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Backup_Janieiry\JANIEIRY\Contratação Direta\2020\Contratações\Processo_180_20_PLPT_3\Projeto_Básico_Anexos_1\"/>
    </mc:Choice>
  </mc:AlternateContent>
  <xr:revisionPtr revIDLastSave="0" documentId="13_ncr:1_{719D1EBE-4EBA-4549-9DE7-932BE9B63FCD}" xr6:coauthVersionLast="45" xr6:coauthVersionMax="45" xr10:uidLastSave="{00000000-0000-0000-0000-000000000000}"/>
  <bookViews>
    <workbookView xWindow="-120" yWindow="-120" windowWidth="29040" windowHeight="15840" tabRatio="949" firstSheet="1" activeTab="6" xr2:uid="{00000000-000D-0000-FFFF-FFFF00000000}"/>
  </bookViews>
  <sheets>
    <sheet name="Veic_Equip" sheetId="9" state="hidden" r:id="rId1"/>
    <sheet name="Capa" sheetId="25" r:id="rId2"/>
    <sheet name="Composições Custo-hora" sheetId="23" r:id="rId3"/>
    <sheet name="Insumos" sheetId="3" r:id="rId4"/>
    <sheet name="Composições" sheetId="2" r:id="rId5"/>
    <sheet name="BDI " sheetId="24" r:id="rId6"/>
    <sheet name="Lote-01" sheetId="22" r:id="rId7"/>
  </sheets>
  <externalReferences>
    <externalReference r:id="rId8"/>
  </externalReferences>
  <definedNames>
    <definedName name="_1_Excel_BuiltIn_Print_Area_1_1" localSheetId="1">#REF!</definedName>
    <definedName name="_1_Excel_BuiltIn_Print_Area_1_1" localSheetId="6">#REF!</definedName>
    <definedName name="_1_Excel_BuiltIn_Print_Area_1_1">#REF!</definedName>
    <definedName name="_1Excel_BuiltIn_Print_Area_1_1" localSheetId="5">#REF!</definedName>
    <definedName name="_1Excel_BuiltIn_Print_Area_1_1" localSheetId="6">#REF!</definedName>
    <definedName name="_1Excel_BuiltIn_Print_Area_1_1">#REF!</definedName>
    <definedName name="_2Excel_BuiltIn_Print_Area_1_1" localSheetId="6">#REF!</definedName>
    <definedName name="_2Excel_BuiltIn_Print_Area_1_1">#REF!</definedName>
    <definedName name="_xlnm._FilterDatabase" localSheetId="4" hidden="1">Composições!$A$1:$I$1431</definedName>
    <definedName name="_xlnm._FilterDatabase" localSheetId="3" hidden="1">Insumos!$A$1:$K$188</definedName>
    <definedName name="_xlnm._FilterDatabase" localSheetId="6" hidden="1">'Lote-01'!$A$5:$H$177</definedName>
    <definedName name="_Hlt72296066_2">"$OS.$#REF!$#REF!"</definedName>
    <definedName name="_xlnm.Extract" localSheetId="5">#REF!</definedName>
    <definedName name="_xlnm.Extract" localSheetId="2">#REF!</definedName>
    <definedName name="_xlnm.Extract" localSheetId="6">#REF!</definedName>
    <definedName name="_xlnm.Extract">#REF!</definedName>
    <definedName name="_xlnm.Print_Area" localSheetId="5">'BDI '!$A$1:$F$45</definedName>
    <definedName name="_xlnm.Print_Area" localSheetId="1">Capa!$A$1:$K$51</definedName>
    <definedName name="_xlnm.Print_Area" localSheetId="4">Composições!$A$1:$I$1429</definedName>
    <definedName name="_xlnm.Print_Area" localSheetId="2">'Composições Custo-hora'!$A$1:$F$78</definedName>
    <definedName name="_xlnm.Print_Area" localSheetId="3">Insumos!$A$1:$C$188</definedName>
    <definedName name="_xlnm.Print_Area" localSheetId="6">'Lote-01'!$A$1:$H$183</definedName>
    <definedName name="_xlnm.Database" localSheetId="5">#REF!</definedName>
    <definedName name="_xlnm.Database" localSheetId="2">#REF!</definedName>
    <definedName name="_xlnm.Database" localSheetId="6">#REF!</definedName>
    <definedName name="_xlnm.Database">#REF!</definedName>
    <definedName name="C_" localSheetId="5">#REF!</definedName>
    <definedName name="C_" localSheetId="2">#REF!</definedName>
    <definedName name="C_" localSheetId="6">#REF!</definedName>
    <definedName name="C_">#REF!</definedName>
    <definedName name="CADASTRO" localSheetId="5">#REF!</definedName>
    <definedName name="CADASTRO" localSheetId="2">#REF!</definedName>
    <definedName name="CADASTRO" localSheetId="6">#REF!</definedName>
    <definedName name="CADASTRO">#REF!</definedName>
    <definedName name="CODIGO" localSheetId="5">#REF!</definedName>
    <definedName name="CODIGO" localSheetId="2">#REF!</definedName>
    <definedName name="CODIGO" localSheetId="6">#REF!</definedName>
    <definedName name="CODIGO">#REF!</definedName>
    <definedName name="COMBINA" localSheetId="5">#REF!</definedName>
    <definedName name="COMBINA" localSheetId="2">#REF!</definedName>
    <definedName name="COMBINA" localSheetId="6">#REF!</definedName>
    <definedName name="COMBINA">#REF!</definedName>
    <definedName name="CRONOGFISICO" localSheetId="5">[1]LM!#REF!</definedName>
    <definedName name="CRONOGFISICO" localSheetId="2">[1]LM!#REF!</definedName>
    <definedName name="CRONOGFISICO" localSheetId="6">[1]LM!#REF!</definedName>
    <definedName name="CRONOGFISICO">[1]LM!#REF!</definedName>
    <definedName name="CRUZEIROS" localSheetId="5">#REF!</definedName>
    <definedName name="CRUZEIROS" localSheetId="2">#REF!</definedName>
    <definedName name="CRUZEIROS" localSheetId="6">#REF!</definedName>
    <definedName name="CRUZEIROS">#REF!</definedName>
    <definedName name="CRUZEIROS1">#REF!</definedName>
    <definedName name="DADOS" localSheetId="5">#REF!</definedName>
    <definedName name="DADOS" localSheetId="2">#REF!</definedName>
    <definedName name="DADOS" localSheetId="6">#REF!</definedName>
    <definedName name="DADOS">#REF!</definedName>
    <definedName name="Database_MI" localSheetId="5">#REF!</definedName>
    <definedName name="Database_MI" localSheetId="2">#REF!</definedName>
    <definedName name="Database_MI" localSheetId="6">#REF!</definedName>
    <definedName name="Database_MI">#REF!</definedName>
    <definedName name="DOLAR" localSheetId="5">#REF!</definedName>
    <definedName name="DOLAR" localSheetId="2">#REF!</definedName>
    <definedName name="DOLAR" localSheetId="6">#REF!</definedName>
    <definedName name="DOLAR">#REF!</definedName>
    <definedName name="ENTRADA" localSheetId="5">#REF!</definedName>
    <definedName name="ENTRADA" localSheetId="2">#REF!</definedName>
    <definedName name="ENTRADA" localSheetId="6">#REF!</definedName>
    <definedName name="ENTRADA">#REF!</definedName>
    <definedName name="ERRO" localSheetId="5">#REF!</definedName>
    <definedName name="ERRO" localSheetId="2">#REF!</definedName>
    <definedName name="ERRO" localSheetId="6">#REF!</definedName>
    <definedName name="ERRO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Excel_BuiltIn__FilterDatabase_1_1" localSheetId="5">#REF!</definedName>
    <definedName name="Excel_BuiltIn__FilterDatabase_1_1" localSheetId="6">#REF!</definedName>
    <definedName name="Excel_BuiltIn__FilterDatabase_1_1">#REF!</definedName>
    <definedName name="Excel_BuiltIn__FilterDatabase_1_1_1" localSheetId="5">#REF!</definedName>
    <definedName name="Excel_BuiltIn__FilterDatabase_1_1_1" localSheetId="6">#REF!</definedName>
    <definedName name="Excel_BuiltIn__FilterDatabase_1_1_1">#REF!</definedName>
    <definedName name="Excel_BuiltIn__FilterDatabase_2" localSheetId="5">#REF!</definedName>
    <definedName name="Excel_BuiltIn__FilterDatabase_2" localSheetId="6">#REF!</definedName>
    <definedName name="Excel_BuiltIn__FilterDatabase_2">#REF!</definedName>
    <definedName name="Excel_BuiltIn__FilterDatabase_4" localSheetId="5">#REF!</definedName>
    <definedName name="Excel_BuiltIn__FilterDatabase_4" localSheetId="6">#REF!</definedName>
    <definedName name="Excel_BuiltIn__FilterDatabase_4">#REF!</definedName>
    <definedName name="Excel_BuiltIn_Print_Area_1_1" localSheetId="5">#REF!</definedName>
    <definedName name="Excel_BuiltIn_Print_Area_1_1" localSheetId="6">#REF!</definedName>
    <definedName name="Excel_BuiltIn_Print_Area_1_1">#REF!</definedName>
    <definedName name="Excel_BuiltIn_Print_Area_2" localSheetId="5">#REF!</definedName>
    <definedName name="Excel_BuiltIn_Print_Area_2" localSheetId="6">#REF!</definedName>
    <definedName name="Excel_BuiltIn_Print_Area_2">#REF!</definedName>
    <definedName name="Excel_BuiltIn_Print_Area_2_1" localSheetId="5">#REF!</definedName>
    <definedName name="Excel_BuiltIn_Print_Area_2_1" localSheetId="6">#REF!</definedName>
    <definedName name="Excel_BuiltIn_Print_Area_2_1">#REF!</definedName>
    <definedName name="Excel_BuiltIn_Print_Area_4" localSheetId="5">#REF!</definedName>
    <definedName name="Excel_BuiltIn_Print_Area_4" localSheetId="6">#REF!</definedName>
    <definedName name="Excel_BuiltIn_Print_Area_4">#REF!</definedName>
    <definedName name="Excel_BuiltIn_Print_Area_5_1" localSheetId="5">#REF!</definedName>
    <definedName name="Excel_BuiltIn_Print_Area_5_1" localSheetId="6">#REF!</definedName>
    <definedName name="Excel_BuiltIn_Print_Area_5_1">#REF!</definedName>
    <definedName name="Excel_BuiltIn_Print_Area_5_1_1" localSheetId="5">#REF!</definedName>
    <definedName name="Excel_BuiltIn_Print_Area_5_1_1" localSheetId="6">#REF!</definedName>
    <definedName name="Excel_BuiltIn_Print_Area_5_1_1">#REF!</definedName>
    <definedName name="Excel_BuiltIn_Print_Area_5_1_1_1" localSheetId="5">#REF!</definedName>
    <definedName name="Excel_BuiltIn_Print_Area_5_1_1_1" localSheetId="6">#REF!</definedName>
    <definedName name="Excel_BuiltIn_Print_Area_5_1_1_1">#REF!</definedName>
    <definedName name="Excel_BuiltIn_Print_Area_6_1" localSheetId="5">#REF!</definedName>
    <definedName name="Excel_BuiltIn_Print_Area_6_1" localSheetId="6">#REF!</definedName>
    <definedName name="Excel_BuiltIn_Print_Area_6_1">#REF!</definedName>
    <definedName name="Excel_BuiltIn_Print_Area_7_1" localSheetId="5">#REF!</definedName>
    <definedName name="Excel_BuiltIn_Print_Area_7_1" localSheetId="6">#REF!</definedName>
    <definedName name="Excel_BuiltIn_Print_Area_7_1">#REF!</definedName>
    <definedName name="Excel_BuiltIn_Print_Area_7_1_1" localSheetId="5">#REF!</definedName>
    <definedName name="Excel_BuiltIn_Print_Area_7_1_1" localSheetId="6">#REF!</definedName>
    <definedName name="Excel_BuiltIn_Print_Area_7_1_1">#REF!</definedName>
    <definedName name="Excel_BuiltIn_Print_Area_7_1_1_1" localSheetId="5">#REF!</definedName>
    <definedName name="Excel_BuiltIn_Print_Area_7_1_1_1" localSheetId="6">#REF!</definedName>
    <definedName name="Excel_BuiltIn_Print_Area_7_1_1_1">#REF!</definedName>
    <definedName name="Excel_BuiltIn_Print_Titles_1_1" localSheetId="5">#REF!</definedName>
    <definedName name="Excel_BuiltIn_Print_Titles_1_1" localSheetId="6">#REF!</definedName>
    <definedName name="Excel_BuiltIn_Print_Titles_1_1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Excel_BuiltIn_Print_Titles_2_1" localSheetId="5">#REF!</definedName>
    <definedName name="Excel_BuiltIn_Print_Titles_2_1" localSheetId="6">#REF!</definedName>
    <definedName name="Excel_BuiltIn_Print_Titles_2_1">#REF!</definedName>
    <definedName name="Excel_BuiltIn_Print_Titles_3" localSheetId="5">#REF!</definedName>
    <definedName name="Excel_BuiltIn_Print_Titles_3" localSheetId="6">#REF!</definedName>
    <definedName name="Excel_BuiltIn_Print_Titles_3">#REF!</definedName>
    <definedName name="Excel_BuiltIn_Print_Titles_4" localSheetId="5">#REF!</definedName>
    <definedName name="Excel_BuiltIn_Print_Titles_4" localSheetId="6">#REF!</definedName>
    <definedName name="Excel_BuiltIn_Print_Titles_4">#REF!</definedName>
    <definedName name="Extract_MI" localSheetId="5">#REF!</definedName>
    <definedName name="Extract_MI" localSheetId="2">#REF!</definedName>
    <definedName name="Extract_MI" localSheetId="6">#REF!</definedName>
    <definedName name="Extract_MI">#REF!</definedName>
    <definedName name="FISICO" localSheetId="5">[1]LM!#REF!</definedName>
    <definedName name="FISICO" localSheetId="2">[1]LM!#REF!</definedName>
    <definedName name="FISICO" localSheetId="6">[1]LM!#REF!</definedName>
    <definedName name="FISICO">[1]LM!#REF!</definedName>
    <definedName name="FORMULAS" localSheetId="5">#REF!</definedName>
    <definedName name="FORMULAS" localSheetId="2">#REF!</definedName>
    <definedName name="FORMULAS" localSheetId="6">#REF!</definedName>
    <definedName name="FORMULAS">#REF!</definedName>
    <definedName name="FORMULAS1">#REF!</definedName>
    <definedName name="ITEM" localSheetId="5">#REF!</definedName>
    <definedName name="ITEM" localSheetId="2">#REF!</definedName>
    <definedName name="ITEM" localSheetId="6">#REF!</definedName>
    <definedName name="ITEM">#REF!</definedName>
    <definedName name="ITEMINV" localSheetId="5">#REF!</definedName>
    <definedName name="ITEMINV" localSheetId="2">#REF!</definedName>
    <definedName name="ITEMINV" localSheetId="6">#REF!</definedName>
    <definedName name="ITEMINV">#REF!</definedName>
    <definedName name="JOAO" localSheetId="5">#REF!</definedName>
    <definedName name="JOAO" localSheetId="2">#REF!</definedName>
    <definedName name="JOAO" localSheetId="6">#REF!</definedName>
    <definedName name="JOAO">#REF!</definedName>
    <definedName name="LINHA" localSheetId="5">#REF!</definedName>
    <definedName name="LINHA" localSheetId="2">#REF!</definedName>
    <definedName name="LINHA" localSheetId="6">#REF!</definedName>
    <definedName name="LINHA">#REF!</definedName>
    <definedName name="LISTA" localSheetId="5">#REF!</definedName>
    <definedName name="LISTA" localSheetId="2">#REF!</definedName>
    <definedName name="LISTA" localSheetId="6">#REF!</definedName>
    <definedName name="LISTA">#REF!</definedName>
    <definedName name="OLE_LINK1_2">"$OS.$#REF!$#REF!"</definedName>
    <definedName name="Print_Area_MI" localSheetId="5">#REF!</definedName>
    <definedName name="Print_Area_MI" localSheetId="2">#REF!</definedName>
    <definedName name="Print_Area_MI" localSheetId="6">#REF!</definedName>
    <definedName name="Print_Area_MI">#REF!</definedName>
    <definedName name="Q" localSheetId="5">#REF!</definedName>
    <definedName name="Q" localSheetId="2">#REF!</definedName>
    <definedName name="Q" localSheetId="6">#REF!</definedName>
    <definedName name="Q">#REF!</definedName>
    <definedName name="QUANT" localSheetId="5">#REF!</definedName>
    <definedName name="QUANT" localSheetId="2">#REF!</definedName>
    <definedName name="QUANT" localSheetId="6">#REF!</definedName>
    <definedName name="QUANT">#REF!</definedName>
    <definedName name="QUANTINV" localSheetId="5">#REF!</definedName>
    <definedName name="QUANTINV" localSheetId="2">#REF!</definedName>
    <definedName name="QUANTINV" localSheetId="6">#REF!</definedName>
    <definedName name="QUANTINV">#REF!</definedName>
    <definedName name="TESTE1" localSheetId="5">#REF!</definedName>
    <definedName name="TESTE1" localSheetId="2">#REF!</definedName>
    <definedName name="TESTE1" localSheetId="6">#REF!</definedName>
    <definedName name="TESTE1">#REF!</definedName>
    <definedName name="TESTE2" localSheetId="5">#REF!</definedName>
    <definedName name="TESTE2" localSheetId="2">#REF!</definedName>
    <definedName name="TESTE2" localSheetId="6">#REF!</definedName>
    <definedName name="TESTE2">#REF!</definedName>
    <definedName name="_xlnm.Print_Titles" localSheetId="4">Composições!$1:$1</definedName>
    <definedName name="_xlnm.Print_Titles" localSheetId="3">Insumos!$1:$1</definedName>
    <definedName name="TOTAL" localSheetId="5">#REF!</definedName>
    <definedName name="TOTAL" localSheetId="2">#REF!</definedName>
    <definedName name="TOTAL" localSheetId="6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24" l="1"/>
  <c r="G1406" i="2" l="1"/>
  <c r="G1394" i="2"/>
  <c r="I1428" i="2" l="1"/>
  <c r="E144" i="22" s="1"/>
  <c r="F144" i="22" s="1"/>
  <c r="I1425" i="2"/>
  <c r="E143" i="22" s="1"/>
  <c r="F143" i="22" s="1"/>
  <c r="I1422" i="2"/>
  <c r="E142" i="22" s="1"/>
  <c r="F142" i="22" s="1"/>
  <c r="D112" i="22" l="1"/>
  <c r="D113" i="22"/>
  <c r="D158" i="22" s="1"/>
  <c r="H158" i="22" s="1"/>
  <c r="D157" i="22"/>
  <c r="G10" i="22"/>
  <c r="H10" i="22" s="1"/>
  <c r="G11" i="22"/>
  <c r="H11" i="22" s="1"/>
  <c r="G12" i="22"/>
  <c r="H12" i="22" s="1"/>
  <c r="G13" i="22"/>
  <c r="H13" i="22" s="1"/>
  <c r="G14" i="22"/>
  <c r="H14" i="22" s="1"/>
  <c r="G15" i="22"/>
  <c r="H15" i="22" s="1"/>
  <c r="G16" i="22"/>
  <c r="H16" i="22" s="1"/>
  <c r="G17" i="22"/>
  <c r="H17" i="22" s="1"/>
  <c r="G18" i="22"/>
  <c r="H18" i="22" s="1"/>
  <c r="G19" i="22"/>
  <c r="H19" i="22" s="1"/>
  <c r="G20" i="22"/>
  <c r="H20" i="22" s="1"/>
  <c r="G21" i="22"/>
  <c r="H21" i="22" s="1"/>
  <c r="G22" i="22"/>
  <c r="H22" i="22" s="1"/>
  <c r="G23" i="22"/>
  <c r="H23" i="22" s="1"/>
  <c r="G24" i="22"/>
  <c r="H24" i="22" s="1"/>
  <c r="G25" i="22"/>
  <c r="H25" i="22" s="1"/>
  <c r="G26" i="22"/>
  <c r="H26" i="22" s="1"/>
  <c r="G28" i="22"/>
  <c r="H28" i="22" s="1"/>
  <c r="G30" i="22"/>
  <c r="H30" i="22" s="1"/>
  <c r="G32" i="22"/>
  <c r="H32" i="22" s="1"/>
  <c r="G34" i="22"/>
  <c r="H34" i="22" s="1"/>
  <c r="G947" i="2"/>
  <c r="H947" i="2" s="1"/>
  <c r="G948" i="2"/>
  <c r="H948" i="2" s="1"/>
  <c r="G949" i="2"/>
  <c r="H949" i="2" s="1"/>
  <c r="G950" i="2"/>
  <c r="H950" i="2" s="1"/>
  <c r="G951" i="2"/>
  <c r="H951" i="2" s="1"/>
  <c r="G954" i="2"/>
  <c r="H954" i="2" s="1"/>
  <c r="G955" i="2"/>
  <c r="H955" i="2" s="1"/>
  <c r="G956" i="2"/>
  <c r="H956" i="2" s="1"/>
  <c r="G957" i="2"/>
  <c r="H957" i="2" s="1"/>
  <c r="G958" i="2"/>
  <c r="H958" i="2" s="1"/>
  <c r="G961" i="2"/>
  <c r="H961" i="2" s="1"/>
  <c r="G962" i="2"/>
  <c r="H962" i="2" s="1"/>
  <c r="G963" i="2"/>
  <c r="H963" i="2" s="1"/>
  <c r="G964" i="2"/>
  <c r="H964" i="2" s="1"/>
  <c r="G965" i="2"/>
  <c r="H965" i="2" s="1"/>
  <c r="G968" i="2"/>
  <c r="H968" i="2" s="1"/>
  <c r="G969" i="2"/>
  <c r="H969" i="2" s="1"/>
  <c r="G970" i="2"/>
  <c r="H970" i="2" s="1"/>
  <c r="G971" i="2"/>
  <c r="H971" i="2" s="1"/>
  <c r="G972" i="2"/>
  <c r="H972" i="2" s="1"/>
  <c r="G975" i="2"/>
  <c r="H975" i="2" s="1"/>
  <c r="G976" i="2"/>
  <c r="H976" i="2" s="1"/>
  <c r="G977" i="2"/>
  <c r="H977" i="2" s="1"/>
  <c r="G978" i="2"/>
  <c r="H978" i="2" s="1"/>
  <c r="G979" i="2"/>
  <c r="H979" i="2" s="1"/>
  <c r="G980" i="2"/>
  <c r="H980" i="2" s="1"/>
  <c r="G983" i="2"/>
  <c r="H983" i="2" s="1"/>
  <c r="G984" i="2"/>
  <c r="H984" i="2" s="1"/>
  <c r="G985" i="2"/>
  <c r="H985" i="2" s="1"/>
  <c r="G986" i="2"/>
  <c r="H986" i="2" s="1"/>
  <c r="G987" i="2"/>
  <c r="H987" i="2" s="1"/>
  <c r="G988" i="2"/>
  <c r="H988" i="2" s="1"/>
  <c r="G991" i="2"/>
  <c r="H991" i="2" s="1"/>
  <c r="G992" i="2"/>
  <c r="H992" i="2" s="1"/>
  <c r="G993" i="2"/>
  <c r="H993" i="2" s="1"/>
  <c r="G994" i="2"/>
  <c r="H994" i="2" s="1"/>
  <c r="G995" i="2"/>
  <c r="H995" i="2" s="1"/>
  <c r="G996" i="2"/>
  <c r="H996" i="2" s="1"/>
  <c r="G997" i="2"/>
  <c r="H997" i="2" s="1"/>
  <c r="G998" i="2"/>
  <c r="H998" i="2" s="1"/>
  <c r="G999" i="2"/>
  <c r="H999" i="2" s="1"/>
  <c r="G1000" i="2"/>
  <c r="H1000" i="2" s="1"/>
  <c r="G1001" i="2"/>
  <c r="H1001" i="2" s="1"/>
  <c r="G1002" i="2"/>
  <c r="H1002" i="2" s="1"/>
  <c r="G1005" i="2"/>
  <c r="H1005" i="2" s="1"/>
  <c r="G1006" i="2"/>
  <c r="H1006" i="2" s="1"/>
  <c r="G1007" i="2"/>
  <c r="H1007" i="2" s="1"/>
  <c r="G1008" i="2"/>
  <c r="H1008" i="2" s="1"/>
  <c r="G1009" i="2"/>
  <c r="H1009" i="2" s="1"/>
  <c r="G1010" i="2"/>
  <c r="H1010" i="2" s="1"/>
  <c r="G1011" i="2"/>
  <c r="G1012" i="2"/>
  <c r="H1012" i="2" s="1"/>
  <c r="G1013" i="2"/>
  <c r="H1013" i="2" s="1"/>
  <c r="G1014" i="2"/>
  <c r="H1014" i="2" s="1"/>
  <c r="G1015" i="2"/>
  <c r="H1015" i="2" s="1"/>
  <c r="G1016" i="2"/>
  <c r="H1016" i="2" s="1"/>
  <c r="G43" i="22"/>
  <c r="H43" i="22" s="1"/>
  <c r="G44" i="22"/>
  <c r="H44" i="22" s="1"/>
  <c r="G45" i="22"/>
  <c r="H45" i="22" s="1"/>
  <c r="G46" i="22"/>
  <c r="H46" i="22" s="1"/>
  <c r="G47" i="22"/>
  <c r="H47" i="22" s="1"/>
  <c r="G48" i="22"/>
  <c r="H48" i="22" s="1"/>
  <c r="G49" i="22"/>
  <c r="H49" i="22" s="1"/>
  <c r="G50" i="22"/>
  <c r="H50" i="22" s="1"/>
  <c r="G51" i="22"/>
  <c r="H51" i="22" s="1"/>
  <c r="G52" i="22"/>
  <c r="H52" i="22" s="1"/>
  <c r="G53" i="22"/>
  <c r="H53" i="22" s="1"/>
  <c r="G54" i="22"/>
  <c r="H54" i="22" s="1"/>
  <c r="G55" i="22"/>
  <c r="H55" i="22" s="1"/>
  <c r="G56" i="22"/>
  <c r="H56" i="22" s="1"/>
  <c r="G57" i="22"/>
  <c r="H57" i="22" s="1"/>
  <c r="G58" i="22"/>
  <c r="H58" i="22" s="1"/>
  <c r="G59" i="22"/>
  <c r="H59" i="22" s="1"/>
  <c r="G559" i="2"/>
  <c r="H559" i="2" s="1"/>
  <c r="G560" i="2"/>
  <c r="H560" i="2" s="1"/>
  <c r="G561" i="2"/>
  <c r="H561" i="2" s="1"/>
  <c r="G562" i="2"/>
  <c r="H562" i="2" s="1"/>
  <c r="G563" i="2"/>
  <c r="H563" i="2" s="1"/>
  <c r="G564" i="2"/>
  <c r="H564" i="2" s="1"/>
  <c r="G565" i="2"/>
  <c r="H565" i="2" s="1"/>
  <c r="G566" i="2"/>
  <c r="H566" i="2" s="1"/>
  <c r="G567" i="2"/>
  <c r="H567" i="2" s="1"/>
  <c r="G568" i="2"/>
  <c r="H568" i="2" s="1"/>
  <c r="G569" i="2"/>
  <c r="H569" i="2" s="1"/>
  <c r="G570" i="2"/>
  <c r="H570" i="2" s="1"/>
  <c r="G571" i="2"/>
  <c r="H571" i="2" s="1"/>
  <c r="G572" i="2"/>
  <c r="H572" i="2" s="1"/>
  <c r="G573" i="2"/>
  <c r="H573" i="2" s="1"/>
  <c r="G574" i="2"/>
  <c r="H574" i="2" s="1"/>
  <c r="G575" i="2"/>
  <c r="H575" i="2" s="1"/>
  <c r="G578" i="2"/>
  <c r="G579" i="2"/>
  <c r="H579" i="2" s="1"/>
  <c r="G580" i="2"/>
  <c r="H580" i="2" s="1"/>
  <c r="G581" i="2"/>
  <c r="H581" i="2" s="1"/>
  <c r="G582" i="2"/>
  <c r="H582" i="2" s="1"/>
  <c r="G583" i="2"/>
  <c r="H583" i="2" s="1"/>
  <c r="G584" i="2"/>
  <c r="H584" i="2" s="1"/>
  <c r="G585" i="2"/>
  <c r="H585" i="2" s="1"/>
  <c r="G586" i="2"/>
  <c r="H586" i="2" s="1"/>
  <c r="G587" i="2"/>
  <c r="H587" i="2" s="1"/>
  <c r="G588" i="2"/>
  <c r="H588" i="2" s="1"/>
  <c r="G589" i="2"/>
  <c r="H589" i="2" s="1"/>
  <c r="G590" i="2"/>
  <c r="H590" i="2" s="1"/>
  <c r="G591" i="2"/>
  <c r="H591" i="2" s="1"/>
  <c r="G592" i="2"/>
  <c r="H592" i="2" s="1"/>
  <c r="G593" i="2"/>
  <c r="H593" i="2" s="1"/>
  <c r="G594" i="2"/>
  <c r="H594" i="2" s="1"/>
  <c r="G597" i="2"/>
  <c r="H597" i="2" s="1"/>
  <c r="G598" i="2"/>
  <c r="H598" i="2" s="1"/>
  <c r="G599" i="2"/>
  <c r="H599" i="2" s="1"/>
  <c r="G600" i="2"/>
  <c r="H600" i="2" s="1"/>
  <c r="G601" i="2"/>
  <c r="H601" i="2" s="1"/>
  <c r="G602" i="2"/>
  <c r="H602" i="2" s="1"/>
  <c r="G603" i="2"/>
  <c r="H603" i="2" s="1"/>
  <c r="G604" i="2"/>
  <c r="H604" i="2" s="1"/>
  <c r="G605" i="2"/>
  <c r="H605" i="2" s="1"/>
  <c r="G606" i="2"/>
  <c r="H606" i="2" s="1"/>
  <c r="G607" i="2"/>
  <c r="H607" i="2" s="1"/>
  <c r="G608" i="2"/>
  <c r="H608" i="2" s="1"/>
  <c r="G609" i="2"/>
  <c r="H609" i="2" s="1"/>
  <c r="G610" i="2"/>
  <c r="H610" i="2" s="1"/>
  <c r="G611" i="2"/>
  <c r="H611" i="2" s="1"/>
  <c r="G612" i="2"/>
  <c r="H612" i="2" s="1"/>
  <c r="G613" i="2"/>
  <c r="H613" i="2" s="1"/>
  <c r="G63" i="22"/>
  <c r="H63" i="22" s="1"/>
  <c r="G64" i="22"/>
  <c r="H64" i="22" s="1"/>
  <c r="G65" i="22"/>
  <c r="H65" i="22" s="1"/>
  <c r="G66" i="22"/>
  <c r="H66" i="22" s="1"/>
  <c r="G67" i="22"/>
  <c r="H67" i="22" s="1"/>
  <c r="G737" i="2"/>
  <c r="H737" i="2" s="1"/>
  <c r="G738" i="2"/>
  <c r="H738" i="2" s="1"/>
  <c r="G739" i="2"/>
  <c r="H739" i="2" s="1"/>
  <c r="G740" i="2"/>
  <c r="H740" i="2" s="1"/>
  <c r="G741" i="2"/>
  <c r="H741" i="2" s="1"/>
  <c r="G742" i="2"/>
  <c r="H742" i="2" s="1"/>
  <c r="G743" i="2"/>
  <c r="H743" i="2" s="1"/>
  <c r="G744" i="2"/>
  <c r="H744" i="2" s="1"/>
  <c r="G745" i="2"/>
  <c r="H745" i="2" s="1"/>
  <c r="G746" i="2"/>
  <c r="H746" i="2" s="1"/>
  <c r="G747" i="2"/>
  <c r="H747" i="2" s="1"/>
  <c r="G748" i="2"/>
  <c r="H748" i="2" s="1"/>
  <c r="G749" i="2"/>
  <c r="H749" i="2" s="1"/>
  <c r="G750" i="2"/>
  <c r="H750" i="2" s="1"/>
  <c r="G751" i="2"/>
  <c r="H751" i="2" s="1"/>
  <c r="G752" i="2"/>
  <c r="H752" i="2" s="1"/>
  <c r="G753" i="2"/>
  <c r="H753" i="2" s="1"/>
  <c r="G754" i="2"/>
  <c r="H754" i="2" s="1"/>
  <c r="G757" i="2"/>
  <c r="H757" i="2" s="1"/>
  <c r="G758" i="2"/>
  <c r="H758" i="2" s="1"/>
  <c r="G759" i="2"/>
  <c r="H759" i="2" s="1"/>
  <c r="G760" i="2"/>
  <c r="H760" i="2" s="1"/>
  <c r="G761" i="2"/>
  <c r="H761" i="2" s="1"/>
  <c r="G762" i="2"/>
  <c r="H762" i="2" s="1"/>
  <c r="G763" i="2"/>
  <c r="H763" i="2" s="1"/>
  <c r="G764" i="2"/>
  <c r="H764" i="2" s="1"/>
  <c r="G765" i="2"/>
  <c r="H765" i="2" s="1"/>
  <c r="G766" i="2"/>
  <c r="H766" i="2" s="1"/>
  <c r="G767" i="2"/>
  <c r="H767" i="2" s="1"/>
  <c r="G768" i="2"/>
  <c r="H768" i="2" s="1"/>
  <c r="G769" i="2"/>
  <c r="H769" i="2" s="1"/>
  <c r="G770" i="2"/>
  <c r="H770" i="2" s="1"/>
  <c r="G771" i="2"/>
  <c r="H771" i="2" s="1"/>
  <c r="G772" i="2"/>
  <c r="H772" i="2" s="1"/>
  <c r="G773" i="2"/>
  <c r="H773" i="2" s="1"/>
  <c r="G774" i="2"/>
  <c r="H774" i="2" s="1"/>
  <c r="G777" i="2"/>
  <c r="H777" i="2" s="1"/>
  <c r="G778" i="2"/>
  <c r="H778" i="2" s="1"/>
  <c r="G779" i="2"/>
  <c r="H779" i="2" s="1"/>
  <c r="G780" i="2"/>
  <c r="H780" i="2" s="1"/>
  <c r="G781" i="2"/>
  <c r="H781" i="2" s="1"/>
  <c r="G782" i="2"/>
  <c r="H782" i="2" s="1"/>
  <c r="G783" i="2"/>
  <c r="H783" i="2" s="1"/>
  <c r="G784" i="2"/>
  <c r="H784" i="2" s="1"/>
  <c r="G785" i="2"/>
  <c r="H785" i="2" s="1"/>
  <c r="G786" i="2"/>
  <c r="H786" i="2" s="1"/>
  <c r="G787" i="2"/>
  <c r="H787" i="2" s="1"/>
  <c r="G788" i="2"/>
  <c r="H788" i="2" s="1"/>
  <c r="G789" i="2"/>
  <c r="H789" i="2" s="1"/>
  <c r="G790" i="2"/>
  <c r="H790" i="2" s="1"/>
  <c r="G791" i="2"/>
  <c r="H791" i="2" s="1"/>
  <c r="G792" i="2"/>
  <c r="H792" i="2" s="1"/>
  <c r="G793" i="2"/>
  <c r="H793" i="2" s="1"/>
  <c r="G794" i="2"/>
  <c r="H794" i="2" s="1"/>
  <c r="G72" i="22"/>
  <c r="H72" i="22" s="1"/>
  <c r="G73" i="22"/>
  <c r="H73" i="22" s="1"/>
  <c r="G74" i="22"/>
  <c r="H74" i="22" s="1"/>
  <c r="G75" i="22"/>
  <c r="H75" i="22" s="1"/>
  <c r="G76" i="22"/>
  <c r="H76" i="22" s="1"/>
  <c r="G870" i="2"/>
  <c r="H870" i="2" s="1"/>
  <c r="G871" i="2"/>
  <c r="H871" i="2" s="1"/>
  <c r="G872" i="2"/>
  <c r="H872" i="2" s="1"/>
  <c r="G873" i="2"/>
  <c r="H873" i="2" s="1"/>
  <c r="G874" i="2"/>
  <c r="H874" i="2" s="1"/>
  <c r="G875" i="2"/>
  <c r="H875" i="2" s="1"/>
  <c r="G878" i="2"/>
  <c r="H878" i="2" s="1"/>
  <c r="G879" i="2"/>
  <c r="H879" i="2" s="1"/>
  <c r="G880" i="2"/>
  <c r="H880" i="2" s="1"/>
  <c r="G881" i="2"/>
  <c r="H881" i="2" s="1"/>
  <c r="G882" i="2"/>
  <c r="H882" i="2" s="1"/>
  <c r="G883" i="2"/>
  <c r="H883" i="2" s="1"/>
  <c r="G884" i="2"/>
  <c r="H884" i="2" s="1"/>
  <c r="G887" i="2"/>
  <c r="H887" i="2" s="1"/>
  <c r="G888" i="2"/>
  <c r="H888" i="2" s="1"/>
  <c r="G889" i="2"/>
  <c r="H889" i="2" s="1"/>
  <c r="G890" i="2"/>
  <c r="H890" i="2" s="1"/>
  <c r="G891" i="2"/>
  <c r="H891" i="2" s="1"/>
  <c r="G892" i="2"/>
  <c r="H892" i="2" s="1"/>
  <c r="G80" i="22"/>
  <c r="H80" i="22" s="1"/>
  <c r="G81" i="22"/>
  <c r="H81" i="22" s="1"/>
  <c r="G82" i="22"/>
  <c r="H82" i="22" s="1"/>
  <c r="G1031" i="2"/>
  <c r="H1031" i="2" s="1"/>
  <c r="G1032" i="2"/>
  <c r="H1032" i="2" s="1"/>
  <c r="G1033" i="2"/>
  <c r="H1033" i="2" s="1"/>
  <c r="G1034" i="2"/>
  <c r="H1034" i="2" s="1"/>
  <c r="G1035" i="2"/>
  <c r="H1035" i="2" s="1"/>
  <c r="G1036" i="2"/>
  <c r="H1036" i="2" s="1"/>
  <c r="G1037" i="2"/>
  <c r="H1037" i="2" s="1"/>
  <c r="G1038" i="2"/>
  <c r="H1038" i="2" s="1"/>
  <c r="G1039" i="2"/>
  <c r="H1039" i="2" s="1"/>
  <c r="G1040" i="2"/>
  <c r="H1040" i="2" s="1"/>
  <c r="G85" i="22"/>
  <c r="H85" i="22" s="1"/>
  <c r="G86" i="22"/>
  <c r="H86" i="22" s="1"/>
  <c r="G87" i="22"/>
  <c r="H87" i="22" s="1"/>
  <c r="G1300" i="2"/>
  <c r="H1300" i="2" s="1"/>
  <c r="G1301" i="2"/>
  <c r="H1301" i="2" s="1"/>
  <c r="G1302" i="2"/>
  <c r="H1302" i="2" s="1"/>
  <c r="G1303" i="2"/>
  <c r="H1303" i="2" s="1"/>
  <c r="G89" i="22"/>
  <c r="H89" i="22" s="1"/>
  <c r="G90" i="22"/>
  <c r="H90" i="22" s="1"/>
  <c r="G1314" i="2"/>
  <c r="H1314" i="2" s="1"/>
  <c r="G1315" i="2"/>
  <c r="H1315" i="2" s="1"/>
  <c r="G1316" i="2"/>
  <c r="H1316" i="2" s="1"/>
  <c r="G1317" i="2"/>
  <c r="H1317" i="2" s="1"/>
  <c r="G1318" i="2"/>
  <c r="H1318" i="2" s="1"/>
  <c r="G1319" i="2"/>
  <c r="H1319" i="2" s="1"/>
  <c r="G1320" i="2"/>
  <c r="H1320" i="2" s="1"/>
  <c r="G92" i="22"/>
  <c r="H92" i="22" s="1"/>
  <c r="G93" i="22"/>
  <c r="H93" i="22" s="1"/>
  <c r="G94" i="22"/>
  <c r="H94" i="22" s="1"/>
  <c r="G95" i="22"/>
  <c r="H95" i="22" s="1"/>
  <c r="G96" i="22"/>
  <c r="H96" i="22" s="1"/>
  <c r="G97" i="22"/>
  <c r="H97" i="22" s="1"/>
  <c r="G1128" i="2"/>
  <c r="H1128" i="2" s="1"/>
  <c r="G1129" i="2"/>
  <c r="H1129" i="2" s="1"/>
  <c r="G1130" i="2"/>
  <c r="H1130" i="2" s="1"/>
  <c r="G1131" i="2"/>
  <c r="H1131" i="2" s="1"/>
  <c r="G1132" i="2"/>
  <c r="H1132" i="2" s="1"/>
  <c r="G1133" i="2"/>
  <c r="H1133" i="2" s="1"/>
  <c r="G1134" i="2"/>
  <c r="H1134" i="2" s="1"/>
  <c r="G1135" i="2"/>
  <c r="H1135" i="2" s="1"/>
  <c r="G1136" i="2"/>
  <c r="H1136" i="2" s="1"/>
  <c r="G1137" i="2"/>
  <c r="H1137" i="2" s="1"/>
  <c r="G1138" i="2"/>
  <c r="H1138" i="2" s="1"/>
  <c r="G1139" i="2"/>
  <c r="H1139" i="2" s="1"/>
  <c r="G1140" i="2"/>
  <c r="H1140" i="2" s="1"/>
  <c r="G1141" i="2"/>
  <c r="H1141" i="2" s="1"/>
  <c r="G1142" i="2"/>
  <c r="H1142" i="2" s="1"/>
  <c r="G1143" i="2"/>
  <c r="H1143" i="2" s="1"/>
  <c r="G1144" i="2"/>
  <c r="H1144" i="2" s="1"/>
  <c r="G1145" i="2"/>
  <c r="H1145" i="2" s="1"/>
  <c r="G1146" i="2"/>
  <c r="H1146" i="2" s="1"/>
  <c r="G1147" i="2"/>
  <c r="H1147" i="2" s="1"/>
  <c r="G1148" i="2"/>
  <c r="H1148" i="2" s="1"/>
  <c r="G1149" i="2"/>
  <c r="H1149" i="2" s="1"/>
  <c r="G1150" i="2"/>
  <c r="H1150" i="2" s="1"/>
  <c r="G1151" i="2"/>
  <c r="H1151" i="2" s="1"/>
  <c r="G1152" i="2"/>
  <c r="H1152" i="2" s="1"/>
  <c r="G1153" i="2"/>
  <c r="H1153" i="2" s="1"/>
  <c r="G1154" i="2"/>
  <c r="H1154" i="2" s="1"/>
  <c r="G1155" i="2"/>
  <c r="H1155" i="2" s="1"/>
  <c r="H1156" i="2"/>
  <c r="G1157" i="2"/>
  <c r="H1157" i="2" s="1"/>
  <c r="G1232" i="2"/>
  <c r="H1232" i="2" s="1"/>
  <c r="G1233" i="2"/>
  <c r="H1233" i="2" s="1"/>
  <c r="G1234" i="2"/>
  <c r="H1234" i="2" s="1"/>
  <c r="G1235" i="2"/>
  <c r="H1235" i="2" s="1"/>
  <c r="G1236" i="2"/>
  <c r="H1236" i="2" s="1"/>
  <c r="G1237" i="2"/>
  <c r="H1237" i="2" s="1"/>
  <c r="G100" i="22"/>
  <c r="H100" i="22" s="1"/>
  <c r="G102" i="22"/>
  <c r="H102" i="22" s="1"/>
  <c r="G103" i="22"/>
  <c r="H103" i="22" s="1"/>
  <c r="G104" i="22"/>
  <c r="H104" i="22" s="1"/>
  <c r="G105" i="22"/>
  <c r="H105" i="22" s="1"/>
  <c r="G106" i="22"/>
  <c r="H106" i="22" s="1"/>
  <c r="G107" i="22"/>
  <c r="H107" i="22" s="1"/>
  <c r="G108" i="22"/>
  <c r="H108" i="22" s="1"/>
  <c r="G109" i="22"/>
  <c r="H109" i="22" s="1"/>
  <c r="G110" i="22"/>
  <c r="H110" i="22" s="1"/>
  <c r="G111" i="22"/>
  <c r="H111" i="22" s="1"/>
  <c r="G1338" i="2"/>
  <c r="H1338" i="2" s="1"/>
  <c r="G1339" i="2"/>
  <c r="H1339" i="2" s="1"/>
  <c r="G1340" i="2"/>
  <c r="H1340" i="2" s="1"/>
  <c r="G1341" i="2"/>
  <c r="H1341" i="2" s="1"/>
  <c r="G1342" i="2"/>
  <c r="H1342" i="2" s="1"/>
  <c r="G1343" i="2"/>
  <c r="H1343" i="2" s="1"/>
  <c r="G1344" i="2"/>
  <c r="H1344" i="2" s="1"/>
  <c r="G1345" i="2"/>
  <c r="H1345" i="2" s="1"/>
  <c r="G1346" i="2"/>
  <c r="H1346" i="2" s="1"/>
  <c r="G1347" i="2"/>
  <c r="H1347" i="2" s="1"/>
  <c r="G1348" i="2"/>
  <c r="H1348" i="2" s="1"/>
  <c r="G1349" i="2"/>
  <c r="H1349" i="2" s="1"/>
  <c r="G1350" i="2"/>
  <c r="H1350" i="2" s="1"/>
  <c r="G1351" i="2"/>
  <c r="H1351" i="2" s="1"/>
  <c r="G1352" i="2"/>
  <c r="H1352" i="2" s="1"/>
  <c r="G1353" i="2"/>
  <c r="H1353" i="2" s="1"/>
  <c r="G1354" i="2"/>
  <c r="H1354" i="2" s="1"/>
  <c r="G1355" i="2"/>
  <c r="H1355" i="2" s="1"/>
  <c r="G1357" i="2"/>
  <c r="H1357" i="2" s="1"/>
  <c r="G1358" i="2"/>
  <c r="H1358" i="2" s="1"/>
  <c r="G1361" i="2"/>
  <c r="H1361" i="2" s="1"/>
  <c r="G1362" i="2"/>
  <c r="H1362" i="2" s="1"/>
  <c r="G1363" i="2"/>
  <c r="H1363" i="2" s="1"/>
  <c r="G1364" i="2"/>
  <c r="H1364" i="2" s="1"/>
  <c r="G1365" i="2"/>
  <c r="H1365" i="2" s="1"/>
  <c r="G1366" i="2"/>
  <c r="H1366" i="2" s="1"/>
  <c r="G1367" i="2"/>
  <c r="H1367" i="2" s="1"/>
  <c r="G1368" i="2"/>
  <c r="H1368" i="2" s="1"/>
  <c r="G1369" i="2"/>
  <c r="H1369" i="2" s="1"/>
  <c r="G1370" i="2"/>
  <c r="H1370" i="2" s="1"/>
  <c r="G1371" i="2"/>
  <c r="H1371" i="2" s="1"/>
  <c r="G1372" i="2"/>
  <c r="H1372" i="2" s="1"/>
  <c r="G1373" i="2"/>
  <c r="H1373" i="2" s="1"/>
  <c r="G1374" i="2"/>
  <c r="H1374" i="2" s="1"/>
  <c r="G1375" i="2"/>
  <c r="H1375" i="2" s="1"/>
  <c r="G1376" i="2"/>
  <c r="H1376" i="2" s="1"/>
  <c r="G1377" i="2"/>
  <c r="H1377" i="2" s="1"/>
  <c r="G1378" i="2"/>
  <c r="H1378" i="2" s="1"/>
  <c r="G1379" i="2"/>
  <c r="H1379" i="2" s="1"/>
  <c r="G1380" i="2"/>
  <c r="H1380" i="2" s="1"/>
  <c r="G1381" i="2"/>
  <c r="H1381" i="2" s="1"/>
  <c r="G1382" i="2"/>
  <c r="H1382" i="2" s="1"/>
  <c r="G114" i="22"/>
  <c r="H114" i="22" s="1"/>
  <c r="G115" i="22"/>
  <c r="H115" i="22" s="1"/>
  <c r="G1385" i="2"/>
  <c r="H1385" i="2" s="1"/>
  <c r="G1386" i="2"/>
  <c r="H1386" i="2" s="1"/>
  <c r="G1387" i="2"/>
  <c r="H1387" i="2" s="1"/>
  <c r="G1388" i="2"/>
  <c r="H1388" i="2" s="1"/>
  <c r="G1389" i="2"/>
  <c r="H1389" i="2" s="1"/>
  <c r="G1390" i="2"/>
  <c r="H1390" i="2" s="1"/>
  <c r="G1391" i="2"/>
  <c r="H1391" i="2" s="1"/>
  <c r="G1392" i="2"/>
  <c r="H1392" i="2" s="1"/>
  <c r="G1393" i="2"/>
  <c r="H1393" i="2" s="1"/>
  <c r="G117" i="22"/>
  <c r="H117" i="22" s="1"/>
  <c r="H13" i="2"/>
  <c r="G127" i="22" s="1"/>
  <c r="H127" i="22" s="1"/>
  <c r="H38" i="2"/>
  <c r="G132" i="22" s="1"/>
  <c r="H132" i="22" s="1"/>
  <c r="H43" i="2"/>
  <c r="G133" i="22" s="1"/>
  <c r="H48" i="2"/>
  <c r="G134" i="22" s="1"/>
  <c r="H53" i="2"/>
  <c r="G135" i="22" s="1"/>
  <c r="H135" i="22" s="1"/>
  <c r="H58" i="2"/>
  <c r="G136" i="22" s="1"/>
  <c r="H136" i="22" s="1"/>
  <c r="H63" i="2"/>
  <c r="G137" i="22" s="1"/>
  <c r="H137" i="22" s="1"/>
  <c r="H68" i="2"/>
  <c r="G138" i="22" s="1"/>
  <c r="H138" i="22" s="1"/>
  <c r="G149" i="22"/>
  <c r="H149" i="22" s="1"/>
  <c r="G150" i="22"/>
  <c r="G151" i="22"/>
  <c r="H151" i="22" s="1"/>
  <c r="G152" i="22"/>
  <c r="H152" i="22" s="1"/>
  <c r="G154" i="22"/>
  <c r="H154" i="22" s="1"/>
  <c r="G155" i="22"/>
  <c r="H155" i="22" s="1"/>
  <c r="G156" i="22"/>
  <c r="H156" i="22" s="1"/>
  <c r="G157" i="22"/>
  <c r="H157" i="22" s="1"/>
  <c r="G159" i="22"/>
  <c r="H159" i="22" s="1"/>
  <c r="G160" i="22"/>
  <c r="H160" i="22" s="1"/>
  <c r="G161" i="22"/>
  <c r="H161" i="22" s="1"/>
  <c r="G162" i="22"/>
  <c r="H162" i="22" s="1"/>
  <c r="E10" i="22"/>
  <c r="F10" i="22" s="1"/>
  <c r="E11" i="22"/>
  <c r="F11" i="22" s="1"/>
  <c r="E12" i="22"/>
  <c r="F12" i="22" s="1"/>
  <c r="E13" i="22"/>
  <c r="F13" i="22" s="1"/>
  <c r="E14" i="22"/>
  <c r="F14" i="22" s="1"/>
  <c r="E15" i="22"/>
  <c r="F15" i="22" s="1"/>
  <c r="E16" i="22"/>
  <c r="F16" i="22" s="1"/>
  <c r="E17" i="22"/>
  <c r="F17" i="22" s="1"/>
  <c r="E18" i="22"/>
  <c r="F18" i="22" s="1"/>
  <c r="E19" i="22"/>
  <c r="F19" i="22" s="1"/>
  <c r="E20" i="22"/>
  <c r="F20" i="22" s="1"/>
  <c r="E21" i="22"/>
  <c r="F21" i="22" s="1"/>
  <c r="E22" i="22"/>
  <c r="F22" i="22" s="1"/>
  <c r="E23" i="22"/>
  <c r="F23" i="22" s="1"/>
  <c r="E24" i="22"/>
  <c r="F24" i="22" s="1"/>
  <c r="E25" i="22"/>
  <c r="F25" i="22" s="1"/>
  <c r="E26" i="22"/>
  <c r="F26" i="22" s="1"/>
  <c r="E28" i="22"/>
  <c r="F28" i="22" s="1"/>
  <c r="E30" i="22"/>
  <c r="F30" i="22" s="1"/>
  <c r="E32" i="22"/>
  <c r="F32" i="22" s="1"/>
  <c r="E34" i="22"/>
  <c r="F34" i="22" s="1"/>
  <c r="E35" i="22"/>
  <c r="F35" i="22" s="1"/>
  <c r="E36" i="22"/>
  <c r="F36" i="22" s="1"/>
  <c r="E37" i="22"/>
  <c r="F37" i="22" s="1"/>
  <c r="E39" i="22"/>
  <c r="F39" i="22" s="1"/>
  <c r="E41" i="22"/>
  <c r="F41" i="22" s="1"/>
  <c r="E42" i="22"/>
  <c r="F42" i="22" s="1"/>
  <c r="E43" i="22"/>
  <c r="F43" i="22" s="1"/>
  <c r="E44" i="22"/>
  <c r="F44" i="22" s="1"/>
  <c r="E45" i="22"/>
  <c r="F45" i="22" s="1"/>
  <c r="E46" i="22"/>
  <c r="F46" i="22" s="1"/>
  <c r="E47" i="22"/>
  <c r="F47" i="22" s="1"/>
  <c r="E48" i="22"/>
  <c r="F48" i="22" s="1"/>
  <c r="E49" i="22"/>
  <c r="F49" i="22" s="1"/>
  <c r="E50" i="22"/>
  <c r="F50" i="22" s="1"/>
  <c r="E51" i="22"/>
  <c r="F51" i="22" s="1"/>
  <c r="E52" i="22"/>
  <c r="F52" i="22" s="1"/>
  <c r="E53" i="22"/>
  <c r="F53" i="22" s="1"/>
  <c r="E54" i="22"/>
  <c r="F54" i="22" s="1"/>
  <c r="E55" i="22"/>
  <c r="F55" i="22" s="1"/>
  <c r="E56" i="22"/>
  <c r="F56" i="22" s="1"/>
  <c r="E57" i="22"/>
  <c r="F57" i="22" s="1"/>
  <c r="E58" i="22"/>
  <c r="F58" i="22" s="1"/>
  <c r="E59" i="22"/>
  <c r="F59" i="22" s="1"/>
  <c r="E60" i="22"/>
  <c r="F60" i="22" s="1"/>
  <c r="E61" i="22"/>
  <c r="F61" i="22" s="1"/>
  <c r="E62" i="22"/>
  <c r="F62" i="22" s="1"/>
  <c r="E63" i="22"/>
  <c r="F63" i="22" s="1"/>
  <c r="E64" i="22"/>
  <c r="F64" i="22" s="1"/>
  <c r="E65" i="22"/>
  <c r="F65" i="22" s="1"/>
  <c r="E66" i="22"/>
  <c r="F66" i="22" s="1"/>
  <c r="E67" i="22"/>
  <c r="F67" i="22" s="1"/>
  <c r="E71" i="22"/>
  <c r="F71" i="22" s="1"/>
  <c r="E72" i="22"/>
  <c r="F72" i="22" s="1"/>
  <c r="E73" i="22"/>
  <c r="F73" i="22" s="1"/>
  <c r="E74" i="22"/>
  <c r="F74" i="22" s="1"/>
  <c r="E75" i="22"/>
  <c r="F75" i="22" s="1"/>
  <c r="E76" i="22"/>
  <c r="F76" i="22" s="1"/>
  <c r="E80" i="22"/>
  <c r="F80" i="22" s="1"/>
  <c r="E81" i="22"/>
  <c r="F81" i="22" s="1"/>
  <c r="E82" i="22"/>
  <c r="F82" i="22" s="1"/>
  <c r="E85" i="22"/>
  <c r="F85" i="22" s="1"/>
  <c r="E86" i="22"/>
  <c r="F86" i="22" s="1"/>
  <c r="E87" i="22"/>
  <c r="F87" i="22" s="1"/>
  <c r="E89" i="22"/>
  <c r="F89" i="22" s="1"/>
  <c r="E90" i="22"/>
  <c r="F90" i="22" s="1"/>
  <c r="E92" i="22"/>
  <c r="F92" i="22" s="1"/>
  <c r="E93" i="22"/>
  <c r="F93" i="22" s="1"/>
  <c r="E94" i="22"/>
  <c r="F94" i="22" s="1"/>
  <c r="E95" i="22"/>
  <c r="F95" i="22" s="1"/>
  <c r="E96" i="22"/>
  <c r="F96" i="22" s="1"/>
  <c r="E97" i="22"/>
  <c r="F97" i="22" s="1"/>
  <c r="E98" i="22"/>
  <c r="F98" i="22" s="1"/>
  <c r="E100" i="22"/>
  <c r="F100" i="22" s="1"/>
  <c r="E102" i="22"/>
  <c r="F102" i="22" s="1"/>
  <c r="E103" i="22"/>
  <c r="F103" i="22" s="1"/>
  <c r="E104" i="22"/>
  <c r="F104" i="22" s="1"/>
  <c r="E105" i="22"/>
  <c r="F105" i="22" s="1"/>
  <c r="E106" i="22"/>
  <c r="F106" i="22" s="1"/>
  <c r="E107" i="22"/>
  <c r="F107" i="22" s="1"/>
  <c r="E108" i="22"/>
  <c r="F108" i="22" s="1"/>
  <c r="E109" i="22"/>
  <c r="F109" i="22" s="1"/>
  <c r="E110" i="22"/>
  <c r="F110" i="22" s="1"/>
  <c r="E111" i="22"/>
  <c r="F111" i="22" s="1"/>
  <c r="E112" i="22"/>
  <c r="F112" i="22" s="1"/>
  <c r="E114" i="22"/>
  <c r="F114" i="22" s="1"/>
  <c r="E115" i="22"/>
  <c r="F115" i="22" s="1"/>
  <c r="E117" i="22"/>
  <c r="F117" i="22" s="1"/>
  <c r="E124" i="22"/>
  <c r="D27" i="22"/>
  <c r="G27" i="22" s="1"/>
  <c r="H27" i="22" s="1"/>
  <c r="D29" i="22"/>
  <c r="G29" i="22" s="1"/>
  <c r="H29" i="22" s="1"/>
  <c r="D31" i="22"/>
  <c r="G31" i="22" s="1"/>
  <c r="H31" i="22" s="1"/>
  <c r="D33" i="22"/>
  <c r="G33" i="22" s="1"/>
  <c r="H33" i="22" s="1"/>
  <c r="D38" i="22"/>
  <c r="E38" i="22" s="1"/>
  <c r="F38" i="22" s="1"/>
  <c r="D40" i="22"/>
  <c r="E40" i="22" s="1"/>
  <c r="F40" i="22" s="1"/>
  <c r="D68" i="22"/>
  <c r="E68" i="22" s="1"/>
  <c r="F68" i="22" s="1"/>
  <c r="D69" i="22"/>
  <c r="E69" i="22" s="1"/>
  <c r="F69" i="22" s="1"/>
  <c r="D70" i="22"/>
  <c r="E70" i="22" s="1"/>
  <c r="F70" i="22" s="1"/>
  <c r="D77" i="22"/>
  <c r="E77" i="22" s="1"/>
  <c r="F77" i="22" s="1"/>
  <c r="D78" i="22"/>
  <c r="E78" i="22" s="1"/>
  <c r="F78" i="22" s="1"/>
  <c r="D79" i="22"/>
  <c r="E79" i="22" s="1"/>
  <c r="F79" i="22" s="1"/>
  <c r="D83" i="22"/>
  <c r="E83" i="22" s="1"/>
  <c r="F83" i="22" s="1"/>
  <c r="D84" i="22"/>
  <c r="E84" i="22" s="1"/>
  <c r="F84" i="22" s="1"/>
  <c r="D88" i="22"/>
  <c r="E88" i="22" s="1"/>
  <c r="F88" i="22" s="1"/>
  <c r="D91" i="22"/>
  <c r="E91" i="22" s="1"/>
  <c r="F91" i="22" s="1"/>
  <c r="D99" i="22"/>
  <c r="E99" i="22" s="1"/>
  <c r="F99" i="22" s="1"/>
  <c r="D101" i="22"/>
  <c r="G101" i="22" s="1"/>
  <c r="H101" i="22" s="1"/>
  <c r="D124" i="22"/>
  <c r="H124" i="22" s="1"/>
  <c r="D125" i="22"/>
  <c r="H125" i="22" s="1"/>
  <c r="D126" i="22"/>
  <c r="D128" i="22"/>
  <c r="H128" i="22" s="1"/>
  <c r="D129" i="22"/>
  <c r="H129" i="22"/>
  <c r="D130" i="22"/>
  <c r="H130" i="22" s="1"/>
  <c r="D131" i="22"/>
  <c r="H131" i="22" s="1"/>
  <c r="D133" i="22"/>
  <c r="D134" i="22"/>
  <c r="H139" i="22"/>
  <c r="D148" i="22"/>
  <c r="H148" i="22" s="1"/>
  <c r="D150" i="22"/>
  <c r="D153" i="22"/>
  <c r="H153" i="22" s="1"/>
  <c r="E132" i="22"/>
  <c r="F132" i="22" s="1"/>
  <c r="E135" i="22"/>
  <c r="F135" i="22" s="1"/>
  <c r="E136" i="22"/>
  <c r="F136" i="22" s="1"/>
  <c r="E137" i="22"/>
  <c r="F137" i="22" s="1"/>
  <c r="E139" i="22"/>
  <c r="F139" i="22" s="1"/>
  <c r="E140" i="22"/>
  <c r="F140" i="22" s="1"/>
  <c r="E161" i="22"/>
  <c r="F161" i="22" s="1"/>
  <c r="D169" i="22"/>
  <c r="G169" i="22"/>
  <c r="G180" i="22"/>
  <c r="G181" i="22"/>
  <c r="G158" i="2"/>
  <c r="H158" i="2" s="1"/>
  <c r="G159" i="2"/>
  <c r="H159" i="2" s="1"/>
  <c r="G160" i="2"/>
  <c r="H160" i="2" s="1"/>
  <c r="G161" i="2"/>
  <c r="H161" i="2" s="1"/>
  <c r="G162" i="2"/>
  <c r="H162" i="2" s="1"/>
  <c r="G163" i="2"/>
  <c r="H163" i="2" s="1"/>
  <c r="G164" i="2"/>
  <c r="H164" i="2" s="1"/>
  <c r="G165" i="2"/>
  <c r="H165" i="2" s="1"/>
  <c r="G166" i="2"/>
  <c r="H166" i="2" s="1"/>
  <c r="G167" i="2"/>
  <c r="H167" i="2" s="1"/>
  <c r="D118" i="22"/>
  <c r="D120" i="22"/>
  <c r="D119" i="22"/>
  <c r="A32" i="23"/>
  <c r="A13" i="23"/>
  <c r="A26" i="23"/>
  <c r="G1397" i="2"/>
  <c r="H1397" i="2" s="1"/>
  <c r="G1399" i="2"/>
  <c r="H1399" i="2" s="1"/>
  <c r="G1306" i="2"/>
  <c r="H1306" i="2" s="1"/>
  <c r="G1307" i="2"/>
  <c r="H1307" i="2" s="1"/>
  <c r="G1308" i="2"/>
  <c r="H1308" i="2" s="1"/>
  <c r="G1309" i="2"/>
  <c r="H1309" i="2" s="1"/>
  <c r="G1310" i="2"/>
  <c r="H1310" i="2" s="1"/>
  <c r="G1327" i="2"/>
  <c r="H1327" i="2" s="1"/>
  <c r="F630" i="2"/>
  <c r="G630" i="2"/>
  <c r="G656" i="2"/>
  <c r="H656" i="2" s="1"/>
  <c r="G678" i="2"/>
  <c r="H678" i="2" s="1"/>
  <c r="G704" i="2"/>
  <c r="H704" i="2" s="1"/>
  <c r="G726" i="2"/>
  <c r="H726" i="2" s="1"/>
  <c r="G811" i="2"/>
  <c r="H811" i="2" s="1"/>
  <c r="G829" i="2"/>
  <c r="H829" i="2" s="1"/>
  <c r="G846" i="2"/>
  <c r="H846" i="2" s="1"/>
  <c r="G1044" i="2"/>
  <c r="H1044" i="2" s="1"/>
  <c r="G1053" i="2"/>
  <c r="H1053" i="2" s="1"/>
  <c r="G1065" i="2"/>
  <c r="H1065" i="2" s="1"/>
  <c r="G1087" i="2"/>
  <c r="H1087" i="2" s="1"/>
  <c r="G1103" i="2"/>
  <c r="H1103" i="2" s="1"/>
  <c r="G1119" i="2"/>
  <c r="H1119" i="2" s="1"/>
  <c r="G1183" i="2"/>
  <c r="H1183" i="2" s="1"/>
  <c r="G1219" i="2"/>
  <c r="H1219" i="2" s="1"/>
  <c r="F578" i="2"/>
  <c r="G633" i="2"/>
  <c r="H633" i="2" s="1"/>
  <c r="G659" i="2"/>
  <c r="H659" i="2" s="1"/>
  <c r="G681" i="2"/>
  <c r="H681" i="2" s="1"/>
  <c r="G707" i="2"/>
  <c r="H707" i="2" s="1"/>
  <c r="G729" i="2"/>
  <c r="H729" i="2" s="1"/>
  <c r="G839" i="2"/>
  <c r="H839" i="2" s="1"/>
  <c r="G804" i="2"/>
  <c r="H804" i="2" s="1"/>
  <c r="G828" i="2"/>
  <c r="H828" i="2" s="1"/>
  <c r="G821" i="2"/>
  <c r="H821" i="2" s="1"/>
  <c r="N839" i="2"/>
  <c r="N837" i="2"/>
  <c r="Q837" i="2"/>
  <c r="L837" i="2"/>
  <c r="G1238" i="2"/>
  <c r="H1238" i="2" s="1"/>
  <c r="D44" i="24"/>
  <c r="G176" i="22" s="1"/>
  <c r="E9" i="24"/>
  <c r="D23" i="24" s="1"/>
  <c r="G173" i="22" s="1"/>
  <c r="C75" i="23"/>
  <c r="E60" i="23"/>
  <c r="E74" i="23" s="1"/>
  <c r="E58" i="23"/>
  <c r="E73" i="23" s="1"/>
  <c r="H3" i="2"/>
  <c r="I3" i="2"/>
  <c r="E125" i="22" s="1"/>
  <c r="H8" i="2"/>
  <c r="I8" i="2"/>
  <c r="E126" i="22" s="1"/>
  <c r="F126" i="22" s="1"/>
  <c r="I13" i="2"/>
  <c r="E127" i="22" s="1"/>
  <c r="F127" i="22" s="1"/>
  <c r="H18" i="2"/>
  <c r="I18" i="2"/>
  <c r="E128" i="22" s="1"/>
  <c r="H23" i="2"/>
  <c r="I23" i="2"/>
  <c r="E129" i="22" s="1"/>
  <c r="H28" i="2"/>
  <c r="I28" i="2"/>
  <c r="E138" i="22" s="1"/>
  <c r="F138" i="22" s="1"/>
  <c r="H33" i="2"/>
  <c r="I33" i="2"/>
  <c r="E131" i="22" s="1"/>
  <c r="F131" i="22" s="1"/>
  <c r="I38" i="2"/>
  <c r="I43" i="2"/>
  <c r="E133" i="22" s="1"/>
  <c r="I48" i="2"/>
  <c r="E134" i="22" s="1"/>
  <c r="I53" i="2"/>
  <c r="I58" i="2"/>
  <c r="I63" i="2"/>
  <c r="I68" i="2"/>
  <c r="H73" i="2"/>
  <c r="I73" i="2"/>
  <c r="E148" i="22" s="1"/>
  <c r="H76" i="2"/>
  <c r="I76" i="2"/>
  <c r="E149" i="22" s="1"/>
  <c r="F149" i="22" s="1"/>
  <c r="H79" i="2"/>
  <c r="I79" i="2"/>
  <c r="E150" i="22" s="1"/>
  <c r="H82" i="2"/>
  <c r="I82" i="2"/>
  <c r="E151" i="22" s="1"/>
  <c r="F151" i="22" s="1"/>
  <c r="H85" i="2"/>
  <c r="I85" i="2"/>
  <c r="E152" i="22" s="1"/>
  <c r="F152" i="22" s="1"/>
  <c r="H88" i="2"/>
  <c r="I88" i="2"/>
  <c r="H91" i="2"/>
  <c r="I91" i="2"/>
  <c r="E154" i="22" s="1"/>
  <c r="F154" i="22" s="1"/>
  <c r="H94" i="2"/>
  <c r="I94" i="2"/>
  <c r="E155" i="22" s="1"/>
  <c r="F155" i="22" s="1"/>
  <c r="H97" i="2"/>
  <c r="I97" i="2"/>
  <c r="E156" i="22" s="1"/>
  <c r="F156" i="22" s="1"/>
  <c r="H100" i="2"/>
  <c r="I100" i="2"/>
  <c r="E153" i="22" s="1"/>
  <c r="F153" i="22" s="1"/>
  <c r="H103" i="2"/>
  <c r="I103" i="2"/>
  <c r="E157" i="22" s="1"/>
  <c r="F157" i="22" s="1"/>
  <c r="H106" i="2"/>
  <c r="I106" i="2"/>
  <c r="E158" i="22" s="1"/>
  <c r="H109" i="2"/>
  <c r="I109" i="2"/>
  <c r="H112" i="2"/>
  <c r="I112" i="2"/>
  <c r="H115" i="2"/>
  <c r="I115" i="2"/>
  <c r="E160" i="22" s="1"/>
  <c r="F160" i="22" s="1"/>
  <c r="H118" i="2"/>
  <c r="I118" i="2"/>
  <c r="E159" i="22" s="1"/>
  <c r="F159" i="22" s="1"/>
  <c r="H121" i="2"/>
  <c r="I121" i="2"/>
  <c r="E162" i="22" s="1"/>
  <c r="F162" i="22" s="1"/>
  <c r="I124" i="2"/>
  <c r="E141" i="22" s="1"/>
  <c r="F141" i="22" s="1"/>
  <c r="H125" i="2"/>
  <c r="H124" i="2" s="1"/>
  <c r="H127" i="2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G142" i="2"/>
  <c r="H142" i="2" s="1"/>
  <c r="G143" i="2"/>
  <c r="H143" i="2" s="1"/>
  <c r="G144" i="2"/>
  <c r="H144" i="2" s="1"/>
  <c r="G145" i="2"/>
  <c r="H145" i="2" s="1"/>
  <c r="G146" i="2"/>
  <c r="H146" i="2" s="1"/>
  <c r="G147" i="2"/>
  <c r="H147" i="2" s="1"/>
  <c r="G150" i="2"/>
  <c r="H150" i="2" s="1"/>
  <c r="G151" i="2"/>
  <c r="H151" i="2" s="1"/>
  <c r="G152" i="2"/>
  <c r="H152" i="2" s="1"/>
  <c r="G153" i="2"/>
  <c r="H153" i="2" s="1"/>
  <c r="G154" i="2"/>
  <c r="H154" i="2" s="1"/>
  <c r="G155" i="2"/>
  <c r="H155" i="2" s="1"/>
  <c r="G170" i="2"/>
  <c r="H170" i="2" s="1"/>
  <c r="G171" i="2"/>
  <c r="H171" i="2" s="1"/>
  <c r="G172" i="2"/>
  <c r="H172" i="2" s="1"/>
  <c r="G173" i="2"/>
  <c r="H173" i="2" s="1"/>
  <c r="G174" i="2"/>
  <c r="H174" i="2" s="1"/>
  <c r="G175" i="2"/>
  <c r="H175" i="2" s="1"/>
  <c r="G176" i="2"/>
  <c r="H176" i="2" s="1"/>
  <c r="G179" i="2"/>
  <c r="H179" i="2" s="1"/>
  <c r="G180" i="2"/>
  <c r="H180" i="2" s="1"/>
  <c r="G181" i="2"/>
  <c r="H181" i="2" s="1"/>
  <c r="G182" i="2"/>
  <c r="H182" i="2" s="1"/>
  <c r="G183" i="2"/>
  <c r="H183" i="2" s="1"/>
  <c r="F184" i="2"/>
  <c r="G184" i="2"/>
  <c r="G185" i="2"/>
  <c r="H185" i="2" s="1"/>
  <c r="G188" i="2"/>
  <c r="H188" i="2" s="1"/>
  <c r="G189" i="2"/>
  <c r="H189" i="2" s="1"/>
  <c r="G190" i="2"/>
  <c r="H190" i="2" s="1"/>
  <c r="G191" i="2"/>
  <c r="H191" i="2" s="1"/>
  <c r="G192" i="2"/>
  <c r="H192" i="2" s="1"/>
  <c r="G193" i="2"/>
  <c r="H193" i="2" s="1"/>
  <c r="G194" i="2"/>
  <c r="H194" i="2" s="1"/>
  <c r="G195" i="2"/>
  <c r="H195" i="2" s="1"/>
  <c r="G196" i="2"/>
  <c r="H196" i="2" s="1"/>
  <c r="G197" i="2"/>
  <c r="H197" i="2" s="1"/>
  <c r="G198" i="2"/>
  <c r="H198" i="2" s="1"/>
  <c r="G201" i="2"/>
  <c r="H201" i="2" s="1"/>
  <c r="G202" i="2"/>
  <c r="H202" i="2" s="1"/>
  <c r="G203" i="2"/>
  <c r="H203" i="2" s="1"/>
  <c r="G204" i="2"/>
  <c r="H204" i="2" s="1"/>
  <c r="G205" i="2"/>
  <c r="H205" i="2" s="1"/>
  <c r="G206" i="2"/>
  <c r="H206" i="2" s="1"/>
  <c r="G207" i="2"/>
  <c r="H207" i="2" s="1"/>
  <c r="G208" i="2"/>
  <c r="H208" i="2" s="1"/>
  <c r="G209" i="2"/>
  <c r="H209" i="2" s="1"/>
  <c r="G212" i="2"/>
  <c r="H212" i="2" s="1"/>
  <c r="G213" i="2"/>
  <c r="H213" i="2" s="1"/>
  <c r="G214" i="2"/>
  <c r="H214" i="2" s="1"/>
  <c r="G215" i="2"/>
  <c r="H215" i="2" s="1"/>
  <c r="G216" i="2"/>
  <c r="H216" i="2" s="1"/>
  <c r="G217" i="2"/>
  <c r="H217" i="2" s="1"/>
  <c r="G218" i="2"/>
  <c r="H218" i="2" s="1"/>
  <c r="G219" i="2"/>
  <c r="H219" i="2" s="1"/>
  <c r="G220" i="2"/>
  <c r="H220" i="2" s="1"/>
  <c r="G223" i="2"/>
  <c r="H223" i="2" s="1"/>
  <c r="G224" i="2"/>
  <c r="H224" i="2" s="1"/>
  <c r="G225" i="2"/>
  <c r="H225" i="2" s="1"/>
  <c r="G226" i="2"/>
  <c r="H226" i="2" s="1"/>
  <c r="G227" i="2"/>
  <c r="H227" i="2" s="1"/>
  <c r="G228" i="2"/>
  <c r="H228" i="2" s="1"/>
  <c r="G229" i="2"/>
  <c r="H229" i="2" s="1"/>
  <c r="G230" i="2"/>
  <c r="H230" i="2" s="1"/>
  <c r="G231" i="2"/>
  <c r="H231" i="2" s="1"/>
  <c r="G232" i="2"/>
  <c r="H232" i="2" s="1"/>
  <c r="G233" i="2"/>
  <c r="H233" i="2" s="1"/>
  <c r="G234" i="2"/>
  <c r="H234" i="2" s="1"/>
  <c r="G235" i="2"/>
  <c r="H235" i="2" s="1"/>
  <c r="G236" i="2"/>
  <c r="H236" i="2" s="1"/>
  <c r="G237" i="2"/>
  <c r="H237" i="2" s="1"/>
  <c r="G238" i="2"/>
  <c r="H238" i="2" s="1"/>
  <c r="G241" i="2"/>
  <c r="H241" i="2" s="1"/>
  <c r="G242" i="2"/>
  <c r="H242" i="2" s="1"/>
  <c r="G243" i="2"/>
  <c r="H243" i="2" s="1"/>
  <c r="G244" i="2"/>
  <c r="H244" i="2" s="1"/>
  <c r="G245" i="2"/>
  <c r="H245" i="2" s="1"/>
  <c r="G246" i="2"/>
  <c r="H246" i="2" s="1"/>
  <c r="G247" i="2"/>
  <c r="H247" i="2" s="1"/>
  <c r="G248" i="2"/>
  <c r="H248" i="2" s="1"/>
  <c r="G249" i="2"/>
  <c r="H249" i="2" s="1"/>
  <c r="G250" i="2"/>
  <c r="H250" i="2" s="1"/>
  <c r="G251" i="2"/>
  <c r="H251" i="2" s="1"/>
  <c r="G252" i="2"/>
  <c r="H252" i="2" s="1"/>
  <c r="G253" i="2"/>
  <c r="H253" i="2" s="1"/>
  <c r="G254" i="2"/>
  <c r="H254" i="2" s="1"/>
  <c r="G257" i="2"/>
  <c r="H257" i="2" s="1"/>
  <c r="G258" i="2"/>
  <c r="H258" i="2" s="1"/>
  <c r="G259" i="2"/>
  <c r="H259" i="2" s="1"/>
  <c r="G260" i="2"/>
  <c r="H260" i="2" s="1"/>
  <c r="G261" i="2"/>
  <c r="H261" i="2" s="1"/>
  <c r="G262" i="2"/>
  <c r="H262" i="2" s="1"/>
  <c r="G263" i="2"/>
  <c r="H263" i="2" s="1"/>
  <c r="G264" i="2"/>
  <c r="H264" i="2" s="1"/>
  <c r="G265" i="2"/>
  <c r="H265" i="2" s="1"/>
  <c r="G266" i="2"/>
  <c r="H266" i="2" s="1"/>
  <c r="G267" i="2"/>
  <c r="H267" i="2" s="1"/>
  <c r="G268" i="2"/>
  <c r="H268" i="2" s="1"/>
  <c r="G269" i="2"/>
  <c r="H269" i="2" s="1"/>
  <c r="G270" i="2"/>
  <c r="H270" i="2" s="1"/>
  <c r="G273" i="2"/>
  <c r="H273" i="2" s="1"/>
  <c r="H272" i="2" s="1"/>
  <c r="G276" i="2"/>
  <c r="H276" i="2" s="1"/>
  <c r="H275" i="2" s="1"/>
  <c r="G279" i="2"/>
  <c r="H279" i="2" s="1"/>
  <c r="H278" i="2" s="1"/>
  <c r="G282" i="2"/>
  <c r="H282" i="2" s="1"/>
  <c r="H281" i="2" s="1"/>
  <c r="G283" i="2"/>
  <c r="H283" i="2" s="1"/>
  <c r="G286" i="2"/>
  <c r="H286" i="2" s="1"/>
  <c r="H285" i="2" s="1"/>
  <c r="G289" i="2"/>
  <c r="H289" i="2" s="1"/>
  <c r="H288" i="2" s="1"/>
  <c r="G292" i="2"/>
  <c r="H292" i="2" s="1"/>
  <c r="H291" i="2" s="1"/>
  <c r="G295" i="2"/>
  <c r="H295" i="2" s="1"/>
  <c r="H294" i="2" s="1"/>
  <c r="G296" i="2"/>
  <c r="H296" i="2" s="1"/>
  <c r="G299" i="2"/>
  <c r="H299" i="2" s="1"/>
  <c r="G300" i="2"/>
  <c r="H300" i="2" s="1"/>
  <c r="G301" i="2"/>
  <c r="H301" i="2" s="1"/>
  <c r="G302" i="2"/>
  <c r="H302" i="2" s="1"/>
  <c r="G303" i="2"/>
  <c r="H303" i="2" s="1"/>
  <c r="G304" i="2"/>
  <c r="H304" i="2" s="1"/>
  <c r="G305" i="2"/>
  <c r="H305" i="2" s="1"/>
  <c r="G306" i="2"/>
  <c r="H306" i="2" s="1"/>
  <c r="G307" i="2"/>
  <c r="H307" i="2" s="1"/>
  <c r="G310" i="2"/>
  <c r="H310" i="2" s="1"/>
  <c r="G311" i="2"/>
  <c r="H311" i="2" s="1"/>
  <c r="G312" i="2"/>
  <c r="H312" i="2" s="1"/>
  <c r="G313" i="2"/>
  <c r="H313" i="2" s="1"/>
  <c r="G314" i="2"/>
  <c r="H314" i="2" s="1"/>
  <c r="G315" i="2"/>
  <c r="H315" i="2" s="1"/>
  <c r="G318" i="2"/>
  <c r="H318" i="2" s="1"/>
  <c r="G319" i="2"/>
  <c r="H319" i="2" s="1"/>
  <c r="G320" i="2"/>
  <c r="H320" i="2" s="1"/>
  <c r="G321" i="2"/>
  <c r="H321" i="2" s="1"/>
  <c r="G322" i="2"/>
  <c r="H322" i="2" s="1"/>
  <c r="G323" i="2"/>
  <c r="H323" i="2" s="1"/>
  <c r="G324" i="2"/>
  <c r="H324" i="2" s="1"/>
  <c r="G325" i="2"/>
  <c r="H325" i="2" s="1"/>
  <c r="G326" i="2"/>
  <c r="H326" i="2" s="1"/>
  <c r="G327" i="2"/>
  <c r="H327" i="2" s="1"/>
  <c r="G330" i="2"/>
  <c r="H330" i="2" s="1"/>
  <c r="G331" i="2"/>
  <c r="H331" i="2" s="1"/>
  <c r="G332" i="2"/>
  <c r="H332" i="2" s="1"/>
  <c r="G333" i="2"/>
  <c r="H333" i="2" s="1"/>
  <c r="G334" i="2"/>
  <c r="H334" i="2" s="1"/>
  <c r="G335" i="2"/>
  <c r="H335" i="2" s="1"/>
  <c r="G336" i="2"/>
  <c r="H336" i="2" s="1"/>
  <c r="G339" i="2"/>
  <c r="H339" i="2" s="1"/>
  <c r="G340" i="2"/>
  <c r="H340" i="2" s="1"/>
  <c r="G341" i="2"/>
  <c r="H341" i="2" s="1"/>
  <c r="G342" i="2"/>
  <c r="H342" i="2" s="1"/>
  <c r="G343" i="2"/>
  <c r="H343" i="2" s="1"/>
  <c r="G344" i="2"/>
  <c r="H344" i="2" s="1"/>
  <c r="G345" i="2"/>
  <c r="H345" i="2" s="1"/>
  <c r="G346" i="2"/>
  <c r="H346" i="2" s="1"/>
  <c r="G347" i="2"/>
  <c r="H347" i="2" s="1"/>
  <c r="G348" i="2"/>
  <c r="H348" i="2" s="1"/>
  <c r="G349" i="2"/>
  <c r="H349" i="2" s="1"/>
  <c r="G350" i="2"/>
  <c r="H350" i="2" s="1"/>
  <c r="G353" i="2"/>
  <c r="H353" i="2" s="1"/>
  <c r="G354" i="2"/>
  <c r="H354" i="2" s="1"/>
  <c r="G355" i="2"/>
  <c r="H355" i="2" s="1"/>
  <c r="G356" i="2"/>
  <c r="H356" i="2" s="1"/>
  <c r="G357" i="2"/>
  <c r="H357" i="2" s="1"/>
  <c r="G358" i="2"/>
  <c r="H358" i="2" s="1"/>
  <c r="G359" i="2"/>
  <c r="H359" i="2" s="1"/>
  <c r="G360" i="2"/>
  <c r="H360" i="2" s="1"/>
  <c r="G361" i="2"/>
  <c r="H361" i="2" s="1"/>
  <c r="G364" i="2"/>
  <c r="H364" i="2" s="1"/>
  <c r="G365" i="2"/>
  <c r="H365" i="2" s="1"/>
  <c r="G366" i="2"/>
  <c r="H366" i="2" s="1"/>
  <c r="G367" i="2"/>
  <c r="H367" i="2" s="1"/>
  <c r="G368" i="2"/>
  <c r="H368" i="2" s="1"/>
  <c r="G369" i="2"/>
  <c r="H369" i="2" s="1"/>
  <c r="G370" i="2"/>
  <c r="H370" i="2" s="1"/>
  <c r="G371" i="2"/>
  <c r="H371" i="2" s="1"/>
  <c r="G372" i="2"/>
  <c r="H372" i="2" s="1"/>
  <c r="G373" i="2"/>
  <c r="H373" i="2" s="1"/>
  <c r="G374" i="2"/>
  <c r="H374" i="2" s="1"/>
  <c r="G375" i="2"/>
  <c r="H375" i="2" s="1"/>
  <c r="G376" i="2"/>
  <c r="H376" i="2" s="1"/>
  <c r="G377" i="2"/>
  <c r="H377" i="2" s="1"/>
  <c r="G378" i="2"/>
  <c r="H378" i="2" s="1"/>
  <c r="G379" i="2"/>
  <c r="H379" i="2" s="1"/>
  <c r="G380" i="2"/>
  <c r="H380" i="2" s="1"/>
  <c r="G383" i="2"/>
  <c r="H383" i="2" s="1"/>
  <c r="G384" i="2"/>
  <c r="H384" i="2" s="1"/>
  <c r="G385" i="2"/>
  <c r="H385" i="2" s="1"/>
  <c r="G386" i="2"/>
  <c r="H386" i="2" s="1"/>
  <c r="G387" i="2"/>
  <c r="H387" i="2" s="1"/>
  <c r="G388" i="2"/>
  <c r="H388" i="2" s="1"/>
  <c r="G389" i="2"/>
  <c r="H389" i="2" s="1"/>
  <c r="G390" i="2"/>
  <c r="H390" i="2" s="1"/>
  <c r="G391" i="2"/>
  <c r="H391" i="2" s="1"/>
  <c r="G392" i="2"/>
  <c r="H392" i="2" s="1"/>
  <c r="G393" i="2"/>
  <c r="H393" i="2" s="1"/>
  <c r="G394" i="2"/>
  <c r="H394" i="2" s="1"/>
  <c r="G395" i="2"/>
  <c r="H395" i="2" s="1"/>
  <c r="G396" i="2"/>
  <c r="H396" i="2" s="1"/>
  <c r="G399" i="2"/>
  <c r="H399" i="2" s="1"/>
  <c r="G400" i="2"/>
  <c r="H400" i="2" s="1"/>
  <c r="G401" i="2"/>
  <c r="H401" i="2" s="1"/>
  <c r="G402" i="2"/>
  <c r="H402" i="2" s="1"/>
  <c r="G403" i="2"/>
  <c r="H403" i="2" s="1"/>
  <c r="G404" i="2"/>
  <c r="H404" i="2" s="1"/>
  <c r="G405" i="2"/>
  <c r="H405" i="2" s="1"/>
  <c r="G406" i="2"/>
  <c r="H406" i="2" s="1"/>
  <c r="G407" i="2"/>
  <c r="H407" i="2" s="1"/>
  <c r="G408" i="2"/>
  <c r="H408" i="2" s="1"/>
  <c r="G411" i="2"/>
  <c r="H411" i="2" s="1"/>
  <c r="G412" i="2"/>
  <c r="H412" i="2" s="1"/>
  <c r="G413" i="2"/>
  <c r="H413" i="2" s="1"/>
  <c r="G414" i="2"/>
  <c r="H414" i="2" s="1"/>
  <c r="G415" i="2"/>
  <c r="H415" i="2" s="1"/>
  <c r="G416" i="2"/>
  <c r="H416" i="2" s="1"/>
  <c r="F417" i="2"/>
  <c r="G417" i="2"/>
  <c r="G418" i="2"/>
  <c r="H418" i="2" s="1"/>
  <c r="G419" i="2"/>
  <c r="H419" i="2" s="1"/>
  <c r="G420" i="2"/>
  <c r="H420" i="2" s="1"/>
  <c r="G423" i="2"/>
  <c r="H423" i="2" s="1"/>
  <c r="G424" i="2"/>
  <c r="H424" i="2" s="1"/>
  <c r="G427" i="2"/>
  <c r="H427" i="2" s="1"/>
  <c r="G428" i="2"/>
  <c r="H428" i="2" s="1"/>
  <c r="G431" i="2"/>
  <c r="H431" i="2" s="1"/>
  <c r="G432" i="2"/>
  <c r="H432" i="2" s="1"/>
  <c r="G433" i="2"/>
  <c r="H433" i="2" s="1"/>
  <c r="G434" i="2"/>
  <c r="H434" i="2" s="1"/>
  <c r="G435" i="2"/>
  <c r="H435" i="2" s="1"/>
  <c r="G436" i="2"/>
  <c r="H436" i="2" s="1"/>
  <c r="G437" i="2"/>
  <c r="H437" i="2" s="1"/>
  <c r="G438" i="2"/>
  <c r="H438" i="2" s="1"/>
  <c r="G439" i="2"/>
  <c r="H439" i="2" s="1"/>
  <c r="G440" i="2"/>
  <c r="H440" i="2" s="1"/>
  <c r="G443" i="2"/>
  <c r="H443" i="2" s="1"/>
  <c r="G444" i="2"/>
  <c r="H444" i="2" s="1"/>
  <c r="G445" i="2"/>
  <c r="H445" i="2" s="1"/>
  <c r="G446" i="2"/>
  <c r="H446" i="2" s="1"/>
  <c r="G447" i="2"/>
  <c r="H447" i="2" s="1"/>
  <c r="G448" i="2"/>
  <c r="H448" i="2" s="1"/>
  <c r="G449" i="2"/>
  <c r="H449" i="2" s="1"/>
  <c r="G452" i="2"/>
  <c r="H452" i="2" s="1"/>
  <c r="G453" i="2"/>
  <c r="H453" i="2" s="1"/>
  <c r="G454" i="2"/>
  <c r="H454" i="2" s="1"/>
  <c r="G455" i="2"/>
  <c r="H455" i="2" s="1"/>
  <c r="G456" i="2"/>
  <c r="H456" i="2" s="1"/>
  <c r="G457" i="2"/>
  <c r="H457" i="2" s="1"/>
  <c r="G458" i="2"/>
  <c r="H458" i="2" s="1"/>
  <c r="G459" i="2"/>
  <c r="H459" i="2" s="1"/>
  <c r="G460" i="2"/>
  <c r="H460" i="2" s="1"/>
  <c r="G461" i="2"/>
  <c r="H461" i="2" s="1"/>
  <c r="G462" i="2"/>
  <c r="H462" i="2" s="1"/>
  <c r="G463" i="2"/>
  <c r="H463" i="2" s="1"/>
  <c r="G466" i="2"/>
  <c r="H466" i="2" s="1"/>
  <c r="G467" i="2"/>
  <c r="H467" i="2" s="1"/>
  <c r="G468" i="2"/>
  <c r="H468" i="2" s="1"/>
  <c r="G469" i="2"/>
  <c r="H469" i="2" s="1"/>
  <c r="G470" i="2"/>
  <c r="H470" i="2" s="1"/>
  <c r="G471" i="2"/>
  <c r="H471" i="2" s="1"/>
  <c r="G472" i="2"/>
  <c r="H472" i="2" s="1"/>
  <c r="G473" i="2"/>
  <c r="H473" i="2" s="1"/>
  <c r="G474" i="2"/>
  <c r="H474" i="2" s="1"/>
  <c r="G477" i="2"/>
  <c r="H477" i="2" s="1"/>
  <c r="G478" i="2"/>
  <c r="H478" i="2" s="1"/>
  <c r="G479" i="2"/>
  <c r="H479" i="2" s="1"/>
  <c r="G480" i="2"/>
  <c r="H480" i="2" s="1"/>
  <c r="G481" i="2"/>
  <c r="H481" i="2" s="1"/>
  <c r="G482" i="2"/>
  <c r="H482" i="2" s="1"/>
  <c r="G483" i="2"/>
  <c r="H483" i="2" s="1"/>
  <c r="G484" i="2"/>
  <c r="H484" i="2" s="1"/>
  <c r="G485" i="2"/>
  <c r="H485" i="2" s="1"/>
  <c r="G486" i="2"/>
  <c r="H486" i="2" s="1"/>
  <c r="G487" i="2"/>
  <c r="H487" i="2" s="1"/>
  <c r="G488" i="2"/>
  <c r="H488" i="2" s="1"/>
  <c r="G491" i="2"/>
  <c r="H491" i="2" s="1"/>
  <c r="G492" i="2"/>
  <c r="H492" i="2" s="1"/>
  <c r="G493" i="2"/>
  <c r="H493" i="2" s="1"/>
  <c r="G494" i="2"/>
  <c r="H494" i="2" s="1"/>
  <c r="G495" i="2"/>
  <c r="H495" i="2" s="1"/>
  <c r="G496" i="2"/>
  <c r="H496" i="2" s="1"/>
  <c r="G497" i="2"/>
  <c r="H497" i="2" s="1"/>
  <c r="G498" i="2"/>
  <c r="H498" i="2" s="1"/>
  <c r="G499" i="2"/>
  <c r="H499" i="2" s="1"/>
  <c r="G500" i="2"/>
  <c r="H500" i="2" s="1"/>
  <c r="G503" i="2"/>
  <c r="H503" i="2" s="1"/>
  <c r="G504" i="2"/>
  <c r="H504" i="2" s="1"/>
  <c r="G505" i="2"/>
  <c r="H505" i="2" s="1"/>
  <c r="G506" i="2"/>
  <c r="H506" i="2" s="1"/>
  <c r="G507" i="2"/>
  <c r="H507" i="2" s="1"/>
  <c r="G508" i="2"/>
  <c r="H508" i="2" s="1"/>
  <c r="G509" i="2"/>
  <c r="H509" i="2" s="1"/>
  <c r="G510" i="2"/>
  <c r="H510" i="2" s="1"/>
  <c r="G511" i="2"/>
  <c r="H511" i="2" s="1"/>
  <c r="G512" i="2"/>
  <c r="H512" i="2" s="1"/>
  <c r="G513" i="2"/>
  <c r="H513" i="2" s="1"/>
  <c r="G514" i="2"/>
  <c r="H514" i="2" s="1"/>
  <c r="G515" i="2"/>
  <c r="H515" i="2" s="1"/>
  <c r="G516" i="2"/>
  <c r="H516" i="2" s="1"/>
  <c r="G517" i="2"/>
  <c r="H517" i="2" s="1"/>
  <c r="G518" i="2"/>
  <c r="H518" i="2" s="1"/>
  <c r="G519" i="2"/>
  <c r="H519" i="2" s="1"/>
  <c r="G520" i="2"/>
  <c r="H520" i="2" s="1"/>
  <c r="G523" i="2"/>
  <c r="H523" i="2" s="1"/>
  <c r="G524" i="2"/>
  <c r="H524" i="2" s="1"/>
  <c r="G525" i="2"/>
  <c r="H525" i="2" s="1"/>
  <c r="G526" i="2"/>
  <c r="H526" i="2" s="1"/>
  <c r="G527" i="2"/>
  <c r="H527" i="2" s="1"/>
  <c r="G528" i="2"/>
  <c r="H528" i="2" s="1"/>
  <c r="G529" i="2"/>
  <c r="H529" i="2" s="1"/>
  <c r="G530" i="2"/>
  <c r="H530" i="2" s="1"/>
  <c r="G531" i="2"/>
  <c r="H531" i="2" s="1"/>
  <c r="G532" i="2"/>
  <c r="H532" i="2" s="1"/>
  <c r="G533" i="2"/>
  <c r="H533" i="2" s="1"/>
  <c r="G534" i="2"/>
  <c r="H534" i="2" s="1"/>
  <c r="G535" i="2"/>
  <c r="H535" i="2" s="1"/>
  <c r="G536" i="2"/>
  <c r="H536" i="2" s="1"/>
  <c r="G537" i="2"/>
  <c r="H537" i="2" s="1"/>
  <c r="G538" i="2"/>
  <c r="H538" i="2" s="1"/>
  <c r="G541" i="2"/>
  <c r="H541" i="2" s="1"/>
  <c r="G542" i="2"/>
  <c r="H542" i="2" s="1"/>
  <c r="G543" i="2"/>
  <c r="H543" i="2" s="1"/>
  <c r="G544" i="2"/>
  <c r="H544" i="2" s="1"/>
  <c r="G545" i="2"/>
  <c r="H545" i="2" s="1"/>
  <c r="G546" i="2"/>
  <c r="H546" i="2" s="1"/>
  <c r="G547" i="2"/>
  <c r="H547" i="2" s="1"/>
  <c r="G548" i="2"/>
  <c r="H548" i="2" s="1"/>
  <c r="G549" i="2"/>
  <c r="H549" i="2" s="1"/>
  <c r="G550" i="2"/>
  <c r="H550" i="2" s="1"/>
  <c r="G551" i="2"/>
  <c r="H551" i="2" s="1"/>
  <c r="G552" i="2"/>
  <c r="H552" i="2" s="1"/>
  <c r="G553" i="2"/>
  <c r="H553" i="2" s="1"/>
  <c r="G554" i="2"/>
  <c r="H554" i="2" s="1"/>
  <c r="G555" i="2"/>
  <c r="H555" i="2" s="1"/>
  <c r="G556" i="2"/>
  <c r="H556" i="2" s="1"/>
  <c r="G616" i="2"/>
  <c r="H616" i="2" s="1"/>
  <c r="G617" i="2"/>
  <c r="H617" i="2" s="1"/>
  <c r="G618" i="2"/>
  <c r="H618" i="2" s="1"/>
  <c r="G619" i="2"/>
  <c r="H619" i="2" s="1"/>
  <c r="G620" i="2"/>
  <c r="H620" i="2" s="1"/>
  <c r="G621" i="2"/>
  <c r="H621" i="2" s="1"/>
  <c r="G622" i="2"/>
  <c r="H622" i="2" s="1"/>
  <c r="G623" i="2"/>
  <c r="H623" i="2" s="1"/>
  <c r="G624" i="2"/>
  <c r="H624" i="2" s="1"/>
  <c r="G625" i="2"/>
  <c r="H625" i="2" s="1"/>
  <c r="G626" i="2"/>
  <c r="H626" i="2" s="1"/>
  <c r="G627" i="2"/>
  <c r="H627" i="2" s="1"/>
  <c r="G628" i="2"/>
  <c r="H628" i="2" s="1"/>
  <c r="G629" i="2"/>
  <c r="H629" i="2" s="1"/>
  <c r="G631" i="2"/>
  <c r="H631" i="2" s="1"/>
  <c r="G632" i="2"/>
  <c r="H632" i="2" s="1"/>
  <c r="G634" i="2"/>
  <c r="H634" i="2" s="1"/>
  <c r="G635" i="2"/>
  <c r="H635" i="2" s="1"/>
  <c r="G636" i="2"/>
  <c r="H636" i="2" s="1"/>
  <c r="G637" i="2"/>
  <c r="H637" i="2" s="1"/>
  <c r="G638" i="2"/>
  <c r="H638" i="2" s="1"/>
  <c r="G641" i="2"/>
  <c r="H641" i="2" s="1"/>
  <c r="G642" i="2"/>
  <c r="H642" i="2" s="1"/>
  <c r="G643" i="2"/>
  <c r="H643" i="2" s="1"/>
  <c r="G644" i="2"/>
  <c r="H644" i="2" s="1"/>
  <c r="G645" i="2"/>
  <c r="H645" i="2" s="1"/>
  <c r="G646" i="2"/>
  <c r="H646" i="2" s="1"/>
  <c r="G647" i="2"/>
  <c r="H647" i="2" s="1"/>
  <c r="G648" i="2"/>
  <c r="H648" i="2" s="1"/>
  <c r="G649" i="2"/>
  <c r="H649" i="2" s="1"/>
  <c r="G650" i="2"/>
  <c r="H650" i="2" s="1"/>
  <c r="G651" i="2"/>
  <c r="H651" i="2" s="1"/>
  <c r="G652" i="2"/>
  <c r="H652" i="2" s="1"/>
  <c r="G653" i="2"/>
  <c r="H653" i="2" s="1"/>
  <c r="G654" i="2"/>
  <c r="H654" i="2" s="1"/>
  <c r="G655" i="2"/>
  <c r="H655" i="2" s="1"/>
  <c r="G657" i="2"/>
  <c r="H657" i="2" s="1"/>
  <c r="G658" i="2"/>
  <c r="H658" i="2" s="1"/>
  <c r="G660" i="2"/>
  <c r="H660" i="2" s="1"/>
  <c r="G661" i="2"/>
  <c r="H661" i="2" s="1"/>
  <c r="G662" i="2"/>
  <c r="H662" i="2" s="1"/>
  <c r="G663" i="2"/>
  <c r="H663" i="2" s="1"/>
  <c r="G664" i="2"/>
  <c r="H664" i="2" s="1"/>
  <c r="G667" i="2"/>
  <c r="H667" i="2" s="1"/>
  <c r="G668" i="2"/>
  <c r="H668" i="2" s="1"/>
  <c r="G669" i="2"/>
  <c r="H669" i="2" s="1"/>
  <c r="G670" i="2"/>
  <c r="H670" i="2" s="1"/>
  <c r="G671" i="2"/>
  <c r="H671" i="2" s="1"/>
  <c r="G672" i="2"/>
  <c r="H672" i="2" s="1"/>
  <c r="G673" i="2"/>
  <c r="H673" i="2" s="1"/>
  <c r="G674" i="2"/>
  <c r="H674" i="2" s="1"/>
  <c r="G675" i="2"/>
  <c r="H675" i="2" s="1"/>
  <c r="G676" i="2"/>
  <c r="H676" i="2" s="1"/>
  <c r="G677" i="2"/>
  <c r="H677" i="2" s="1"/>
  <c r="G679" i="2"/>
  <c r="H679" i="2" s="1"/>
  <c r="G680" i="2"/>
  <c r="H680" i="2" s="1"/>
  <c r="G682" i="2"/>
  <c r="H682" i="2" s="1"/>
  <c r="G683" i="2"/>
  <c r="H683" i="2" s="1"/>
  <c r="G684" i="2"/>
  <c r="H684" i="2" s="1"/>
  <c r="G685" i="2"/>
  <c r="H685" i="2" s="1"/>
  <c r="G686" i="2"/>
  <c r="H686" i="2" s="1"/>
  <c r="G689" i="2"/>
  <c r="H689" i="2" s="1"/>
  <c r="G690" i="2"/>
  <c r="H690" i="2" s="1"/>
  <c r="G691" i="2"/>
  <c r="H691" i="2" s="1"/>
  <c r="G692" i="2"/>
  <c r="H692" i="2" s="1"/>
  <c r="G693" i="2"/>
  <c r="H693" i="2" s="1"/>
  <c r="G694" i="2"/>
  <c r="H694" i="2" s="1"/>
  <c r="G695" i="2"/>
  <c r="H695" i="2" s="1"/>
  <c r="G696" i="2"/>
  <c r="H696" i="2" s="1"/>
  <c r="G697" i="2"/>
  <c r="H697" i="2" s="1"/>
  <c r="G698" i="2"/>
  <c r="H698" i="2" s="1"/>
  <c r="G699" i="2"/>
  <c r="H699" i="2" s="1"/>
  <c r="G700" i="2"/>
  <c r="H700" i="2" s="1"/>
  <c r="G701" i="2"/>
  <c r="H701" i="2" s="1"/>
  <c r="G702" i="2"/>
  <c r="H702" i="2" s="1"/>
  <c r="G703" i="2"/>
  <c r="H703" i="2" s="1"/>
  <c r="G705" i="2"/>
  <c r="H705" i="2" s="1"/>
  <c r="G706" i="2"/>
  <c r="H706" i="2" s="1"/>
  <c r="G708" i="2"/>
  <c r="H708" i="2" s="1"/>
  <c r="G709" i="2"/>
  <c r="H709" i="2" s="1"/>
  <c r="G710" i="2"/>
  <c r="H710" i="2" s="1"/>
  <c r="G711" i="2"/>
  <c r="H711" i="2" s="1"/>
  <c r="G712" i="2"/>
  <c r="H712" i="2" s="1"/>
  <c r="G715" i="2"/>
  <c r="H715" i="2" s="1"/>
  <c r="G716" i="2"/>
  <c r="H716" i="2" s="1"/>
  <c r="G717" i="2"/>
  <c r="H717" i="2" s="1"/>
  <c r="G718" i="2"/>
  <c r="H718" i="2" s="1"/>
  <c r="G719" i="2"/>
  <c r="H719" i="2" s="1"/>
  <c r="G720" i="2"/>
  <c r="H720" i="2" s="1"/>
  <c r="G721" i="2"/>
  <c r="H721" i="2" s="1"/>
  <c r="G722" i="2"/>
  <c r="H722" i="2" s="1"/>
  <c r="G723" i="2"/>
  <c r="H723" i="2" s="1"/>
  <c r="G724" i="2"/>
  <c r="H724" i="2" s="1"/>
  <c r="G725" i="2"/>
  <c r="H725" i="2" s="1"/>
  <c r="G727" i="2"/>
  <c r="H727" i="2" s="1"/>
  <c r="G728" i="2"/>
  <c r="H728" i="2" s="1"/>
  <c r="G730" i="2"/>
  <c r="H730" i="2" s="1"/>
  <c r="G731" i="2"/>
  <c r="H731" i="2" s="1"/>
  <c r="G732" i="2"/>
  <c r="H732" i="2" s="1"/>
  <c r="G733" i="2"/>
  <c r="H733" i="2" s="1"/>
  <c r="G734" i="2"/>
  <c r="H734" i="2" s="1"/>
  <c r="G797" i="2"/>
  <c r="H797" i="2" s="1"/>
  <c r="G798" i="2"/>
  <c r="H798" i="2" s="1"/>
  <c r="G799" i="2"/>
  <c r="H799" i="2" s="1"/>
  <c r="G800" i="2"/>
  <c r="H800" i="2" s="1"/>
  <c r="G801" i="2"/>
  <c r="H801" i="2" s="1"/>
  <c r="G802" i="2"/>
  <c r="H802" i="2" s="1"/>
  <c r="G803" i="2"/>
  <c r="H803" i="2" s="1"/>
  <c r="G805" i="2"/>
  <c r="H805" i="2" s="1"/>
  <c r="G806" i="2"/>
  <c r="H806" i="2" s="1"/>
  <c r="G807" i="2"/>
  <c r="H807" i="2" s="1"/>
  <c r="G808" i="2"/>
  <c r="H808" i="2" s="1"/>
  <c r="G809" i="2"/>
  <c r="H809" i="2" s="1"/>
  <c r="G810" i="2"/>
  <c r="H810" i="2" s="1"/>
  <c r="G814" i="2"/>
  <c r="H814" i="2" s="1"/>
  <c r="G815" i="2"/>
  <c r="H815" i="2" s="1"/>
  <c r="G816" i="2"/>
  <c r="H816" i="2" s="1"/>
  <c r="G817" i="2"/>
  <c r="H817" i="2" s="1"/>
  <c r="G818" i="2"/>
  <c r="H818" i="2" s="1"/>
  <c r="G819" i="2"/>
  <c r="H819" i="2" s="1"/>
  <c r="G820" i="2"/>
  <c r="H820" i="2" s="1"/>
  <c r="G822" i="2"/>
  <c r="H822" i="2" s="1"/>
  <c r="G823" i="2"/>
  <c r="H823" i="2" s="1"/>
  <c r="G824" i="2"/>
  <c r="H824" i="2" s="1"/>
  <c r="G825" i="2"/>
  <c r="H825" i="2" s="1"/>
  <c r="G826" i="2"/>
  <c r="H826" i="2" s="1"/>
  <c r="G827" i="2"/>
  <c r="H827" i="2" s="1"/>
  <c r="G832" i="2"/>
  <c r="H832" i="2" s="1"/>
  <c r="G833" i="2"/>
  <c r="H833" i="2" s="1"/>
  <c r="G834" i="2"/>
  <c r="H834" i="2" s="1"/>
  <c r="G835" i="2"/>
  <c r="H835" i="2" s="1"/>
  <c r="G836" i="2"/>
  <c r="H836" i="2" s="1"/>
  <c r="G837" i="2"/>
  <c r="H837" i="2" s="1"/>
  <c r="G838" i="2"/>
  <c r="H838" i="2" s="1"/>
  <c r="G840" i="2"/>
  <c r="H840" i="2" s="1"/>
  <c r="G841" i="2"/>
  <c r="H841" i="2" s="1"/>
  <c r="G842" i="2"/>
  <c r="H842" i="2" s="1"/>
  <c r="G843" i="2"/>
  <c r="H843" i="2" s="1"/>
  <c r="G844" i="2"/>
  <c r="H844" i="2" s="1"/>
  <c r="G845" i="2"/>
  <c r="H845" i="2" s="1"/>
  <c r="G849" i="2"/>
  <c r="H849" i="2" s="1"/>
  <c r="G850" i="2"/>
  <c r="H850" i="2" s="1"/>
  <c r="G851" i="2"/>
  <c r="H851" i="2" s="1"/>
  <c r="G852" i="2"/>
  <c r="H852" i="2" s="1"/>
  <c r="G853" i="2"/>
  <c r="H853" i="2" s="1"/>
  <c r="G856" i="2"/>
  <c r="H856" i="2" s="1"/>
  <c r="G857" i="2"/>
  <c r="H857" i="2" s="1"/>
  <c r="G858" i="2"/>
  <c r="H858" i="2" s="1"/>
  <c r="G859" i="2"/>
  <c r="H859" i="2" s="1"/>
  <c r="G860" i="2"/>
  <c r="H860" i="2" s="1"/>
  <c r="G863" i="2"/>
  <c r="H863" i="2" s="1"/>
  <c r="G864" i="2"/>
  <c r="H864" i="2" s="1"/>
  <c r="G865" i="2"/>
  <c r="H865" i="2" s="1"/>
  <c r="G866" i="2"/>
  <c r="H866" i="2" s="1"/>
  <c r="G867" i="2"/>
  <c r="H867" i="2" s="1"/>
  <c r="G895" i="2"/>
  <c r="H895" i="2" s="1"/>
  <c r="G896" i="2"/>
  <c r="H896" i="2" s="1"/>
  <c r="G897" i="2"/>
  <c r="H897" i="2" s="1"/>
  <c r="G898" i="2"/>
  <c r="H898" i="2" s="1"/>
  <c r="G899" i="2"/>
  <c r="H899" i="2" s="1"/>
  <c r="G900" i="2"/>
  <c r="H900" i="2" s="1"/>
  <c r="G903" i="2"/>
  <c r="H903" i="2" s="1"/>
  <c r="G904" i="2"/>
  <c r="H904" i="2" s="1"/>
  <c r="G905" i="2"/>
  <c r="H905" i="2" s="1"/>
  <c r="G906" i="2"/>
  <c r="H906" i="2" s="1"/>
  <c r="G907" i="2"/>
  <c r="H907" i="2" s="1"/>
  <c r="G908" i="2"/>
  <c r="H908" i="2" s="1"/>
  <c r="G909" i="2"/>
  <c r="H909" i="2" s="1"/>
  <c r="G912" i="2"/>
  <c r="H912" i="2" s="1"/>
  <c r="G913" i="2"/>
  <c r="H913" i="2" s="1"/>
  <c r="G914" i="2"/>
  <c r="H914" i="2" s="1"/>
  <c r="G915" i="2"/>
  <c r="H915" i="2" s="1"/>
  <c r="G916" i="2"/>
  <c r="H916" i="2" s="1"/>
  <c r="G917" i="2"/>
  <c r="H917" i="2" s="1"/>
  <c r="G918" i="2"/>
  <c r="H918" i="2" s="1"/>
  <c r="G921" i="2"/>
  <c r="H921" i="2" s="1"/>
  <c r="G922" i="2"/>
  <c r="H922" i="2" s="1"/>
  <c r="G923" i="2"/>
  <c r="H923" i="2" s="1"/>
  <c r="G924" i="2"/>
  <c r="H924" i="2" s="1"/>
  <c r="G925" i="2"/>
  <c r="H925" i="2" s="1"/>
  <c r="G926" i="2"/>
  <c r="H926" i="2" s="1"/>
  <c r="G929" i="2"/>
  <c r="H929" i="2" s="1"/>
  <c r="G930" i="2"/>
  <c r="H930" i="2" s="1"/>
  <c r="G931" i="2"/>
  <c r="H931" i="2" s="1"/>
  <c r="G932" i="2"/>
  <c r="H932" i="2" s="1"/>
  <c r="G933" i="2"/>
  <c r="H933" i="2" s="1"/>
  <c r="G934" i="2"/>
  <c r="H934" i="2" s="1"/>
  <c r="G935" i="2"/>
  <c r="H935" i="2" s="1"/>
  <c r="G938" i="2"/>
  <c r="H938" i="2" s="1"/>
  <c r="G939" i="2"/>
  <c r="H939" i="2" s="1"/>
  <c r="G940" i="2"/>
  <c r="H940" i="2" s="1"/>
  <c r="G941" i="2"/>
  <c r="H941" i="2" s="1"/>
  <c r="G942" i="2"/>
  <c r="H942" i="2" s="1"/>
  <c r="G943" i="2"/>
  <c r="H943" i="2" s="1"/>
  <c r="G944" i="2"/>
  <c r="H944" i="2" s="1"/>
  <c r="F1011" i="2"/>
  <c r="G1019" i="2"/>
  <c r="H1019" i="2" s="1"/>
  <c r="G1020" i="2"/>
  <c r="H1020" i="2" s="1"/>
  <c r="G1021" i="2"/>
  <c r="H1021" i="2" s="1"/>
  <c r="G1022" i="2"/>
  <c r="H1022" i="2" s="1"/>
  <c r="G1023" i="2"/>
  <c r="H1023" i="2" s="1"/>
  <c r="G1024" i="2"/>
  <c r="H1024" i="2" s="1"/>
  <c r="G1025" i="2"/>
  <c r="H1025" i="2" s="1"/>
  <c r="G1026" i="2"/>
  <c r="H1026" i="2" s="1"/>
  <c r="G1027" i="2"/>
  <c r="H1027" i="2" s="1"/>
  <c r="G1028" i="2"/>
  <c r="H1028" i="2" s="1"/>
  <c r="G1043" i="2"/>
  <c r="H1043" i="2" s="1"/>
  <c r="G1045" i="2"/>
  <c r="H1045" i="2" s="1"/>
  <c r="G1046" i="2"/>
  <c r="H1046" i="2" s="1"/>
  <c r="G1047" i="2"/>
  <c r="H1047" i="2" s="1"/>
  <c r="G1048" i="2"/>
  <c r="H1048" i="2" s="1"/>
  <c r="G1049" i="2"/>
  <c r="H1049" i="2" s="1"/>
  <c r="G1052" i="2"/>
  <c r="H1052" i="2" s="1"/>
  <c r="G1054" i="2"/>
  <c r="H1054" i="2" s="1"/>
  <c r="G1055" i="2"/>
  <c r="H1055" i="2" s="1"/>
  <c r="G1056" i="2"/>
  <c r="H1056" i="2" s="1"/>
  <c r="G1057" i="2"/>
  <c r="H1057" i="2" s="1"/>
  <c r="G1058" i="2"/>
  <c r="H1058" i="2" s="1"/>
  <c r="G1059" i="2"/>
  <c r="H1059" i="2" s="1"/>
  <c r="G1060" i="2"/>
  <c r="H1060" i="2" s="1"/>
  <c r="G1061" i="2"/>
  <c r="H1061" i="2" s="1"/>
  <c r="G1064" i="2"/>
  <c r="H1064" i="2" s="1"/>
  <c r="G1066" i="2"/>
  <c r="H1066" i="2" s="1"/>
  <c r="G1067" i="2"/>
  <c r="H1067" i="2" s="1"/>
  <c r="G1068" i="2"/>
  <c r="H1068" i="2" s="1"/>
  <c r="G1069" i="2"/>
  <c r="H1069" i="2" s="1"/>
  <c r="G1070" i="2"/>
  <c r="H1070" i="2" s="1"/>
  <c r="G1073" i="2"/>
  <c r="H1073" i="2" s="1"/>
  <c r="G1074" i="2"/>
  <c r="H1074" i="2" s="1"/>
  <c r="G1075" i="2"/>
  <c r="H1075" i="2" s="1"/>
  <c r="G1076" i="2"/>
  <c r="H1076" i="2" s="1"/>
  <c r="G1077" i="2"/>
  <c r="H1077" i="2" s="1"/>
  <c r="G1080" i="2"/>
  <c r="H1080" i="2" s="1"/>
  <c r="G1081" i="2"/>
  <c r="H1081" i="2" s="1"/>
  <c r="G1082" i="2"/>
  <c r="H1082" i="2" s="1"/>
  <c r="G1083" i="2"/>
  <c r="H1083" i="2" s="1"/>
  <c r="G1084" i="2"/>
  <c r="H1084" i="2" s="1"/>
  <c r="G1085" i="2"/>
  <c r="H1085" i="2" s="1"/>
  <c r="G1086" i="2"/>
  <c r="H1086" i="2" s="1"/>
  <c r="G1088" i="2"/>
  <c r="H1088" i="2" s="1"/>
  <c r="G1089" i="2"/>
  <c r="H1089" i="2" s="1"/>
  <c r="G1090" i="2"/>
  <c r="H1090" i="2" s="1"/>
  <c r="G1091" i="2"/>
  <c r="H1091" i="2" s="1"/>
  <c r="G1092" i="2"/>
  <c r="H1092" i="2" s="1"/>
  <c r="G1093" i="2"/>
  <c r="H1093" i="2" s="1"/>
  <c r="G1096" i="2"/>
  <c r="H1096" i="2" s="1"/>
  <c r="G1097" i="2"/>
  <c r="H1097" i="2" s="1"/>
  <c r="G1098" i="2"/>
  <c r="H1098" i="2" s="1"/>
  <c r="G1099" i="2"/>
  <c r="H1099" i="2" s="1"/>
  <c r="G1100" i="2"/>
  <c r="H1100" i="2" s="1"/>
  <c r="G1101" i="2"/>
  <c r="H1101" i="2" s="1"/>
  <c r="G1102" i="2"/>
  <c r="H1102" i="2" s="1"/>
  <c r="G1104" i="2"/>
  <c r="H1104" i="2" s="1"/>
  <c r="G1105" i="2"/>
  <c r="H1105" i="2" s="1"/>
  <c r="G1106" i="2"/>
  <c r="H1106" i="2" s="1"/>
  <c r="G1107" i="2"/>
  <c r="H1107" i="2" s="1"/>
  <c r="G1108" i="2"/>
  <c r="H1108" i="2" s="1"/>
  <c r="G1109" i="2"/>
  <c r="H1109" i="2" s="1"/>
  <c r="G1112" i="2"/>
  <c r="H1112" i="2" s="1"/>
  <c r="G1113" i="2"/>
  <c r="H1113" i="2" s="1"/>
  <c r="G1114" i="2"/>
  <c r="H1114" i="2" s="1"/>
  <c r="G1115" i="2"/>
  <c r="H1115" i="2" s="1"/>
  <c r="G1116" i="2"/>
  <c r="H1116" i="2" s="1"/>
  <c r="G1117" i="2"/>
  <c r="H1117" i="2" s="1"/>
  <c r="G1118" i="2"/>
  <c r="H1118" i="2" s="1"/>
  <c r="G1120" i="2"/>
  <c r="H1120" i="2" s="1"/>
  <c r="G1121" i="2"/>
  <c r="H1121" i="2" s="1"/>
  <c r="G1122" i="2"/>
  <c r="H1122" i="2" s="1"/>
  <c r="G1123" i="2"/>
  <c r="H1123" i="2" s="1"/>
  <c r="G1124" i="2"/>
  <c r="H1124" i="2" s="1"/>
  <c r="G1125" i="2"/>
  <c r="H1125" i="2" s="1"/>
  <c r="G1160" i="2"/>
  <c r="H1160" i="2" s="1"/>
  <c r="G1161" i="2"/>
  <c r="H1161" i="2" s="1"/>
  <c r="G1162" i="2"/>
  <c r="H1162" i="2" s="1"/>
  <c r="G1163" i="2"/>
  <c r="H1163" i="2" s="1"/>
  <c r="G1164" i="2"/>
  <c r="H1164" i="2" s="1"/>
  <c r="G1165" i="2"/>
  <c r="H1165" i="2" s="1"/>
  <c r="G1166" i="2"/>
  <c r="H1166" i="2" s="1"/>
  <c r="G1167" i="2"/>
  <c r="H1167" i="2" s="1"/>
  <c r="G1168" i="2"/>
  <c r="H1168" i="2" s="1"/>
  <c r="G1169" i="2"/>
  <c r="H1169" i="2" s="1"/>
  <c r="G1170" i="2"/>
  <c r="H1170" i="2" s="1"/>
  <c r="G1171" i="2"/>
  <c r="H1171" i="2" s="1"/>
  <c r="G1172" i="2"/>
  <c r="H1172" i="2" s="1"/>
  <c r="G1173" i="2"/>
  <c r="H1173" i="2" s="1"/>
  <c r="G1174" i="2"/>
  <c r="H1174" i="2" s="1"/>
  <c r="G1175" i="2"/>
  <c r="H1175" i="2" s="1"/>
  <c r="G1176" i="2"/>
  <c r="H1176" i="2" s="1"/>
  <c r="G1177" i="2"/>
  <c r="H1177" i="2" s="1"/>
  <c r="G1178" i="2"/>
  <c r="H1178" i="2" s="1"/>
  <c r="G1179" i="2"/>
  <c r="H1179" i="2" s="1"/>
  <c r="G1180" i="2"/>
  <c r="H1180" i="2" s="1"/>
  <c r="G1181" i="2"/>
  <c r="H1181" i="2" s="1"/>
  <c r="G1182" i="2"/>
  <c r="H1182" i="2" s="1"/>
  <c r="G1184" i="2"/>
  <c r="H1184" i="2" s="1"/>
  <c r="G1185" i="2"/>
  <c r="H1185" i="2" s="1"/>
  <c r="G1186" i="2"/>
  <c r="H1186" i="2" s="1"/>
  <c r="G1187" i="2"/>
  <c r="H1187" i="2" s="1"/>
  <c r="G1188" i="2"/>
  <c r="H1188" i="2" s="1"/>
  <c r="G1189" i="2"/>
  <c r="H1189" i="2" s="1"/>
  <c r="G1190" i="2"/>
  <c r="H1190" i="2" s="1"/>
  <c r="H1191" i="2"/>
  <c r="G1192" i="2"/>
  <c r="H1192" i="2" s="1"/>
  <c r="G1193" i="2"/>
  <c r="H1193" i="2" s="1"/>
  <c r="G1196" i="2"/>
  <c r="H1196" i="2" s="1"/>
  <c r="G1197" i="2"/>
  <c r="H1197" i="2" s="1"/>
  <c r="G1198" i="2"/>
  <c r="H1198" i="2" s="1"/>
  <c r="G1199" i="2"/>
  <c r="H1199" i="2" s="1"/>
  <c r="G1200" i="2"/>
  <c r="H1200" i="2" s="1"/>
  <c r="G1201" i="2"/>
  <c r="H1201" i="2" s="1"/>
  <c r="G1202" i="2"/>
  <c r="H1202" i="2" s="1"/>
  <c r="G1203" i="2"/>
  <c r="H1203" i="2" s="1"/>
  <c r="G1204" i="2"/>
  <c r="H1204" i="2" s="1"/>
  <c r="G1205" i="2"/>
  <c r="H1205" i="2" s="1"/>
  <c r="G1206" i="2"/>
  <c r="H1206" i="2" s="1"/>
  <c r="G1207" i="2"/>
  <c r="H1207" i="2" s="1"/>
  <c r="G1208" i="2"/>
  <c r="H1208" i="2" s="1"/>
  <c r="G1209" i="2"/>
  <c r="H1209" i="2" s="1"/>
  <c r="G1210" i="2"/>
  <c r="H1210" i="2" s="1"/>
  <c r="G1211" i="2"/>
  <c r="H1211" i="2" s="1"/>
  <c r="G1212" i="2"/>
  <c r="H1212" i="2" s="1"/>
  <c r="G1213" i="2"/>
  <c r="H1213" i="2" s="1"/>
  <c r="G1214" i="2"/>
  <c r="H1214" i="2" s="1"/>
  <c r="G1215" i="2"/>
  <c r="H1215" i="2" s="1"/>
  <c r="G1216" i="2"/>
  <c r="H1216" i="2" s="1"/>
  <c r="G1217" i="2"/>
  <c r="H1217" i="2" s="1"/>
  <c r="G1218" i="2"/>
  <c r="H1218" i="2" s="1"/>
  <c r="G1220" i="2"/>
  <c r="H1220" i="2" s="1"/>
  <c r="G1221" i="2"/>
  <c r="H1221" i="2" s="1"/>
  <c r="G1222" i="2"/>
  <c r="H1222" i="2" s="1"/>
  <c r="G1223" i="2"/>
  <c r="H1223" i="2" s="1"/>
  <c r="G1224" i="2"/>
  <c r="H1224" i="2" s="1"/>
  <c r="G1225" i="2"/>
  <c r="H1225" i="2" s="1"/>
  <c r="G1226" i="2"/>
  <c r="H1226" i="2" s="1"/>
  <c r="G1227" i="2"/>
  <c r="H1227" i="2" s="1"/>
  <c r="G1228" i="2"/>
  <c r="H1228" i="2" s="1"/>
  <c r="G1229" i="2"/>
  <c r="H1229" i="2" s="1"/>
  <c r="G1241" i="2"/>
  <c r="H1241" i="2" s="1"/>
  <c r="G1242" i="2"/>
  <c r="H1242" i="2" s="1"/>
  <c r="G1243" i="2"/>
  <c r="H1243" i="2" s="1"/>
  <c r="G1246" i="2"/>
  <c r="H1246" i="2" s="1"/>
  <c r="G1247" i="2"/>
  <c r="H1247" i="2" s="1"/>
  <c r="G1248" i="2"/>
  <c r="H1248" i="2" s="1"/>
  <c r="G1251" i="2"/>
  <c r="H1251" i="2" s="1"/>
  <c r="G1252" i="2"/>
  <c r="H1252" i="2" s="1"/>
  <c r="G1253" i="2"/>
  <c r="H1253" i="2" s="1"/>
  <c r="G1254" i="2"/>
  <c r="H1254" i="2" s="1"/>
  <c r="G1255" i="2"/>
  <c r="H1255" i="2" s="1"/>
  <c r="G1256" i="2"/>
  <c r="H1256" i="2" s="1"/>
  <c r="G1259" i="2"/>
  <c r="H1259" i="2" s="1"/>
  <c r="G1260" i="2"/>
  <c r="H1260" i="2" s="1"/>
  <c r="G1261" i="2"/>
  <c r="H1261" i="2" s="1"/>
  <c r="G1264" i="2"/>
  <c r="H1264" i="2" s="1"/>
  <c r="G1265" i="2"/>
  <c r="H1265" i="2" s="1"/>
  <c r="G1266" i="2"/>
  <c r="H1266" i="2" s="1"/>
  <c r="G1269" i="2"/>
  <c r="H1269" i="2" s="1"/>
  <c r="G1270" i="2"/>
  <c r="H1270" i="2" s="1"/>
  <c r="G1273" i="2"/>
  <c r="H1273" i="2" s="1"/>
  <c r="G1274" i="2"/>
  <c r="H1274" i="2" s="1"/>
  <c r="G1277" i="2"/>
  <c r="H1277" i="2" s="1"/>
  <c r="G1278" i="2"/>
  <c r="H1278" i="2" s="1"/>
  <c r="G1281" i="2"/>
  <c r="H1281" i="2" s="1"/>
  <c r="G1282" i="2"/>
  <c r="H1282" i="2" s="1"/>
  <c r="G1285" i="2"/>
  <c r="H1285" i="2" s="1"/>
  <c r="G1286" i="2"/>
  <c r="H1286" i="2" s="1"/>
  <c r="G1287" i="2"/>
  <c r="H1287" i="2" s="1"/>
  <c r="F1288" i="2"/>
  <c r="G1288" i="2"/>
  <c r="H1288" i="2" s="1"/>
  <c r="G1289" i="2"/>
  <c r="H1289" i="2" s="1"/>
  <c r="G1290" i="2"/>
  <c r="H1290" i="2" s="1"/>
  <c r="G1291" i="2"/>
  <c r="H1291" i="2" s="1"/>
  <c r="G1292" i="2"/>
  <c r="H1292" i="2" s="1"/>
  <c r="G1293" i="2"/>
  <c r="H1293" i="2" s="1"/>
  <c r="G1296" i="2"/>
  <c r="H1296" i="2" s="1"/>
  <c r="G1297" i="2"/>
  <c r="H1297" i="2" s="1"/>
  <c r="G1311" i="2"/>
  <c r="H1311" i="2" s="1"/>
  <c r="G1323" i="2"/>
  <c r="H1323" i="2" s="1"/>
  <c r="G1324" i="2"/>
  <c r="H1324" i="2" s="1"/>
  <c r="G1325" i="2"/>
  <c r="H1325" i="2" s="1"/>
  <c r="G1326" i="2"/>
  <c r="H1326" i="2" s="1"/>
  <c r="G1328" i="2"/>
  <c r="H1328" i="2" s="1"/>
  <c r="G1329" i="2"/>
  <c r="H1329" i="2" s="1"/>
  <c r="H1332" i="2"/>
  <c r="H1331" i="2" s="1"/>
  <c r="H1335" i="2"/>
  <c r="H1334" i="2" s="1"/>
  <c r="H1356" i="2"/>
  <c r="G1398" i="2"/>
  <c r="H1398" i="2" s="1"/>
  <c r="G1400" i="2"/>
  <c r="H1400" i="2" s="1"/>
  <c r="G1401" i="2"/>
  <c r="H1401" i="2" s="1"/>
  <c r="G1402" i="2"/>
  <c r="H1402" i="2" s="1"/>
  <c r="G1403" i="2"/>
  <c r="H1403" i="2" s="1"/>
  <c r="G1404" i="2"/>
  <c r="H1404" i="2" s="1"/>
  <c r="G1405" i="2"/>
  <c r="H1405" i="2" s="1"/>
  <c r="G1408" i="2"/>
  <c r="H1408" i="2" s="1"/>
  <c r="H1411" i="2"/>
  <c r="H1414" i="2"/>
  <c r="H1417" i="2"/>
  <c r="H1420" i="2"/>
  <c r="H1419" i="2" s="1"/>
  <c r="G71" i="22"/>
  <c r="D7" i="9"/>
  <c r="E7" i="9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F17" i="9"/>
  <c r="G17" i="9" s="1"/>
  <c r="E18" i="9"/>
  <c r="F18" i="9"/>
  <c r="F19" i="9"/>
  <c r="G19" i="9" s="1"/>
  <c r="E20" i="9"/>
  <c r="F20" i="9"/>
  <c r="E21" i="9"/>
  <c r="G21" i="9"/>
  <c r="E22" i="9"/>
  <c r="G22" i="9" s="1"/>
  <c r="E23" i="9"/>
  <c r="G23" i="9" s="1"/>
  <c r="E24" i="9"/>
  <c r="G24" i="9" s="1"/>
  <c r="E25" i="9"/>
  <c r="G25" i="9" s="1"/>
  <c r="E26" i="9"/>
  <c r="G26" i="9" s="1"/>
  <c r="G27" i="9"/>
  <c r="F28" i="9"/>
  <c r="G28" i="9" s="1"/>
  <c r="E30" i="9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G18" i="9" l="1"/>
  <c r="H417" i="2"/>
  <c r="G45" i="9"/>
  <c r="G46" i="9" s="1"/>
  <c r="G20" i="9"/>
  <c r="G29" i="9" s="1"/>
  <c r="G30" i="9" s="1"/>
  <c r="G47" i="9" s="1"/>
  <c r="F129" i="22"/>
  <c r="H1416" i="2"/>
  <c r="H1413" i="2" s="1"/>
  <c r="H630" i="2"/>
  <c r="E130" i="22"/>
  <c r="F130" i="22" s="1"/>
  <c r="E31" i="22"/>
  <c r="F31" i="22" s="1"/>
  <c r="F158" i="22"/>
  <c r="F180" i="22"/>
  <c r="F150" i="22"/>
  <c r="F125" i="22"/>
  <c r="F148" i="22"/>
  <c r="E113" i="22"/>
  <c r="F113" i="22" s="1"/>
  <c r="D116" i="22"/>
  <c r="E116" i="22" s="1"/>
  <c r="F116" i="22" s="1"/>
  <c r="F128" i="22"/>
  <c r="F134" i="22"/>
  <c r="F133" i="22"/>
  <c r="F124" i="22"/>
  <c r="G13" i="9"/>
  <c r="A39" i="23"/>
  <c r="A40" i="23" s="1"/>
  <c r="E33" i="22"/>
  <c r="F33" i="22" s="1"/>
  <c r="F181" i="22"/>
  <c r="H181" i="22" s="1"/>
  <c r="H126" i="22"/>
  <c r="H134" i="22"/>
  <c r="H184" i="2"/>
  <c r="H178" i="2" s="1"/>
  <c r="H133" i="22"/>
  <c r="G84" i="22"/>
  <c r="H84" i="22" s="1"/>
  <c r="E101" i="22"/>
  <c r="F101" i="22" s="1"/>
  <c r="E29" i="22"/>
  <c r="F29" i="22" s="1"/>
  <c r="H578" i="2"/>
  <c r="H577" i="2" s="1"/>
  <c r="G61" i="22" s="1"/>
  <c r="H61" i="22" s="1"/>
  <c r="H1011" i="2"/>
  <c r="H1004" i="2" s="1"/>
  <c r="G42" i="22" s="1"/>
  <c r="H42" i="22" s="1"/>
  <c r="H180" i="22"/>
  <c r="H150" i="22"/>
  <c r="H169" i="22"/>
  <c r="E27" i="22"/>
  <c r="F27" i="22" s="1"/>
  <c r="H1268" i="2"/>
  <c r="H141" i="2"/>
  <c r="H920" i="2"/>
  <c r="H902" i="2"/>
  <c r="H862" i="2"/>
  <c r="H928" i="2"/>
  <c r="H855" i="2"/>
  <c r="H937" i="2"/>
  <c r="H911" i="2"/>
  <c r="H894" i="2"/>
  <c r="H848" i="2"/>
  <c r="H1276" i="2"/>
  <c r="H398" i="2"/>
  <c r="H211" i="2"/>
  <c r="H1322" i="2"/>
  <c r="H596" i="2"/>
  <c r="G62" i="22" s="1"/>
  <c r="H62" i="22" s="1"/>
  <c r="H1280" i="2"/>
  <c r="H1263" i="2"/>
  <c r="H130" i="2"/>
  <c r="H1111" i="2"/>
  <c r="H1072" i="2"/>
  <c r="H338" i="2"/>
  <c r="H298" i="2"/>
  <c r="H1272" i="2"/>
  <c r="H1258" i="2"/>
  <c r="H1063" i="2"/>
  <c r="H502" i="2"/>
  <c r="H149" i="2"/>
  <c r="H1299" i="2"/>
  <c r="G88" i="22" s="1"/>
  <c r="H88" i="22" s="1"/>
  <c r="H869" i="2"/>
  <c r="G77" i="22" s="1"/>
  <c r="H77" i="22" s="1"/>
  <c r="H736" i="2"/>
  <c r="G68" i="22" s="1"/>
  <c r="H68" i="22" s="1"/>
  <c r="H982" i="2"/>
  <c r="G40" i="22" s="1"/>
  <c r="H40" i="22" s="1"/>
  <c r="H256" i="2"/>
  <c r="H200" i="2"/>
  <c r="H756" i="2"/>
  <c r="G69" i="22" s="1"/>
  <c r="H69" i="22" s="1"/>
  <c r="H1095" i="2"/>
  <c r="H540" i="2"/>
  <c r="H522" i="2"/>
  <c r="H476" i="2"/>
  <c r="H422" i="2"/>
  <c r="H317" i="2"/>
  <c r="H222" i="2"/>
  <c r="H465" i="2"/>
  <c r="H442" i="2"/>
  <c r="H1295" i="2"/>
  <c r="H1250" i="2"/>
  <c r="H1245" i="2"/>
  <c r="H1159" i="2"/>
  <c r="H1051" i="2"/>
  <c r="H1042" i="2"/>
  <c r="H1018" i="2"/>
  <c r="H714" i="2"/>
  <c r="H666" i="2"/>
  <c r="H615" i="2"/>
  <c r="H451" i="2"/>
  <c r="H426" i="2"/>
  <c r="H382" i="2"/>
  <c r="H363" i="2"/>
  <c r="H352" i="2"/>
  <c r="H309" i="2"/>
  <c r="H240" i="2"/>
  <c r="H169" i="2"/>
  <c r="H1305" i="2"/>
  <c r="H1284" i="2"/>
  <c r="H410" i="2"/>
  <c r="H1396" i="2"/>
  <c r="H1240" i="2"/>
  <c r="H1195" i="2"/>
  <c r="H1079" i="2"/>
  <c r="H831" i="2"/>
  <c r="H813" i="2"/>
  <c r="H796" i="2"/>
  <c r="H688" i="2"/>
  <c r="H640" i="2"/>
  <c r="H490" i="2"/>
  <c r="H430" i="2"/>
  <c r="H329" i="2"/>
  <c r="H187" i="2"/>
  <c r="H157" i="2"/>
  <c r="H1231" i="2"/>
  <c r="G99" i="22" s="1"/>
  <c r="H99" i="22" s="1"/>
  <c r="H1127" i="2"/>
  <c r="G98" i="22" s="1"/>
  <c r="H98" i="22" s="1"/>
  <c r="H1384" i="2"/>
  <c r="G116" i="22" s="1"/>
  <c r="H116" i="22" s="1"/>
  <c r="H1360" i="2"/>
  <c r="G113" i="22" s="1"/>
  <c r="H113" i="22" s="1"/>
  <c r="H1030" i="2"/>
  <c r="G83" i="22" s="1"/>
  <c r="H83" i="22" s="1"/>
  <c r="H877" i="2"/>
  <c r="G78" i="22" s="1"/>
  <c r="H78" i="22" s="1"/>
  <c r="H1337" i="2"/>
  <c r="G112" i="22" s="1"/>
  <c r="H112" i="22" s="1"/>
  <c r="H776" i="2"/>
  <c r="G70" i="22" s="1"/>
  <c r="H70" i="22" s="1"/>
  <c r="H558" i="2"/>
  <c r="G60" i="22" s="1"/>
  <c r="H60" i="22" s="1"/>
  <c r="H1313" i="2"/>
  <c r="G91" i="22" s="1"/>
  <c r="H91" i="22" s="1"/>
  <c r="H886" i="2"/>
  <c r="G79" i="22" s="1"/>
  <c r="H79" i="22" s="1"/>
  <c r="H974" i="2"/>
  <c r="G39" i="22" s="1"/>
  <c r="H39" i="22" s="1"/>
  <c r="H990" i="2"/>
  <c r="G41" i="22" s="1"/>
  <c r="H41" i="22" s="1"/>
  <c r="H967" i="2"/>
  <c r="G38" i="22" s="1"/>
  <c r="H38" i="22" s="1"/>
  <c r="H960" i="2"/>
  <c r="G37" i="22" s="1"/>
  <c r="H37" i="22" s="1"/>
  <c r="H953" i="2"/>
  <c r="G36" i="22" s="1"/>
  <c r="H36" i="22" s="1"/>
  <c r="H946" i="2"/>
  <c r="G35" i="22" s="1"/>
  <c r="H35" i="22" s="1"/>
  <c r="E163" i="22"/>
  <c r="F163" i="22" s="1"/>
  <c r="H164" i="22"/>
  <c r="F164" i="22" l="1"/>
  <c r="F146" i="22"/>
  <c r="H146" i="22"/>
  <c r="F121" i="22"/>
  <c r="C52" i="9"/>
  <c r="C51" i="9"/>
  <c r="C53" i="9" s="1"/>
  <c r="E62" i="9" s="1"/>
  <c r="D52" i="23"/>
  <c r="E52" i="23" s="1"/>
  <c r="E70" i="23" s="1"/>
  <c r="D45" i="23"/>
  <c r="E45" i="23" s="1"/>
  <c r="E64" i="23" s="1"/>
  <c r="D46" i="23"/>
  <c r="E46" i="23" s="1"/>
  <c r="E65" i="23" s="1"/>
  <c r="D48" i="23"/>
  <c r="E48" i="23" s="1"/>
  <c r="E66" i="23" s="1"/>
  <c r="D54" i="23"/>
  <c r="E54" i="23" s="1"/>
  <c r="E72" i="23" s="1"/>
  <c r="D51" i="23"/>
  <c r="E51" i="23" s="1"/>
  <c r="E69" i="23" s="1"/>
  <c r="D47" i="23"/>
  <c r="E47" i="23" s="1"/>
  <c r="D53" i="23"/>
  <c r="E53" i="23" s="1"/>
  <c r="E71" i="23" s="1"/>
  <c r="D50" i="23"/>
  <c r="E50" i="23" s="1"/>
  <c r="E68" i="23" s="1"/>
  <c r="D49" i="23"/>
  <c r="E49" i="23" s="1"/>
  <c r="E67" i="23" s="1"/>
  <c r="H121" i="22"/>
  <c r="H165" i="22" l="1"/>
  <c r="H172" i="22" s="1"/>
  <c r="H173" i="22" s="1"/>
  <c r="H174" i="22" s="1"/>
  <c r="D168" i="22"/>
  <c r="D59" i="9"/>
  <c r="D58" i="9"/>
  <c r="D57" i="9"/>
  <c r="D60" i="9" s="1"/>
  <c r="E75" i="23"/>
  <c r="C76" i="23" s="1"/>
  <c r="G7" i="22" l="1"/>
  <c r="H7" i="22" s="1"/>
  <c r="H8" i="22" s="1"/>
  <c r="G168" i="22"/>
  <c r="H168" i="22" s="1"/>
  <c r="H170" i="22" s="1"/>
  <c r="H175" i="22" s="1"/>
  <c r="H176" i="22" s="1"/>
  <c r="H177" i="22" s="1"/>
  <c r="H183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0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0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0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A88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F575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594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613" authorId="0" shapeId="0" xr:uid="{00000000-0006-0000-0400-000003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45" authorId="0" shapeId="0" xr:uid="{00000000-0006-0000-0400-000004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6" authorId="0" shapeId="0" xr:uid="{00000000-0006-0000-0400-000005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58" authorId="0" shapeId="0" xr:uid="{00000000-0006-0000-0400-000006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75" authorId="0" shapeId="0" xr:uid="{00000000-0006-0000-0400-000007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F1380" authorId="0" shapeId="0" xr:uid="{00000000-0006-0000-0400-000008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F1381" authorId="0" shapeId="0" xr:uid="{00000000-0006-0000-0400-000009000000}">
      <text>
        <r>
          <rPr>
            <b/>
            <sz val="9"/>
            <color indexed="81"/>
            <rFont val="Segoe UI"/>
            <family val="2"/>
          </rPr>
          <t>Material fornecido pela empresa</t>
        </r>
      </text>
    </comment>
    <comment ref="B1384" authorId="0" shapeId="0" xr:uid="{00000000-0006-0000-0400-00000A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393" authorId="0" shapeId="0" xr:uid="{00000000-0006-0000-0400-00000B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05" authorId="0" shapeId="0" xr:uid="{00000000-0006-0000-0400-00000C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<sst xmlns="http://schemas.openxmlformats.org/spreadsheetml/2006/main" count="4956" uniqueCount="785">
  <si>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</si>
  <si>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</si>
  <si>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</si>
  <si>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</si>
  <si>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</si>
  <si>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</si>
  <si>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</si>
  <si>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</si>
  <si>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</si>
  <si>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</si>
  <si>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</si>
  <si>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</si>
  <si>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</si>
  <si>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</si>
  <si>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</si>
  <si>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</si>
  <si>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</si>
  <si>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</si>
  <si>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</si>
  <si>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</si>
  <si>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</si>
  <si>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</si>
  <si>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</si>
  <si>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</si>
  <si>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</si>
  <si>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</si>
  <si>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</si>
  <si>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</si>
  <si>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</si>
  <si>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</si>
  <si>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</si>
  <si>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</si>
  <si>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</si>
  <si>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</si>
  <si>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</si>
  <si>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</si>
  <si>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</si>
  <si>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</si>
  <si>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TOTAL</t>
  </si>
  <si>
    <t xml:space="preserve">TOTAL (R$) </t>
  </si>
  <si>
    <t>UNID.</t>
  </si>
  <si>
    <t>U N</t>
  </si>
  <si>
    <t>SOQUETE E-27 DE BAQUELITE</t>
  </si>
  <si>
    <t>INTERRUPTOR UNIPOLAR (COM BASE PARA FIXAÇÃO COM PARAFUSO E BUCHA)</t>
  </si>
  <si>
    <t>TOTAL HH</t>
  </si>
  <si>
    <t>UNITÁRIO BÁSICO (R$)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</si>
  <si>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</si>
  <si>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</si>
  <si>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</si>
  <si>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</si>
  <si>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</si>
  <si>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</si>
  <si>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</si>
  <si>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</si>
  <si>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</si>
  <si>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</si>
  <si>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</si>
  <si>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</si>
  <si>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</si>
  <si>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</si>
  <si>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</si>
  <si>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</si>
  <si>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</si>
  <si>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</si>
  <si>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</si>
  <si>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</si>
  <si>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</si>
  <si>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</si>
  <si>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</si>
  <si>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</si>
  <si>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Equipamentos Curta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</si>
  <si>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</si>
  <si>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</si>
  <si>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</si>
  <si>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</si>
  <si>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</si>
  <si>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</si>
  <si>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</si>
  <si>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</si>
  <si>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</si>
  <si>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</si>
  <si>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</si>
  <si>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</si>
  <si>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</si>
  <si>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</si>
  <si>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</si>
  <si>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</si>
  <si>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</si>
  <si>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</si>
  <si>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</si>
  <si>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</si>
  <si>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</si>
  <si>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</si>
  <si>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</si>
  <si>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</si>
  <si>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</si>
  <si>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</si>
  <si>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</si>
  <si>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</si>
  <si>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</si>
  <si>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</si>
  <si>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</si>
  <si>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</si>
  <si>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</si>
  <si>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</si>
  <si>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</si>
  <si>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</si>
  <si>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</si>
  <si>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</si>
  <si>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</si>
  <si>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</si>
  <si>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</si>
  <si>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</si>
  <si>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</si>
  <si>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</si>
  <si>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</si>
  <si>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</si>
  <si>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</si>
  <si>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</si>
  <si>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</si>
  <si>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</si>
  <si>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</si>
  <si>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</si>
  <si>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</si>
  <si>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</si>
  <si>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</si>
  <si>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</si>
  <si>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</si>
  <si>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</si>
  <si>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</si>
  <si>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</si>
  <si>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</si>
  <si>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</si>
  <si>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</si>
  <si>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</si>
  <si>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</si>
  <si>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</si>
  <si>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(madeira) 13,8KV</t>
  </si>
  <si>
    <t>N1 - Trifásica (concreto) 13,8KV</t>
  </si>
  <si>
    <t>N2 - Trifásica (Concreto) 13,8KV</t>
  </si>
  <si>
    <t>N2 - Trifásica (madeira) 13,8KV</t>
  </si>
  <si>
    <t>N3 - Trifásica (madeira) 13,8KV</t>
  </si>
  <si>
    <t>N3 - Trifásica (Concreto) 13,8KV</t>
  </si>
  <si>
    <t>N4 - TRIFÁSICA (madeira)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</si>
  <si>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</si>
  <si>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</si>
  <si>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</si>
  <si>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</si>
  <si>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</si>
  <si>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</si>
  <si>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</si>
  <si>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</si>
  <si>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</si>
  <si>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</si>
  <si>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</si>
  <si>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</si>
  <si>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</si>
  <si>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</si>
  <si>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</si>
  <si>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</si>
  <si>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</si>
  <si>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</si>
  <si>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</si>
  <si>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</si>
  <si>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</si>
  <si>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</si>
  <si>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</si>
  <si>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</si>
  <si>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</si>
  <si>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</si>
  <si>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</si>
  <si>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</si>
  <si>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(Madeira)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</si>
  <si>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</si>
  <si>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</si>
  <si>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</si>
  <si>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</si>
  <si>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</si>
  <si>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</si>
  <si>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</si>
  <si>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</si>
  <si>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</si>
  <si>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</si>
  <si>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</si>
  <si>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</si>
  <si>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</si>
  <si>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</si>
  <si>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</si>
  <si>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</si>
  <si>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</si>
  <si>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</si>
  <si>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</si>
  <si>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</si>
  <si>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</si>
  <si>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</si>
  <si>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</si>
  <si>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</si>
  <si>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</si>
  <si>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</si>
  <si>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</si>
  <si>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</si>
  <si>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POSTE DE MADEIRA 11M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</si>
  <si>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</si>
  <si>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</si>
  <si>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</si>
  <si>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</si>
  <si>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</si>
  <si>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</si>
  <si>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</si>
  <si>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</si>
  <si>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</si>
  <si>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</si>
  <si>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</si>
  <si>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</si>
  <si>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</si>
  <si>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</si>
  <si>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</si>
  <si>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</si>
  <si>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</si>
  <si>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</si>
  <si>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</si>
  <si>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</si>
  <si>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</si>
  <si>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</si>
  <si>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</si>
  <si>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</si>
  <si>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</si>
  <si>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</si>
  <si>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</si>
  <si>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</si>
  <si>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</si>
  <si>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</si>
  <si>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</si>
  <si>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</si>
  <si>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</si>
  <si>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</si>
  <si>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</si>
  <si>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</si>
  <si>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</si>
  <si>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</si>
  <si>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</si>
  <si>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</si>
  <si>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</si>
  <si>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</si>
  <si>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</si>
  <si>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</si>
  <si>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</si>
  <si>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</si>
  <si>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</si>
  <si>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</si>
  <si>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</si>
  <si>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</si>
  <si>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</si>
  <si>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</si>
  <si>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</si>
  <si>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</si>
  <si>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</si>
  <si>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</si>
  <si>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</si>
  <si>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</si>
  <si>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</si>
  <si>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</si>
  <si>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</si>
  <si>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</si>
  <si>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</si>
  <si>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</si>
  <si>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</si>
  <si>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</si>
  <si>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</si>
  <si>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</si>
  <si>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</si>
  <si>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</si>
  <si>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</si>
  <si>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</si>
  <si>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</si>
  <si>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</si>
  <si>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</si>
  <si>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</si>
  <si>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</si>
  <si>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</si>
  <si>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</si>
  <si>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</si>
  <si>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CRUZETA DE MADEIRA DE LEI 90 X 110 X 2000 mm</t>
  </si>
  <si>
    <t>CRUZETA DE MADEIRA DE LEI 90 X 110 X 2400 mm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</si>
  <si>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</si>
  <si>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</si>
  <si>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</si>
  <si>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</si>
  <si>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</si>
  <si>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</si>
  <si>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</si>
  <si>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PINO DE TOPO PARA ISOLADOR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</si>
  <si>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</si>
  <si>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</si>
  <si>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</si>
  <si>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</si>
  <si>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PONTO DE ESTAI - poste de concreto</t>
  </si>
  <si>
    <t>ISOLADOR DE PINO PORCELANA PILAR CLASSE 15 KV</t>
  </si>
  <si>
    <t>INSTALAÇÃO DE ESTRUTURA PILAR TRIFASICA 13,8 KV</t>
  </si>
  <si>
    <t>INSTALAÇÃO DE ESTRUTURA PILAR TRIFASICA 34.5KV</t>
  </si>
  <si>
    <t>CABO DE AÇO PARA ESTAI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</si>
  <si>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</si>
  <si>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</si>
  <si>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</si>
  <si>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</si>
  <si>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 xml:space="preserve">CONECTOR ESTRIBO PERFURANTE 16-120MM² 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</si>
  <si>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</si>
  <si>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</si>
  <si>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</si>
  <si>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</si>
  <si>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</si>
  <si>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</si>
  <si>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</si>
  <si>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</si>
  <si>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(Madeira)</t>
  </si>
  <si>
    <t>T1 - Trifásica (Concreto)</t>
  </si>
  <si>
    <t>T2 - Trifásica (Madeira)</t>
  </si>
  <si>
    <t>T2 - Trifásica (Concreto)</t>
  </si>
  <si>
    <t>T3 - Trifásica (Madeira)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</si>
  <si>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</si>
  <si>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</si>
  <si>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</si>
  <si>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</si>
  <si>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</si>
  <si>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</si>
  <si>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PARA-RAIOS POLIMÉRICO 30KV, 10KA</t>
  </si>
  <si>
    <t>TRANSFORMADOR DE DISTRIBUIÇÃO MONOFÁSICO, 19920V-240/120, DE 10KVA</t>
  </si>
  <si>
    <t>TRANSFORMADOR DE DISTRIBUIÇÃO MONOFÁSICO, 19920V-240/120, DE 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</si>
  <si>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</si>
  <si>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</si>
  <si>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</si>
  <si>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</si>
  <si>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</si>
  <si>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</si>
  <si>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</si>
  <si>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</si>
  <si>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</si>
  <si>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</si>
  <si>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</si>
  <si>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</si>
  <si>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</si>
  <si>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</si>
  <si>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</si>
  <si>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</si>
  <si>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</si>
  <si>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</si>
  <si>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LAÇO DE ROLDANA PREFORMADO PARA CABO DE AÇO ZINCADO 3,09 à 3x2,25mm²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</si>
  <si>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</si>
  <si>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</si>
  <si>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</si>
  <si>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</si>
  <si>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</si>
  <si>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</si>
  <si>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</si>
  <si>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CHAVE FUSIVEL DE DISTRIBUIÇÃO 27KV, 100 A, 10 KA</t>
  </si>
  <si>
    <t>CHAVE SECCIONAD  UNIPOLAR ABERT. CARGA 400A 27KV</t>
  </si>
  <si>
    <t>ISOLADOR DE PINO DE PORCELANA, 27KV</t>
  </si>
  <si>
    <t>SUPRESSÃO DE VEJETAÇÃO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</si>
  <si>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</si>
  <si>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</si>
  <si>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</si>
  <si>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</si>
  <si>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</si>
  <si>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</si>
  <si>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</si>
  <si>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</si>
  <si>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</si>
  <si>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</si>
  <si>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</si>
  <si>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</si>
  <si>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</si>
  <si>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</si>
  <si>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</si>
  <si>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</si>
  <si>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</si>
  <si>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</si>
  <si>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</si>
  <si>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Nominal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</si>
  <si>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</si>
  <si>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</si>
  <si>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</si>
  <si>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</si>
  <si>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</si>
  <si>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</si>
  <si>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Veículo-hora (R$)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</si>
  <si>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</si>
  <si>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</si>
  <si>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</si>
  <si>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</si>
  <si>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</si>
  <si>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</si>
  <si>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</si>
  <si>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</si>
  <si>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</si>
  <si>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</si>
  <si>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</si>
  <si>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</si>
  <si>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</si>
  <si>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</si>
  <si>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</si>
  <si>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VEÍCULOS A SEREM UTILIZADOS, DEPENDENDO DO TIPO DE TAREFA</t>
  </si>
  <si>
    <t>TRANSPORTE TERRESTRE DE MATERIAL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</si>
  <si>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</si>
  <si>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</si>
  <si>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</si>
  <si>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</si>
  <si>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</si>
  <si>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</si>
  <si>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</si>
  <si>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CABO ELÉTRICO SUBMARINO 1x35mm² 8,7/15KV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</si>
  <si>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</si>
  <si>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</si>
  <si>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</si>
  <si>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</si>
  <si>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</si>
  <si>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</si>
  <si>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</si>
  <si>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</si>
  <si>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</si>
  <si>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</si>
  <si>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</si>
  <si>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>ARMAÇÃO SECUNDÁRIA DE 3 ESTRIBO</t>
  </si>
  <si>
    <t xml:space="preserve">PARAFUSO OLHAL Ø 5/8” X 450mm </t>
  </si>
  <si>
    <t xml:space="preserve">PARAFUSO OLHAL Ø 5/8” X 300mm </t>
  </si>
  <si>
    <t>SAPATILHA</t>
  </si>
  <si>
    <t>ALÇA PREFORMADA CABO 4mm-CAA</t>
  </si>
  <si>
    <t>cabo de cobre isolado 6mm²</t>
  </si>
  <si>
    <t>UM</t>
  </si>
  <si>
    <t>Eletricista encarregado</t>
  </si>
  <si>
    <t>Eletricista alta/baixa tensão</t>
  </si>
  <si>
    <t>Eletricista montador</t>
  </si>
  <si>
    <t>Motorista de veículo leve</t>
  </si>
  <si>
    <t>Técnico eletrotécnico</t>
  </si>
  <si>
    <t>Técnico em segurança do trabalho</t>
  </si>
  <si>
    <t xml:space="preserve">HOMEM HORA MÉDIO 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</si>
  <si>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</si>
  <si>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</si>
  <si>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</si>
  <si>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</si>
  <si>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</si>
  <si>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</si>
  <si>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</si>
  <si>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</si>
  <si>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</si>
  <si>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</si>
  <si>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</si>
  <si>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</si>
  <si>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</si>
  <si>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</si>
  <si>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</si>
  <si>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</si>
  <si>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</si>
  <si>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</si>
  <si>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</si>
  <si>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</si>
  <si>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</si>
  <si>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</si>
  <si>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</si>
  <si>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</si>
  <si>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</si>
  <si>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</si>
  <si>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Posto de transformação - monofásica 5kva-7,97kv</t>
  </si>
  <si>
    <t>Posto de transformação - monofásica 10kva-7,97kv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</si>
  <si>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</si>
  <si>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</si>
  <si>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</si>
  <si>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</si>
  <si>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</si>
  <si>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</si>
  <si>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</si>
  <si>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</si>
  <si>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</si>
  <si>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</si>
  <si>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</si>
  <si>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5.7</t>
  </si>
  <si>
    <t>HOMEM/HORA (Conforme planilha composião custo Hora Homem)</t>
  </si>
  <si>
    <t>PLANILHA ORÇAMENTÁRIA - (Desonerada)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</si>
  <si>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</si>
  <si>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</si>
  <si>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</si>
  <si>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</si>
  <si>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</si>
  <si>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</si>
  <si>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</si>
  <si>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</si>
  <si>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</si>
  <si>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</si>
  <si>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</si>
  <si>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</si>
  <si>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</si>
  <si>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</si>
  <si>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</si>
  <si>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</si>
  <si>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</si>
  <si>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</si>
  <si>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</si>
  <si>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</si>
  <si>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</si>
  <si>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</si>
  <si>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</si>
  <si>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</si>
  <si>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</si>
  <si>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</si>
  <si>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</si>
  <si>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</si>
  <si>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</si>
  <si>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</si>
  <si>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</si>
  <si>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</si>
  <si>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</si>
  <si>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</si>
  <si>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</si>
  <si>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</si>
  <si>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</si>
  <si>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</si>
  <si>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</si>
  <si>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</si>
  <si>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</si>
  <si>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</si>
  <si>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</si>
  <si>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</si>
  <si>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</si>
  <si>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</si>
  <si>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</si>
  <si>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</si>
  <si>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</si>
  <si>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</si>
  <si>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</si>
  <si>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</si>
  <si>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</si>
  <si>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</si>
  <si>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</si>
  <si>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</si>
  <si>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</si>
  <si>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</si>
  <si>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</si>
  <si>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</si>
  <si>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</si>
  <si>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</si>
  <si>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</si>
  <si>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</si>
  <si>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</si>
  <si>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</si>
  <si>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</si>
  <si>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</si>
  <si>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</si>
  <si>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</si>
  <si>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</si>
  <si>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</si>
  <si>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</si>
  <si>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</si>
  <si>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</si>
  <si>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</si>
  <si>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</si>
  <si>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</si>
  <si>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</si>
  <si>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</si>
  <si>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</si>
  <si>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</si>
  <si>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</si>
  <si>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</si>
  <si>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</si>
  <si>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</si>
  <si>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</si>
  <si>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</si>
  <si>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</si>
  <si>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</si>
  <si>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</si>
  <si>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</si>
  <si>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</si>
  <si>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N4 - Trifásica (madeira) 13,8KV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</si>
  <si>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</si>
  <si>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</si>
  <si>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</si>
  <si>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</si>
  <si>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</si>
  <si>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</si>
  <si>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</si>
  <si>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</si>
  <si>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</si>
  <si>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</si>
  <si>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</si>
  <si>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</si>
  <si>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</si>
  <si>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5.3</t>
  </si>
  <si>
    <t>5.4</t>
  </si>
  <si>
    <t>5.5</t>
  </si>
  <si>
    <t>5.6</t>
  </si>
  <si>
    <t>6.0</t>
  </si>
  <si>
    <t>7.0</t>
  </si>
  <si>
    <t>7.1</t>
  </si>
  <si>
    <t>8.1</t>
  </si>
  <si>
    <t>9.0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</si>
  <si>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</si>
  <si>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</si>
  <si>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</si>
  <si>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</si>
  <si>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</si>
  <si>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</si>
  <si>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</si>
  <si>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</si>
  <si>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</si>
  <si>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11.1</t>
  </si>
  <si>
    <t>11.2</t>
  </si>
  <si>
    <t>12.1</t>
  </si>
  <si>
    <t>14.1</t>
  </si>
  <si>
    <t>14.2</t>
  </si>
  <si>
    <t>20.1</t>
  </si>
  <si>
    <t>20.2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</si>
  <si>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</si>
  <si>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</si>
  <si>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</si>
  <si>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</si>
  <si>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</si>
  <si>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</si>
  <si>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</si>
  <si>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</si>
  <si>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</si>
  <si>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</si>
  <si>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</si>
  <si>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</si>
  <si>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</si>
  <si>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</si>
  <si>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Proposta Caracaraí</t>
  </si>
  <si>
    <t>Proposta Mucajaí</t>
  </si>
  <si>
    <t>Arcoma 09/01/18</t>
  </si>
  <si>
    <t>Casa do Eletricista 09/01/18</t>
  </si>
  <si>
    <t>ARP 055/2018</t>
  </si>
  <si>
    <t>APR 013/2018</t>
  </si>
  <si>
    <t>ARP 057/2018</t>
  </si>
  <si>
    <t>Proposta Boa Vista</t>
  </si>
  <si>
    <t>POSTE DE CONC. ARM., DE   7m/100kfg</t>
  </si>
  <si>
    <t>2.108</t>
  </si>
  <si>
    <t>2.109</t>
  </si>
  <si>
    <t>2.110</t>
  </si>
  <si>
    <t>MEDIDOR MONOFÁSICO RURAL</t>
  </si>
  <si>
    <t>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</si>
  <si>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</si>
  <si>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</si>
  <si>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</si>
  <si>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</si>
  <si>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</si>
  <si>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</si>
  <si>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</si>
  <si>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</si>
  <si>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</si>
  <si>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</si>
  <si>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</si>
  <si>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</si>
  <si>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</si>
  <si>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</si>
  <si>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</si>
  <si>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</si>
  <si>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</si>
  <si>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</si>
  <si>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</si>
  <si>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</si>
  <si>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</si>
  <si>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</si>
  <si>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</si>
  <si>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</si>
  <si>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</si>
  <si>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</si>
  <si>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</si>
  <si>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</si>
  <si>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</si>
  <si>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</si>
  <si>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</si>
  <si>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</si>
  <si>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</si>
  <si>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</si>
  <si>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</si>
  <si>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</si>
  <si>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</si>
  <si>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</si>
  <si>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</si>
  <si>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</si>
  <si>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</si>
  <si>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</si>
  <si>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</si>
  <si>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</si>
  <si>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</si>
  <si>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</si>
  <si>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</si>
  <si>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</si>
  <si>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</si>
  <si>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</si>
  <si>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</si>
  <si>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</si>
  <si>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</si>
  <si>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</si>
  <si>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</si>
  <si>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</si>
  <si>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</si>
  <si>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</si>
  <si>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</si>
  <si>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</si>
  <si>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</si>
  <si>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</si>
  <si>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Topografo/Agrimessor</t>
  </si>
  <si>
    <t>RORAIMA ENERGIA</t>
  </si>
  <si>
    <t>PROGRAMA "LUZ PARA TODOS"</t>
  </si>
  <si>
    <t>CORDOALHA DE AÇO COBREADO - 25mm² - 3X9 AWG 30% LCA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</si>
  <si>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</si>
  <si>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</si>
  <si>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</si>
  <si>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</si>
  <si>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</si>
  <si>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</si>
  <si>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</si>
  <si>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</si>
  <si>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</si>
  <si>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</si>
  <si>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</si>
  <si>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</si>
  <si>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</si>
  <si>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</si>
  <si>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</si>
  <si>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</si>
  <si>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</si>
  <si>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</si>
  <si>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</si>
  <si>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</si>
  <si>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 xml:space="preserve"> 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</si>
  <si>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</si>
  <si>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</si>
  <si>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</si>
  <si>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</si>
  <si>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</si>
  <si>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</si>
  <si>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</si>
  <si>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</si>
  <si>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</si>
  <si>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</si>
  <si>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</si>
  <si>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</si>
  <si>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</si>
  <si>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</si>
  <si>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</si>
  <si>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</si>
  <si>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</si>
  <si>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</si>
  <si>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</si>
  <si>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</si>
  <si>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</si>
  <si>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</si>
  <si>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</si>
  <si>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</si>
  <si>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</si>
  <si>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</si>
  <si>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</si>
  <si>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</si>
  <si>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</si>
  <si>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</si>
  <si>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LOTE 01</t>
  </si>
  <si>
    <t>POSTO DE TRANSFORMAÇÃO - MONOFÁSICA 25KVA-19,92KV</t>
  </si>
  <si>
    <t>TRANSFORMADOR DE DISTRIBUIÇÃO MONOFÁSICO, 19920V-240/120, DE 25KVA</t>
  </si>
  <si>
    <t>TRANSP. DE MATERIAIS (Fornec. p/ CONTRATANTE = (R$ 8,00 x km percorrido) Carreta até 28 toneladas.</t>
  </si>
  <si>
    <t>TRANSP. DE MATERIAIS (Fornec. p/ CONTRATANTE = (R$ 4,00 x km percorrido) Caminhão tôco até 6 toneladas.</t>
  </si>
  <si>
    <t>TRANSPORTE DE MATERIAIS (Frete da Carreta = (R$ ............. x km percorrido) 28 toneladas</t>
  </si>
  <si>
    <t>TRANSPORTE DE MATERIAIS (Frete da Caminhão tôco = (R$ ............. x km percorrido) 6 ton.</t>
  </si>
  <si>
    <t>PLACA DE OBRA - 1,5 X 1 METROS (Confecção, Transporte e Instalação)</t>
  </si>
  <si>
    <t>PLACA DE OBRA - 3 X 2 METROS (Confecção, Transporte e Instalação)</t>
  </si>
  <si>
    <t>PLACA DE OBRA - 4 X 3 METROS (Confecção, Transporte e Instalação)</t>
  </si>
  <si>
    <t>TRANSPORTE DO MATERIAL</t>
  </si>
  <si>
    <t>PLACA DE OBRA - 4 X 3 METROS</t>
  </si>
  <si>
    <t>CONFECÇÃO, TRANSPORTE E INSTALAÇÃO DE PLACA DE OBRA</t>
  </si>
  <si>
    <t>PLACA DE OBRA - 3 X 2 METROS</t>
  </si>
  <si>
    <t>PLACA DE OBRA - 1,5 X 1 METROS</t>
  </si>
  <si>
    <t>3.19</t>
  </si>
  <si>
    <t>3.20</t>
  </si>
  <si>
    <t>3.21</t>
  </si>
  <si>
    <t>7.2</t>
  </si>
  <si>
    <t>VALOR GERAL DE MÃO-DE-OBRA, MATERIAL E TRANSPORTE (COM BDI)</t>
  </si>
  <si>
    <r>
      <t xml:space="preserve">CAIXA EM POLICARBONATO PARA MEDIDOR BIFÁSICO E </t>
    </r>
    <r>
      <rPr>
        <sz val="10"/>
        <color rgb="FFFF0000"/>
        <rFont val="Arial"/>
        <family val="2"/>
      </rPr>
      <t>DISJUNTOR</t>
    </r>
  </si>
  <si>
    <t>CABO DE COBRE ISOLADO, 750V - PVC / 70 GRAUS C, SECÇÃO 2,5MM2</t>
  </si>
  <si>
    <t>CABO DE COBRE ISOLADO, 750V - PVC / 70 GRAUS C, SECÇÃO 4MM2</t>
  </si>
  <si>
    <t>CAIXA DE SOBREPOR P/ DISJUNTOR BIFÁSICO, USO INTERNO</t>
  </si>
  <si>
    <t>CAIXA DE SOBREPOR P/ DISJUNTOR MONOFÁSICO, USO INTERNO</t>
  </si>
  <si>
    <t>Salário + Adic. Peric. 30%</t>
  </si>
  <si>
    <t xml:space="preserve">Nota: Não Atribuir o Adicional de Periculosidade p/ os Téc. Eletrotécnico, Tec. Segurança do Trabalho e Engenheiro. 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</si>
  <si>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</t>
  </si>
  <si>
    <t>COMPOSIÇÃO CUSTO-HORA - HH - (Desonerada)</t>
  </si>
  <si>
    <t xml:space="preserve">DESONERADA </t>
  </si>
  <si>
    <t>PROCESSO: 180/2020 - CHAMAMENTO PÚBLICO 0004/2020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</si>
</sst>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"/>
    <numFmt numFmtId="168" formatCode="#,##0.0000"/>
    <numFmt numFmtId="169" formatCode="_(* #,##0_);_(* \(#,##0\);_(* &quot;-&quot;??_);_(@_)"/>
    <numFmt numFmtId="170" formatCode="_(* #,##0.00_);_(* \(#,##0.00\);_(* \-??_);_(@_)"/>
    <numFmt numFmtId="171" formatCode="_(* #,##0.0000_);_(* \(#,##0.0000\);_(* \-??_);_(@_)"/>
    <numFmt numFmtId="172" formatCode="0.000%"/>
    <numFmt numFmtId="173" formatCode="_(* #,##0.000000_);_(* \(#,##0.000000\);_(* \-??_);_(@_)"/>
    <numFmt numFmtId="174" formatCode="0;[Red]0"/>
    <numFmt numFmtId="175" formatCode="#,##0.00;[Red]#,##0.00"/>
    <numFmt numFmtId="176" formatCode="0.0000"/>
    <numFmt numFmtId="177" formatCode="0.0"/>
    <numFmt numFmtId="178" formatCode="_(&quot;R$&quot;* #,##0.00_);_(&quot;R$&quot;* \(#,##0.00\);_(&quot;R$&quot;* &quot;-&quot;??_);_(@_)"/>
    <numFmt numFmtId="179" formatCode="_(* #,##0.0000000000000_);_(* \(#,##0.0000000000000\);_(* &quot;-&quot;??_);_(@_)"/>
    <numFmt numFmtId="180" formatCode="_(* #,##0.0000000_);_(* \(#,##0.0000000\);_(* &quot;-&quot;??_);_(@_)"/>
    <numFmt numFmtId="181" formatCode="0.0%"/>
    <numFmt numFmtId="182" formatCode="#,##0.000;[Red]#,##0.000"/>
    <numFmt numFmtId="183" formatCode="0.00;[Red]0.00"/>
    <numFmt numFmtId="184" formatCode="0.0000%"/>
    <numFmt numFmtId="185" formatCode="_(* #,##0.0_);_(* \(#,##0.0\);_(* &quot;-&quot;??_);_(@_)"/>
  </numFmts>
  <fonts count="57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b/>
      <sz val="10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1"/>
      <color indexed="1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9" fillId="11" borderId="0" applyNumberFormat="0" applyBorder="0" applyAlignment="0" applyProtection="0"/>
    <xf numFmtId="0" fontId="10" fillId="2" borderId="1" applyNumberFormat="0" applyAlignment="0" applyProtection="0"/>
    <xf numFmtId="0" fontId="11" fillId="12" borderId="2" applyNumberFormat="0" applyAlignment="0" applyProtection="0"/>
    <xf numFmtId="0" fontId="12" fillId="0" borderId="3" applyNumberFormat="0" applyFill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13" fillId="3" borderId="1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166" fontId="25" fillId="0" borderId="0"/>
    <xf numFmtId="166" fontId="25" fillId="0" borderId="0"/>
    <xf numFmtId="0" fontId="5" fillId="0" borderId="0"/>
    <xf numFmtId="0" fontId="24" fillId="0" borderId="0" applyNumberFormat="0" applyFont="0" applyFill="0" applyBorder="0" applyAlignment="0" applyProtection="0"/>
    <xf numFmtId="0" fontId="3" fillId="0" borderId="0"/>
    <xf numFmtId="0" fontId="3" fillId="4" borderId="4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0" fontId="14" fillId="2" borderId="5" applyNumberFormat="0" applyAlignment="0" applyProtection="0"/>
    <xf numFmtId="3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165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536">
    <xf numFmtId="0" fontId="0" fillId="0" borderId="0" xfId="0"/>
    <xf numFmtId="4" fontId="3" fillId="0" borderId="0" xfId="0" applyNumberFormat="1" applyFont="1" applyFill="1" applyAlignment="1">
      <alignment horizontal="right"/>
    </xf>
    <xf numFmtId="0" fontId="3" fillId="0" borderId="0" xfId="48"/>
    <xf numFmtId="0" fontId="2" fillId="17" borderId="10" xfId="48" applyFont="1" applyFill="1" applyBorder="1" applyAlignment="1">
      <alignment horizontal="center"/>
    </xf>
    <xf numFmtId="1" fontId="5" fillId="0" borderId="10" xfId="48" applyNumberFormat="1" applyFont="1" applyFill="1" applyBorder="1" applyAlignment="1">
      <alignment horizontal="center"/>
    </xf>
    <xf numFmtId="170" fontId="5" fillId="0" borderId="10" xfId="66" applyFont="1" applyFill="1" applyBorder="1" applyAlignment="1" applyProtection="1"/>
    <xf numFmtId="0" fontId="5" fillId="18" borderId="10" xfId="48" applyFont="1" applyFill="1" applyBorder="1"/>
    <xf numFmtId="0" fontId="5" fillId="0" borderId="10" xfId="48" applyFont="1" applyFill="1" applyBorder="1"/>
    <xf numFmtId="0" fontId="3" fillId="0" borderId="0" xfId="48" applyFill="1"/>
    <xf numFmtId="0" fontId="4" fillId="17" borderId="10" xfId="48" applyFont="1" applyFill="1" applyBorder="1"/>
    <xf numFmtId="0" fontId="3" fillId="0" borderId="11" xfId="48" applyFill="1" applyBorder="1"/>
    <xf numFmtId="0" fontId="3" fillId="0" borderId="0" xfId="48" applyFill="1" applyBorder="1"/>
    <xf numFmtId="0" fontId="4" fillId="19" borderId="10" xfId="48" applyFont="1" applyFill="1" applyBorder="1"/>
    <xf numFmtId="170" fontId="4" fillId="19" borderId="12" xfId="66" applyFont="1" applyFill="1" applyBorder="1" applyAlignment="1" applyProtection="1"/>
    <xf numFmtId="0" fontId="5" fillId="19" borderId="10" xfId="48" applyFont="1" applyFill="1" applyBorder="1"/>
    <xf numFmtId="0" fontId="4" fillId="0" borderId="0" xfId="48" applyFont="1" applyFill="1" applyAlignment="1">
      <alignment horizontal="center"/>
    </xf>
    <xf numFmtId="0" fontId="4" fillId="17" borderId="13" xfId="48" applyFont="1" applyFill="1" applyBorder="1" applyAlignment="1">
      <alignment horizontal="left" vertical="center"/>
    </xf>
    <xf numFmtId="0" fontId="4" fillId="17" borderId="10" xfId="48" applyFont="1" applyFill="1" applyBorder="1" applyAlignment="1">
      <alignment horizontal="center" vertical="center"/>
    </xf>
    <xf numFmtId="0" fontId="5" fillId="17" borderId="10" xfId="48" applyFont="1" applyFill="1" applyBorder="1" applyAlignment="1">
      <alignment horizontal="center" vertical="center" wrapText="1"/>
    </xf>
    <xf numFmtId="0" fontId="5" fillId="17" borderId="14" xfId="48" applyFont="1" applyFill="1" applyBorder="1" applyAlignment="1">
      <alignment horizontal="center" vertical="center" wrapText="1"/>
    </xf>
    <xf numFmtId="4" fontId="5" fillId="0" borderId="10" xfId="66" applyNumberFormat="1" applyFont="1" applyFill="1" applyBorder="1" applyAlignment="1" applyProtection="1">
      <alignment horizontal="right"/>
    </xf>
    <xf numFmtId="1" fontId="5" fillId="18" borderId="10" xfId="48" applyNumberFormat="1" applyFont="1" applyFill="1" applyBorder="1"/>
    <xf numFmtId="10" fontId="5" fillId="18" borderId="10" xfId="48" applyNumberFormat="1" applyFont="1" applyFill="1" applyBorder="1"/>
    <xf numFmtId="170" fontId="5" fillId="18" borderId="10" xfId="66" applyFont="1" applyFill="1" applyBorder="1" applyAlignment="1" applyProtection="1"/>
    <xf numFmtId="4" fontId="5" fillId="18" borderId="10" xfId="48" applyNumberFormat="1" applyFont="1" applyFill="1" applyBorder="1"/>
    <xf numFmtId="1" fontId="5" fillId="0" borderId="10" xfId="48" applyNumberFormat="1" applyFont="1" applyFill="1" applyBorder="1"/>
    <xf numFmtId="4" fontId="5" fillId="18" borderId="10" xfId="66" applyNumberFormat="1" applyFont="1" applyFill="1" applyBorder="1" applyAlignment="1" applyProtection="1">
      <alignment horizontal="right"/>
    </xf>
    <xf numFmtId="0" fontId="5" fillId="18" borderId="10" xfId="48" applyFont="1" applyFill="1" applyBorder="1" applyAlignment="1">
      <alignment horizontal="center"/>
    </xf>
    <xf numFmtId="0" fontId="5" fillId="0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170" fontId="4" fillId="19" borderId="15" xfId="66" applyFont="1" applyFill="1" applyBorder="1" applyAlignment="1" applyProtection="1"/>
    <xf numFmtId="0" fontId="3" fillId="0" borderId="16" xfId="48" applyFont="1" applyFill="1" applyBorder="1"/>
    <xf numFmtId="0" fontId="4" fillId="0" borderId="0" xfId="48" applyFont="1" applyFill="1" applyBorder="1" applyAlignment="1">
      <alignment horizontal="center" vertical="top"/>
    </xf>
    <xf numFmtId="0" fontId="5" fillId="0" borderId="17" xfId="48" applyFont="1" applyFill="1" applyBorder="1"/>
    <xf numFmtId="170" fontId="4" fillId="0" borderId="18" xfId="66" applyFont="1" applyFill="1" applyBorder="1" applyAlignment="1" applyProtection="1"/>
    <xf numFmtId="0" fontId="4" fillId="0" borderId="19" xfId="48" applyFont="1" applyFill="1" applyBorder="1" applyAlignment="1">
      <alignment horizontal="center" vertical="top"/>
    </xf>
    <xf numFmtId="0" fontId="5" fillId="0" borderId="19" xfId="48" applyFont="1" applyFill="1" applyBorder="1"/>
    <xf numFmtId="170" fontId="4" fillId="0" borderId="20" xfId="66" applyFont="1" applyFill="1" applyBorder="1" applyAlignment="1" applyProtection="1"/>
    <xf numFmtId="0" fontId="4" fillId="17" borderId="13" xfId="48" applyFont="1" applyFill="1" applyBorder="1" applyAlignment="1">
      <alignment horizontal="center"/>
    </xf>
    <xf numFmtId="0" fontId="4" fillId="17" borderId="21" xfId="48" applyFont="1" applyFill="1" applyBorder="1" applyAlignment="1">
      <alignment horizontal="left"/>
    </xf>
    <xf numFmtId="0" fontId="4" fillId="17" borderId="21" xfId="48" applyFont="1" applyFill="1" applyBorder="1" applyAlignment="1">
      <alignment horizontal="center"/>
    </xf>
    <xf numFmtId="0" fontId="4" fillId="17" borderId="10" xfId="48" applyFont="1" applyFill="1" applyBorder="1" applyAlignment="1">
      <alignment horizontal="center"/>
    </xf>
    <xf numFmtId="0" fontId="5" fillId="18" borderId="13" xfId="48" applyFont="1" applyFill="1" applyBorder="1"/>
    <xf numFmtId="0" fontId="5" fillId="18" borderId="21" xfId="48" applyFont="1" applyFill="1" applyBorder="1"/>
    <xf numFmtId="0" fontId="5" fillId="18" borderId="12" xfId="48" applyFont="1" applyFill="1" applyBorder="1"/>
    <xf numFmtId="171" fontId="5" fillId="20" borderId="10" xfId="66" applyNumberFormat="1" applyFont="1" applyFill="1" applyBorder="1" applyAlignment="1" applyProtection="1"/>
    <xf numFmtId="4" fontId="5" fillId="0" borderId="22" xfId="48" applyNumberFormat="1" applyFont="1" applyBorder="1"/>
    <xf numFmtId="173" fontId="5" fillId="20" borderId="10" xfId="66" applyNumberFormat="1" applyFont="1" applyFill="1" applyBorder="1" applyAlignment="1" applyProtection="1"/>
    <xf numFmtId="171" fontId="5" fillId="21" borderId="10" xfId="66" applyNumberFormat="1" applyFont="1" applyFill="1" applyBorder="1" applyAlignment="1" applyProtection="1"/>
    <xf numFmtId="170" fontId="5" fillId="21" borderId="10" xfId="66" applyFont="1" applyFill="1" applyBorder="1" applyAlignment="1" applyProtection="1"/>
    <xf numFmtId="0" fontId="5" fillId="18" borderId="23" xfId="48" applyFont="1" applyFill="1" applyBorder="1" applyAlignment="1">
      <alignment vertical="top"/>
    </xf>
    <xf numFmtId="0" fontId="5" fillId="18" borderId="19" xfId="48" applyFont="1" applyFill="1" applyBorder="1"/>
    <xf numFmtId="0" fontId="5" fillId="18" borderId="20" xfId="48" applyFont="1" applyFill="1" applyBorder="1"/>
    <xf numFmtId="0" fontId="4" fillId="19" borderId="23" xfId="48" applyFont="1" applyFill="1" applyBorder="1" applyAlignment="1">
      <alignment horizontal="center" vertical="top"/>
    </xf>
    <xf numFmtId="0" fontId="4" fillId="19" borderId="19" xfId="48" applyFont="1" applyFill="1" applyBorder="1" applyAlignment="1">
      <alignment horizontal="center" vertical="top"/>
    </xf>
    <xf numFmtId="3" fontId="4" fillId="19" borderId="19" xfId="48" applyNumberFormat="1" applyFont="1" applyFill="1" applyBorder="1" applyAlignment="1">
      <alignment horizontal="right" vertical="top"/>
    </xf>
    <xf numFmtId="0" fontId="4" fillId="19" borderId="24" xfId="48" applyFont="1" applyFill="1" applyBorder="1" applyAlignment="1">
      <alignment horizontal="left" vertical="top"/>
    </xf>
    <xf numFmtId="0" fontId="5" fillId="19" borderId="15" xfId="48" applyFont="1" applyFill="1" applyBorder="1"/>
    <xf numFmtId="170" fontId="5" fillId="19" borderId="10" xfId="66" applyFont="1" applyFill="1" applyBorder="1" applyAlignment="1" applyProtection="1"/>
    <xf numFmtId="0" fontId="5" fillId="19" borderId="21" xfId="48" applyFont="1" applyFill="1" applyBorder="1"/>
    <xf numFmtId="1" fontId="5" fillId="19" borderId="10" xfId="48" applyNumberFormat="1" applyFont="1" applyFill="1" applyBorder="1"/>
    <xf numFmtId="0" fontId="4" fillId="0" borderId="23" xfId="48" applyFont="1" applyFill="1" applyBorder="1" applyAlignment="1">
      <alignment horizontal="center" vertical="top"/>
    </xf>
    <xf numFmtId="0" fontId="5" fillId="0" borderId="0" xfId="48" applyFont="1" applyFill="1"/>
    <xf numFmtId="4" fontId="4" fillId="0" borderId="20" xfId="48" applyNumberFormat="1" applyFont="1" applyFill="1" applyBorder="1"/>
    <xf numFmtId="0" fontId="4" fillId="22" borderId="13" xfId="48" applyFont="1" applyFill="1" applyBorder="1" applyAlignment="1">
      <alignment horizontal="center"/>
    </xf>
    <xf numFmtId="0" fontId="4" fillId="22" borderId="21" xfId="48" applyFont="1" applyFill="1" applyBorder="1" applyAlignment="1">
      <alignment horizontal="center"/>
    </xf>
    <xf numFmtId="0" fontId="5" fillId="22" borderId="10" xfId="48" applyFont="1" applyFill="1" applyBorder="1" applyAlignment="1">
      <alignment horizontal="center"/>
    </xf>
    <xf numFmtId="171" fontId="5" fillId="18" borderId="10" xfId="66" applyNumberFormat="1" applyFont="1" applyFill="1" applyBorder="1" applyAlignment="1" applyProtection="1"/>
    <xf numFmtId="172" fontId="5" fillId="18" borderId="10" xfId="53" applyNumberFormat="1" applyFont="1" applyFill="1" applyBorder="1" applyAlignment="1" applyProtection="1"/>
    <xf numFmtId="0" fontId="4" fillId="19" borderId="20" xfId="48" applyFont="1" applyFill="1" applyBorder="1" applyAlignment="1">
      <alignment horizontal="left" vertical="top"/>
    </xf>
    <xf numFmtId="0" fontId="4" fillId="19" borderId="23" xfId="48" applyFont="1" applyFill="1" applyBorder="1" applyAlignment="1">
      <alignment horizontal="left" vertical="top"/>
    </xf>
    <xf numFmtId="0" fontId="3" fillId="19" borderId="0" xfId="48" applyFill="1"/>
    <xf numFmtId="170" fontId="4" fillId="19" borderId="10" xfId="66" applyFont="1" applyFill="1" applyBorder="1" applyAlignment="1" applyProtection="1"/>
    <xf numFmtId="170" fontId="4" fillId="19" borderId="10" xfId="48" applyNumberFormat="1" applyFont="1" applyFill="1" applyBorder="1" applyAlignment="1">
      <alignment horizontal="right"/>
    </xf>
    <xf numFmtId="10" fontId="5" fillId="0" borderId="10" xfId="53" applyNumberFormat="1" applyFont="1" applyFill="1" applyBorder="1" applyAlignment="1" applyProtection="1"/>
    <xf numFmtId="10" fontId="5" fillId="19" borderId="10" xfId="53" applyNumberFormat="1" applyFont="1" applyFill="1" applyBorder="1" applyAlignment="1" applyProtection="1"/>
    <xf numFmtId="170" fontId="3" fillId="0" borderId="0" xfId="48" applyNumberFormat="1" applyFill="1"/>
    <xf numFmtId="0" fontId="4" fillId="0" borderId="19" xfId="48" applyFont="1" applyFill="1" applyBorder="1"/>
    <xf numFmtId="4" fontId="5" fillId="0" borderId="19" xfId="48" applyNumberFormat="1" applyFont="1" applyFill="1" applyBorder="1"/>
    <xf numFmtId="170" fontId="4" fillId="0" borderId="19" xfId="48" applyNumberFormat="1" applyFont="1" applyFill="1" applyBorder="1"/>
    <xf numFmtId="4" fontId="5" fillId="0" borderId="19" xfId="48" applyNumberFormat="1" applyFont="1" applyFill="1" applyBorder="1" applyAlignment="1">
      <alignment horizontal="center"/>
    </xf>
    <xf numFmtId="170" fontId="4" fillId="0" borderId="0" xfId="48" applyNumberFormat="1" applyFont="1" applyFill="1" applyBorder="1"/>
    <xf numFmtId="170" fontId="5" fillId="18" borderId="10" xfId="48" applyNumberFormat="1" applyFont="1" applyFill="1" applyBorder="1"/>
    <xf numFmtId="170" fontId="3" fillId="0" borderId="0" xfId="48" applyNumberFormat="1" applyFill="1" applyAlignment="1">
      <alignment horizontal="center"/>
    </xf>
    <xf numFmtId="0" fontId="3" fillId="0" borderId="0" xfId="48" applyFill="1" applyAlignment="1">
      <alignment horizontal="center"/>
    </xf>
    <xf numFmtId="168" fontId="4" fillId="19" borderId="10" xfId="48" applyNumberFormat="1" applyFont="1" applyFill="1" applyBorder="1" applyAlignment="1">
      <alignment horizontal="center"/>
    </xf>
    <xf numFmtId="170" fontId="4" fillId="19" borderId="10" xfId="48" applyNumberFormat="1" applyFont="1" applyFill="1" applyBorder="1"/>
    <xf numFmtId="0" fontId="4" fillId="0" borderId="0" xfId="48" applyFont="1" applyFill="1" applyBorder="1"/>
    <xf numFmtId="4" fontId="5" fillId="0" borderId="0" xfId="48" applyNumberFormat="1" applyFont="1" applyFill="1" applyBorder="1"/>
    <xf numFmtId="4" fontId="4" fillId="0" borderId="0" xfId="48" applyNumberFormat="1" applyFont="1" applyFill="1" applyBorder="1"/>
    <xf numFmtId="168" fontId="4" fillId="19" borderId="10" xfId="48" applyNumberFormat="1" applyFont="1" applyFill="1" applyBorder="1" applyAlignment="1">
      <alignment horizontal="center" vertical="center" wrapText="1"/>
    </xf>
    <xf numFmtId="170" fontId="4" fillId="19" borderId="12" xfId="48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5" fontId="3" fillId="0" borderId="22" xfId="56" applyFont="1" applyFill="1" applyBorder="1" applyAlignment="1">
      <alignment horizontal="right"/>
    </xf>
    <xf numFmtId="165" fontId="3" fillId="0" borderId="22" xfId="56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/>
    <xf numFmtId="0" fontId="3" fillId="0" borderId="22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4" fontId="27" fillId="0" borderId="0" xfId="0" applyNumberFormat="1" applyFon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2" fontId="1" fillId="0" borderId="22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/>
    </xf>
    <xf numFmtId="165" fontId="1" fillId="0" borderId="22" xfId="56" applyFont="1" applyFill="1" applyBorder="1" applyAlignment="1">
      <alignment horizontal="center" vertical="center"/>
    </xf>
    <xf numFmtId="165" fontId="3" fillId="0" borderId="22" xfId="56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 wrapText="1"/>
    </xf>
    <xf numFmtId="165" fontId="1" fillId="0" borderId="22" xfId="56" applyFont="1" applyFill="1" applyBorder="1" applyAlignment="1">
      <alignment vertical="center"/>
    </xf>
    <xf numFmtId="165" fontId="3" fillId="0" borderId="22" xfId="56" applyFont="1" applyFill="1" applyBorder="1" applyAlignment="1">
      <alignment vertical="center"/>
    </xf>
    <xf numFmtId="165" fontId="27" fillId="0" borderId="22" xfId="56" applyFont="1" applyFill="1" applyBorder="1" applyAlignment="1">
      <alignment horizontal="center" vertical="center"/>
    </xf>
    <xf numFmtId="165" fontId="1" fillId="0" borderId="22" xfId="56" applyFont="1" applyFill="1" applyBorder="1"/>
    <xf numFmtId="165" fontId="1" fillId="0" borderId="22" xfId="56" applyFont="1" applyFill="1" applyBorder="1" applyAlignment="1">
      <alignment horizontal="center"/>
    </xf>
    <xf numFmtId="165" fontId="3" fillId="0" borderId="22" xfId="56" applyFont="1" applyFill="1" applyBorder="1"/>
    <xf numFmtId="165" fontId="27" fillId="0" borderId="22" xfId="56" applyFont="1" applyFill="1" applyBorder="1" applyAlignment="1">
      <alignment horizontal="center"/>
    </xf>
    <xf numFmtId="165" fontId="3" fillId="0" borderId="0" xfId="56" applyFont="1" applyFill="1" applyBorder="1" applyAlignment="1">
      <alignment vertical="center"/>
    </xf>
    <xf numFmtId="165" fontId="3" fillId="0" borderId="0" xfId="56" applyFont="1" applyFill="1" applyBorder="1" applyAlignment="1">
      <alignment horizontal="center" vertical="center"/>
    </xf>
    <xf numFmtId="165" fontId="3" fillId="0" borderId="0" xfId="56" applyFont="1" applyFill="1" applyBorder="1"/>
    <xf numFmtId="165" fontId="3" fillId="0" borderId="0" xfId="56" applyFont="1" applyFill="1" applyBorder="1" applyAlignment="1">
      <alignment horizontal="center"/>
    </xf>
    <xf numFmtId="4" fontId="27" fillId="0" borderId="22" xfId="0" applyNumberFormat="1" applyFont="1" applyFill="1" applyBorder="1" applyAlignment="1">
      <alignment horizontal="center" vertical="center" wrapText="1"/>
    </xf>
    <xf numFmtId="4" fontId="27" fillId="0" borderId="22" xfId="0" applyNumberFormat="1" applyFont="1" applyFill="1" applyBorder="1" applyAlignment="1">
      <alignment horizontal="center"/>
    </xf>
    <xf numFmtId="9" fontId="3" fillId="0" borderId="22" xfId="0" applyNumberFormat="1" applyFont="1" applyFill="1" applyBorder="1" applyAlignment="1">
      <alignment horizontal="center"/>
    </xf>
    <xf numFmtId="4" fontId="3" fillId="0" borderId="22" xfId="0" applyNumberFormat="1" applyFont="1" applyFill="1" applyBorder="1" applyAlignment="1">
      <alignment horizontal="center"/>
    </xf>
    <xf numFmtId="4" fontId="27" fillId="0" borderId="22" xfId="0" applyNumberFormat="1" applyFont="1" applyFill="1" applyBorder="1" applyAlignment="1">
      <alignment horizontal="right"/>
    </xf>
    <xf numFmtId="0" fontId="33" fillId="23" borderId="22" xfId="0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left" vertical="center" wrapText="1"/>
    </xf>
    <xf numFmtId="2" fontId="3" fillId="0" borderId="22" xfId="0" applyNumberFormat="1" applyFont="1" applyFill="1" applyBorder="1" applyAlignment="1">
      <alignment horizontal="center" vertical="center"/>
    </xf>
    <xf numFmtId="0" fontId="1" fillId="0" borderId="22" xfId="39" applyFont="1" applyFill="1" applyBorder="1" applyAlignment="1">
      <alignment horizontal="left" vertical="center" wrapText="1"/>
    </xf>
    <xf numFmtId="0" fontId="1" fillId="0" borderId="22" xfId="47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>
      <alignment horizontal="center" vertical="center"/>
    </xf>
    <xf numFmtId="4" fontId="27" fillId="0" borderId="22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/>
    </xf>
    <xf numFmtId="165" fontId="33" fillId="23" borderId="22" xfId="56" applyFont="1" applyFill="1" applyBorder="1" applyAlignment="1">
      <alignment horizontal="right" vertical="center"/>
    </xf>
    <xf numFmtId="0" fontId="33" fillId="23" borderId="22" xfId="0" applyFont="1" applyFill="1" applyBorder="1" applyAlignment="1">
      <alignment horizontal="left" vertical="center" wrapText="1"/>
    </xf>
    <xf numFmtId="49" fontId="33" fillId="23" borderId="22" xfId="0" applyNumberFormat="1" applyFont="1" applyFill="1" applyBorder="1" applyAlignment="1">
      <alignment horizontal="left" vertical="center" wrapText="1"/>
    </xf>
    <xf numFmtId="0" fontId="33" fillId="23" borderId="0" xfId="0" applyFont="1" applyFill="1" applyAlignment="1">
      <alignment horizontal="center" vertical="center"/>
    </xf>
    <xf numFmtId="0" fontId="37" fillId="23" borderId="0" xfId="0" applyFont="1" applyFill="1" applyAlignment="1">
      <alignment horizontal="left" vertical="center" wrapText="1"/>
    </xf>
    <xf numFmtId="0" fontId="33" fillId="23" borderId="0" xfId="0" applyFont="1" applyFill="1" applyAlignment="1">
      <alignment vertical="center"/>
    </xf>
    <xf numFmtId="0" fontId="37" fillId="23" borderId="0" xfId="0" applyFont="1" applyFill="1" applyAlignment="1">
      <alignment vertical="center"/>
    </xf>
    <xf numFmtId="3" fontId="33" fillId="23" borderId="0" xfId="0" applyNumberFormat="1" applyFont="1" applyFill="1" applyAlignment="1">
      <alignment vertical="center"/>
    </xf>
    <xf numFmtId="0" fontId="33" fillId="23" borderId="0" xfId="0" applyFont="1" applyFill="1" applyBorder="1" applyAlignment="1">
      <alignment vertical="center"/>
    </xf>
    <xf numFmtId="4" fontId="33" fillId="23" borderId="22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49" fontId="1" fillId="0" borderId="22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2" fontId="1" fillId="0" borderId="22" xfId="0" applyNumberFormat="1" applyFont="1" applyFill="1" applyBorder="1" applyAlignment="1">
      <alignment horizontal="center" vertical="center"/>
    </xf>
    <xf numFmtId="165" fontId="1" fillId="0" borderId="22" xfId="56" applyFont="1" applyFill="1" applyBorder="1" applyAlignment="1">
      <alignment horizontal="right" vertical="center"/>
    </xf>
    <xf numFmtId="4" fontId="27" fillId="0" borderId="0" xfId="0" applyNumberFormat="1" applyFont="1" applyFill="1" applyAlignment="1">
      <alignment horizontal="right" vertical="center"/>
    </xf>
    <xf numFmtId="49" fontId="36" fillId="23" borderId="22" xfId="0" applyNumberFormat="1" applyFont="1" applyFill="1" applyBorder="1" applyAlignment="1">
      <alignment horizontal="center" vertical="center" wrapText="1"/>
    </xf>
    <xf numFmtId="0" fontId="36" fillId="23" borderId="22" xfId="0" applyFont="1" applyFill="1" applyBorder="1" applyAlignment="1">
      <alignment horizontal="center" vertical="center" wrapText="1"/>
    </xf>
    <xf numFmtId="2" fontId="37" fillId="23" borderId="22" xfId="0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center" vertical="center" wrapText="1"/>
    </xf>
    <xf numFmtId="165" fontId="33" fillId="23" borderId="22" xfId="56" applyFont="1" applyFill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left" vertical="center" wrapText="1"/>
    </xf>
    <xf numFmtId="49" fontId="37" fillId="23" borderId="22" xfId="0" applyNumberFormat="1" applyFont="1" applyFill="1" applyBorder="1" applyAlignment="1">
      <alignment horizontal="center" vertical="center" wrapText="1"/>
    </xf>
    <xf numFmtId="165" fontId="37" fillId="23" borderId="22" xfId="56" applyFont="1" applyFill="1" applyBorder="1" applyAlignment="1">
      <alignment horizontal="center" vertical="center"/>
    </xf>
    <xf numFmtId="2" fontId="33" fillId="23" borderId="22" xfId="0" applyNumberFormat="1" applyFont="1" applyFill="1" applyBorder="1" applyAlignment="1">
      <alignment horizontal="center" vertical="center"/>
    </xf>
    <xf numFmtId="167" fontId="33" fillId="23" borderId="22" xfId="0" applyNumberFormat="1" applyFont="1" applyFill="1" applyBorder="1" applyAlignment="1">
      <alignment horizontal="center" vertical="center"/>
    </xf>
    <xf numFmtId="4" fontId="33" fillId="23" borderId="22" xfId="56" applyNumberFormat="1" applyFont="1" applyFill="1" applyBorder="1" applyAlignment="1">
      <alignment horizontal="center" vertical="center"/>
    </xf>
    <xf numFmtId="165" fontId="33" fillId="23" borderId="0" xfId="56" applyFont="1" applyFill="1" applyBorder="1" applyAlignment="1">
      <alignment horizontal="center" vertical="center"/>
    </xf>
    <xf numFmtId="4" fontId="33" fillId="23" borderId="0" xfId="56" applyNumberFormat="1" applyFont="1" applyFill="1" applyBorder="1" applyAlignment="1">
      <alignment horizontal="center" vertical="center"/>
    </xf>
    <xf numFmtId="164" fontId="37" fillId="23" borderId="22" xfId="31" applyFont="1" applyFill="1" applyBorder="1" applyAlignment="1">
      <alignment horizontal="center" vertical="center"/>
    </xf>
    <xf numFmtId="2" fontId="33" fillId="23" borderId="0" xfId="56" applyNumberFormat="1" applyFont="1" applyFill="1" applyBorder="1" applyAlignment="1">
      <alignment horizontal="center" vertical="center"/>
    </xf>
    <xf numFmtId="0" fontId="33" fillId="23" borderId="22" xfId="39" applyFont="1" applyFill="1" applyBorder="1" applyAlignment="1">
      <alignment horizontal="center" vertical="center"/>
    </xf>
    <xf numFmtId="4" fontId="33" fillId="23" borderId="22" xfId="44" applyNumberFormat="1" applyFont="1" applyFill="1" applyBorder="1" applyAlignment="1" applyProtection="1">
      <alignment horizontal="center" vertical="center"/>
    </xf>
    <xf numFmtId="49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49" fontId="33" fillId="23" borderId="22" xfId="39" applyNumberFormat="1" applyFont="1" applyFill="1" applyBorder="1" applyAlignment="1">
      <alignment horizontal="left" vertical="center" wrapText="1"/>
    </xf>
    <xf numFmtId="4" fontId="33" fillId="23" borderId="22" xfId="45" applyNumberFormat="1" applyFont="1" applyFill="1" applyBorder="1" applyAlignment="1" applyProtection="1">
      <alignment horizontal="center" vertical="center"/>
    </xf>
    <xf numFmtId="168" fontId="33" fillId="23" borderId="22" xfId="45" applyNumberFormat="1" applyFont="1" applyFill="1" applyBorder="1" applyAlignment="1">
      <alignment horizontal="center" vertical="center"/>
    </xf>
    <xf numFmtId="49" fontId="33" fillId="23" borderId="22" xfId="46" applyNumberFormat="1" applyFont="1" applyFill="1" applyBorder="1" applyAlignment="1">
      <alignment horizontal="left" vertical="center" wrapText="1"/>
    </xf>
    <xf numFmtId="0" fontId="33" fillId="23" borderId="22" xfId="46" applyFont="1" applyFill="1" applyBorder="1" applyAlignment="1">
      <alignment horizontal="center" vertical="center"/>
    </xf>
    <xf numFmtId="174" fontId="33" fillId="23" borderId="22" xfId="46" applyNumberFormat="1" applyFont="1" applyFill="1" applyBorder="1" applyAlignment="1" applyProtection="1">
      <alignment horizontal="center" vertical="center"/>
      <protection locked="0"/>
    </xf>
    <xf numFmtId="165" fontId="33" fillId="23" borderId="0" xfId="46" applyNumberFormat="1" applyFont="1" applyFill="1" applyBorder="1" applyAlignment="1">
      <alignment horizontal="center" vertical="center"/>
    </xf>
    <xf numFmtId="175" fontId="33" fillId="23" borderId="22" xfId="46" applyNumberFormat="1" applyFont="1" applyFill="1" applyBorder="1" applyAlignment="1">
      <alignment horizontal="center" vertical="center"/>
    </xf>
    <xf numFmtId="49" fontId="33" fillId="23" borderId="22" xfId="0" applyNumberFormat="1" applyFont="1" applyFill="1" applyBorder="1" applyAlignment="1">
      <alignment horizontal="left" vertical="center"/>
    </xf>
    <xf numFmtId="183" fontId="33" fillId="23" borderId="22" xfId="46" applyNumberFormat="1" applyFont="1" applyFill="1" applyBorder="1" applyAlignment="1" applyProtection="1">
      <alignment horizontal="center" vertical="center"/>
      <protection locked="0"/>
    </xf>
    <xf numFmtId="174" fontId="33" fillId="23" borderId="22" xfId="31" applyNumberFormat="1" applyFont="1" applyFill="1" applyBorder="1" applyAlignment="1" applyProtection="1">
      <alignment horizontal="center" vertical="center"/>
      <protection locked="0"/>
    </xf>
    <xf numFmtId="49" fontId="33" fillId="23" borderId="22" xfId="0" quotePrefix="1" applyNumberFormat="1" applyFont="1" applyFill="1" applyBorder="1" applyAlignment="1">
      <alignment horizontal="left" vertical="center" wrapText="1"/>
    </xf>
    <xf numFmtId="2" fontId="33" fillId="23" borderId="22" xfId="56" applyNumberFormat="1" applyFont="1" applyFill="1" applyBorder="1" applyAlignment="1">
      <alignment horizontal="center" vertical="center"/>
    </xf>
    <xf numFmtId="0" fontId="33" fillId="23" borderId="22" xfId="0" applyFont="1" applyFill="1" applyBorder="1" applyAlignment="1">
      <alignment horizontal="left" vertical="center"/>
    </xf>
    <xf numFmtId="0" fontId="33" fillId="23" borderId="22" xfId="38" applyFont="1" applyFill="1" applyBorder="1" applyAlignment="1" applyProtection="1">
      <alignment horizontal="center" vertical="center"/>
    </xf>
    <xf numFmtId="4" fontId="33" fillId="23" borderId="22" xfId="57" applyNumberFormat="1" applyFont="1" applyFill="1" applyBorder="1" applyAlignment="1" applyProtection="1">
      <alignment horizontal="center" vertical="center"/>
    </xf>
    <xf numFmtId="0" fontId="38" fillId="23" borderId="0" xfId="0" applyFont="1" applyFill="1"/>
    <xf numFmtId="0" fontId="33" fillId="23" borderId="22" xfId="47" applyNumberFormat="1" applyFont="1" applyFill="1" applyBorder="1" applyAlignment="1" applyProtection="1">
      <alignment horizontal="left" vertical="center" wrapText="1"/>
      <protection locked="0"/>
    </xf>
    <xf numFmtId="164" fontId="37" fillId="23" borderId="22" xfId="32" applyFont="1" applyFill="1" applyBorder="1" applyAlignment="1">
      <alignment horizontal="center" vertical="center"/>
    </xf>
    <xf numFmtId="165" fontId="33" fillId="23" borderId="22" xfId="57" applyFont="1" applyFill="1" applyBorder="1" applyAlignment="1">
      <alignment horizontal="center" vertical="center"/>
    </xf>
    <xf numFmtId="4" fontId="33" fillId="23" borderId="22" xfId="57" applyNumberFormat="1" applyFont="1" applyFill="1" applyBorder="1" applyAlignment="1">
      <alignment horizontal="center" vertical="center"/>
    </xf>
    <xf numFmtId="2" fontId="37" fillId="23" borderId="0" xfId="0" applyNumberFormat="1" applyFont="1" applyFill="1" applyAlignment="1">
      <alignment horizontal="center" vertical="center"/>
    </xf>
    <xf numFmtId="49" fontId="33" fillId="23" borderId="0" xfId="0" applyNumberFormat="1" applyFont="1" applyFill="1" applyAlignment="1">
      <alignment horizontal="left" vertical="center" wrapText="1"/>
    </xf>
    <xf numFmtId="49" fontId="33" fillId="23" borderId="0" xfId="0" applyNumberFormat="1" applyFont="1" applyFill="1" applyAlignment="1">
      <alignment horizontal="center" vertical="center" wrapText="1"/>
    </xf>
    <xf numFmtId="165" fontId="33" fillId="23" borderId="0" xfId="56" applyFont="1" applyFill="1" applyAlignment="1">
      <alignment horizontal="center" vertical="center"/>
    </xf>
    <xf numFmtId="0" fontId="27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vertical="center"/>
    </xf>
    <xf numFmtId="9" fontId="1" fillId="23" borderId="0" xfId="50" applyFont="1" applyFill="1" applyAlignment="1">
      <alignment vertical="center"/>
    </xf>
    <xf numFmtId="10" fontId="1" fillId="23" borderId="0" xfId="50" applyNumberFormat="1" applyFont="1" applyFill="1" applyAlignment="1">
      <alignment vertical="center"/>
    </xf>
    <xf numFmtId="0" fontId="27" fillId="23" borderId="0" xfId="83" applyFont="1" applyFill="1" applyBorder="1" applyAlignment="1">
      <alignment horizontal="center" vertical="center"/>
    </xf>
    <xf numFmtId="2" fontId="1" fillId="23" borderId="0" xfId="83" applyNumberFormat="1" applyFont="1" applyFill="1" applyAlignment="1">
      <alignment vertical="center"/>
    </xf>
    <xf numFmtId="0" fontId="1" fillId="23" borderId="0" xfId="83" applyFont="1" applyFill="1" applyAlignment="1">
      <alignment horizontal="center" vertical="center"/>
    </xf>
    <xf numFmtId="0" fontId="1" fillId="23" borderId="0" xfId="83" applyFont="1" applyFill="1" applyAlignment="1">
      <alignment horizontal="left" vertical="center"/>
    </xf>
    <xf numFmtId="10" fontId="1" fillId="23" borderId="0" xfId="84" applyNumberFormat="1" applyFont="1" applyFill="1" applyAlignment="1">
      <alignment horizontal="center" vertical="center"/>
    </xf>
    <xf numFmtId="10" fontId="27" fillId="0" borderId="0" xfId="84" applyNumberFormat="1" applyFont="1" applyFill="1" applyAlignment="1">
      <alignment horizontal="center" vertical="center"/>
    </xf>
    <xf numFmtId="0" fontId="27" fillId="23" borderId="0" xfId="83" applyFont="1" applyFill="1" applyAlignment="1">
      <alignment horizontal="left" vertical="center"/>
    </xf>
    <xf numFmtId="0" fontId="27" fillId="0" borderId="0" xfId="83" applyFont="1" applyFill="1" applyAlignment="1">
      <alignment vertical="center"/>
    </xf>
    <xf numFmtId="0" fontId="27" fillId="23" borderId="0" xfId="83" applyFont="1" applyFill="1" applyAlignment="1">
      <alignment vertical="center"/>
    </xf>
    <xf numFmtId="176" fontId="1" fillId="23" borderId="0" xfId="83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 vertical="center"/>
    </xf>
    <xf numFmtId="178" fontId="1" fillId="23" borderId="0" xfId="85" applyNumberFormat="1" applyFont="1" applyFill="1" applyAlignment="1">
      <alignment horizontal="right"/>
    </xf>
    <xf numFmtId="9" fontId="1" fillId="23" borderId="0" xfId="50" applyFont="1" applyFill="1"/>
    <xf numFmtId="10" fontId="1" fillId="23" borderId="0" xfId="50" applyNumberFormat="1" applyFont="1" applyFill="1"/>
    <xf numFmtId="0" fontId="1" fillId="23" borderId="0" xfId="83" applyFont="1" applyFill="1"/>
    <xf numFmtId="0" fontId="1" fillId="23" borderId="0" xfId="83" applyFont="1" applyFill="1" applyAlignment="1">
      <alignment horizontal="left"/>
    </xf>
    <xf numFmtId="0" fontId="1" fillId="0" borderId="0" xfId="83" applyFont="1" applyFill="1" applyAlignment="1">
      <alignment horizontal="center" vertical="center"/>
    </xf>
    <xf numFmtId="0" fontId="1" fillId="0" borderId="0" xfId="83" applyFont="1" applyFill="1" applyAlignment="1">
      <alignment horizontal="left" vertical="center"/>
    </xf>
    <xf numFmtId="0" fontId="1" fillId="0" borderId="0" xfId="83" applyFont="1" applyFill="1" applyAlignment="1">
      <alignment vertical="center"/>
    </xf>
    <xf numFmtId="10" fontId="1" fillId="0" borderId="0" xfId="50" applyNumberFormat="1" applyFont="1" applyFill="1" applyAlignment="1">
      <alignment vertical="center"/>
    </xf>
    <xf numFmtId="10" fontId="27" fillId="23" borderId="0" xfId="50" applyNumberFormat="1" applyFont="1" applyFill="1" applyAlignment="1">
      <alignment vertical="center"/>
    </xf>
    <xf numFmtId="0" fontId="1" fillId="23" borderId="0" xfId="83" applyFont="1" applyFill="1" applyAlignment="1">
      <alignment horizontal="right" vertical="center"/>
    </xf>
    <xf numFmtId="0" fontId="1" fillId="23" borderId="0" xfId="83" applyFont="1" applyFill="1" applyAlignment="1"/>
    <xf numFmtId="0" fontId="1" fillId="23" borderId="0" xfId="83" applyFont="1" applyFill="1" applyBorder="1" applyAlignment="1">
      <alignment horizontal="center" vertical="center"/>
    </xf>
    <xf numFmtId="0" fontId="1" fillId="23" borderId="0" xfId="83" applyFont="1" applyFill="1" applyAlignment="1">
      <alignment vertical="top"/>
    </xf>
    <xf numFmtId="0" fontId="1" fillId="0" borderId="0" xfId="83" applyFont="1" applyFill="1" applyBorder="1" applyAlignment="1">
      <alignment horizontal="center" vertical="center"/>
    </xf>
    <xf numFmtId="10" fontId="27" fillId="0" borderId="0" xfId="84" applyNumberFormat="1" applyFont="1" applyFill="1" applyBorder="1" applyAlignment="1">
      <alignment horizontal="center" vertical="center"/>
    </xf>
    <xf numFmtId="0" fontId="27" fillId="0" borderId="0" xfId="83" applyFont="1" applyFill="1" applyBorder="1" applyAlignment="1">
      <alignment horizontal="left" vertical="center"/>
    </xf>
    <xf numFmtId="0" fontId="27" fillId="0" borderId="0" xfId="83" applyFont="1" applyFill="1" applyBorder="1" applyAlignment="1">
      <alignment vertical="center"/>
    </xf>
    <xf numFmtId="0" fontId="27" fillId="23" borderId="0" xfId="83" applyFont="1" applyFill="1" applyBorder="1" applyAlignment="1">
      <alignment horizontal="left" vertical="center"/>
    </xf>
    <xf numFmtId="184" fontId="1" fillId="23" borderId="0" xfId="50" applyNumberFormat="1" applyFont="1" applyFill="1"/>
    <xf numFmtId="0" fontId="27" fillId="23" borderId="0" xfId="83" applyFont="1" applyFill="1" applyAlignment="1">
      <alignment vertical="top"/>
    </xf>
    <xf numFmtId="10" fontId="27" fillId="23" borderId="0" xfId="84" applyNumberFormat="1" applyFont="1" applyFill="1" applyAlignment="1">
      <alignment horizontal="center"/>
    </xf>
    <xf numFmtId="179" fontId="39" fillId="23" borderId="0" xfId="86" applyNumberFormat="1" applyFont="1" applyFill="1" applyAlignment="1">
      <alignment horizontal="right" vertical="center"/>
    </xf>
    <xf numFmtId="180" fontId="39" fillId="23" borderId="0" xfId="86" applyNumberFormat="1" applyFont="1" applyFill="1" applyAlignment="1">
      <alignment horizontal="right"/>
    </xf>
    <xf numFmtId="180" fontId="39" fillId="23" borderId="0" xfId="86" applyNumberFormat="1" applyFont="1" applyFill="1" applyAlignment="1">
      <alignment horizontal="right" vertical="center"/>
    </xf>
    <xf numFmtId="176" fontId="27" fillId="23" borderId="0" xfId="83" applyNumberFormat="1" applyFont="1" applyFill="1" applyAlignment="1">
      <alignment horizontal="right" vertical="center"/>
    </xf>
    <xf numFmtId="178" fontId="27" fillId="23" borderId="0" xfId="85" applyNumberFormat="1" applyFont="1" applyFill="1" applyAlignment="1">
      <alignment horizontal="right" vertical="center"/>
    </xf>
    <xf numFmtId="164" fontId="1" fillId="23" borderId="0" xfId="83" applyNumberFormat="1" applyFont="1" applyFill="1" applyAlignment="1">
      <alignment horizontal="left" vertical="center"/>
    </xf>
    <xf numFmtId="164" fontId="1" fillId="23" borderId="0" xfId="85" applyNumberFormat="1" applyFont="1" applyFill="1" applyAlignment="1">
      <alignment horizontal="right" vertical="center"/>
    </xf>
    <xf numFmtId="178" fontId="40" fillId="23" borderId="0" xfId="85" applyNumberFormat="1" applyFont="1" applyFill="1" applyAlignment="1">
      <alignment horizontal="right"/>
    </xf>
    <xf numFmtId="165" fontId="1" fillId="23" borderId="0" xfId="56" applyFont="1" applyFill="1"/>
    <xf numFmtId="178" fontId="39" fillId="23" borderId="0" xfId="85" applyNumberFormat="1" applyFont="1" applyFill="1" applyAlignment="1">
      <alignment horizontal="right"/>
    </xf>
    <xf numFmtId="176" fontId="27" fillId="23" borderId="0" xfId="83" applyNumberFormat="1" applyFont="1" applyFill="1" applyAlignment="1">
      <alignment horizontal="center" vertical="center"/>
    </xf>
    <xf numFmtId="176" fontId="1" fillId="23" borderId="0" xfId="83" applyNumberFormat="1" applyFont="1" applyFill="1" applyAlignment="1">
      <alignment horizontal="center" vertical="center"/>
    </xf>
    <xf numFmtId="0" fontId="1" fillId="23" borderId="0" xfId="83" applyFont="1" applyFill="1" applyBorder="1" applyAlignment="1">
      <alignment vertical="center"/>
    </xf>
    <xf numFmtId="178" fontId="1" fillId="23" borderId="0" xfId="85" applyNumberFormat="1" applyFont="1" applyFill="1" applyBorder="1" applyAlignment="1">
      <alignment horizontal="right"/>
    </xf>
    <xf numFmtId="9" fontId="1" fillId="23" borderId="0" xfId="50" applyFont="1" applyFill="1" applyBorder="1"/>
    <xf numFmtId="10" fontId="1" fillId="23" borderId="0" xfId="50" applyNumberFormat="1" applyFont="1" applyFill="1" applyBorder="1"/>
    <xf numFmtId="0" fontId="1" fillId="23" borderId="0" xfId="83" applyFont="1" applyFill="1" applyBorder="1"/>
    <xf numFmtId="0" fontId="1" fillId="23" borderId="0" xfId="83" applyFont="1" applyFill="1" applyBorder="1" applyAlignment="1"/>
    <xf numFmtId="0" fontId="27" fillId="23" borderId="22" xfId="83" applyFont="1" applyFill="1" applyBorder="1" applyAlignment="1">
      <alignment horizontal="left" vertical="center"/>
    </xf>
    <xf numFmtId="181" fontId="27" fillId="23" borderId="0" xfId="83" applyNumberFormat="1" applyFont="1" applyFill="1" applyBorder="1" applyAlignment="1">
      <alignment horizontal="center" vertical="center"/>
    </xf>
    <xf numFmtId="9" fontId="1" fillId="23" borderId="0" xfId="50" applyFont="1" applyFill="1" applyBorder="1" applyAlignment="1">
      <alignment vertical="center"/>
    </xf>
    <xf numFmtId="10" fontId="1" fillId="23" borderId="0" xfId="50" applyNumberFormat="1" applyFont="1" applyFill="1" applyBorder="1" applyAlignment="1">
      <alignment vertical="center"/>
    </xf>
    <xf numFmtId="10" fontId="1" fillId="23" borderId="0" xfId="50" applyNumberFormat="1" applyFont="1" applyFill="1" applyAlignment="1" applyProtection="1">
      <alignment horizontal="center"/>
      <protection locked="0"/>
    </xf>
    <xf numFmtId="0" fontId="1" fillId="23" borderId="0" xfId="0" applyFont="1" applyFill="1" applyAlignment="1">
      <alignment horizontal="left" vertical="center"/>
    </xf>
    <xf numFmtId="0" fontId="1" fillId="23" borderId="0" xfId="30" applyFont="1" applyFill="1" applyAlignment="1" applyProtection="1">
      <alignment vertical="center"/>
    </xf>
    <xf numFmtId="164" fontId="1" fillId="23" borderId="0" xfId="83" applyNumberFormat="1" applyFont="1" applyFill="1" applyAlignment="1">
      <alignment vertical="center"/>
    </xf>
    <xf numFmtId="10" fontId="1" fillId="23" borderId="0" xfId="83" applyNumberFormat="1" applyFont="1" applyFill="1" applyAlignment="1">
      <alignment vertical="center"/>
    </xf>
    <xf numFmtId="0" fontId="43" fillId="23" borderId="36" xfId="87" applyFont="1" applyFill="1" applyBorder="1" applyAlignment="1">
      <alignment horizontal="center" vertical="center" wrapText="1"/>
    </xf>
    <xf numFmtId="0" fontId="43" fillId="23" borderId="37" xfId="87" applyFont="1" applyFill="1" applyBorder="1" applyAlignment="1">
      <alignment horizontal="center" vertical="center" wrapText="1"/>
    </xf>
    <xf numFmtId="0" fontId="43" fillId="23" borderId="38" xfId="87" applyFont="1" applyFill="1" applyBorder="1" applyAlignment="1">
      <alignment horizontal="center" vertical="center" wrapText="1"/>
    </xf>
    <xf numFmtId="0" fontId="31" fillId="23" borderId="32" xfId="87" applyFont="1" applyFill="1" applyBorder="1" applyAlignment="1">
      <alignment horizontal="center" vertical="top" wrapText="1"/>
    </xf>
    <xf numFmtId="0" fontId="31" fillId="23" borderId="0" xfId="87" applyFont="1" applyFill="1" applyBorder="1" applyAlignment="1">
      <alignment horizontal="center" vertical="top" wrapText="1"/>
    </xf>
    <xf numFmtId="0" fontId="31" fillId="23" borderId="39" xfId="87" applyFont="1" applyFill="1" applyBorder="1" applyAlignment="1">
      <alignment horizontal="center" vertical="top" wrapText="1"/>
    </xf>
    <xf numFmtId="0" fontId="32" fillId="23" borderId="32" xfId="87" applyFont="1" applyFill="1" applyBorder="1"/>
    <xf numFmtId="0" fontId="32" fillId="23" borderId="0" xfId="87" applyFont="1" applyFill="1" applyBorder="1"/>
    <xf numFmtId="0" fontId="45" fillId="23" borderId="0" xfId="87" applyFont="1" applyFill="1" applyBorder="1" applyAlignment="1">
      <alignment horizontal="center" vertical="center"/>
    </xf>
    <xf numFmtId="0" fontId="32" fillId="23" borderId="39" xfId="87" applyFont="1" applyFill="1" applyBorder="1"/>
    <xf numFmtId="0" fontId="32" fillId="23" borderId="0" xfId="87" applyFont="1" applyFill="1" applyBorder="1" applyAlignment="1">
      <alignment horizontal="center"/>
    </xf>
    <xf numFmtId="0" fontId="45" fillId="23" borderId="0" xfId="87" applyFont="1" applyFill="1" applyBorder="1" applyAlignment="1">
      <alignment horizontal="center"/>
    </xf>
    <xf numFmtId="0" fontId="45" fillId="23" borderId="0" xfId="87" applyFont="1" applyFill="1" applyBorder="1" applyAlignment="1">
      <alignment wrapText="1"/>
    </xf>
    <xf numFmtId="10" fontId="45" fillId="23" borderId="0" xfId="87" applyNumberFormat="1" applyFont="1" applyFill="1" applyBorder="1" applyAlignment="1">
      <alignment horizontal="center"/>
    </xf>
    <xf numFmtId="0" fontId="45" fillId="23" borderId="32" xfId="87" applyFont="1" applyFill="1" applyBorder="1"/>
    <xf numFmtId="0" fontId="45" fillId="23" borderId="0" xfId="87" applyFont="1" applyFill="1" applyBorder="1"/>
    <xf numFmtId="0" fontId="45" fillId="23" borderId="39" xfId="87" applyFont="1" applyFill="1" applyBorder="1"/>
    <xf numFmtId="0" fontId="32" fillId="23" borderId="0" xfId="87" applyFont="1" applyFill="1" applyBorder="1" applyAlignment="1">
      <alignment wrapText="1"/>
    </xf>
    <xf numFmtId="10" fontId="32" fillId="23" borderId="0" xfId="87" applyNumberFormat="1" applyFont="1" applyFill="1" applyBorder="1" applyAlignment="1">
      <alignment horizontal="center"/>
    </xf>
    <xf numFmtId="0" fontId="45" fillId="23" borderId="0" xfId="87" applyFont="1" applyFill="1" applyBorder="1" applyAlignment="1">
      <alignment horizontal="left" vertical="center" wrapText="1"/>
    </xf>
    <xf numFmtId="0" fontId="45" fillId="23" borderId="0" xfId="87" applyFont="1" applyFill="1" applyBorder="1" applyAlignment="1">
      <alignment horizontal="center" vertical="center" wrapText="1"/>
    </xf>
    <xf numFmtId="0" fontId="45" fillId="23" borderId="0" xfId="87" applyFont="1" applyFill="1" applyBorder="1" applyAlignment="1"/>
    <xf numFmtId="0" fontId="32" fillId="23" borderId="32" xfId="87" applyFont="1" applyFill="1" applyBorder="1" applyAlignment="1">
      <alignment horizontal="center"/>
    </xf>
    <xf numFmtId="0" fontId="45" fillId="23" borderId="0" xfId="87" applyFont="1" applyFill="1" applyBorder="1" applyAlignment="1">
      <alignment vertical="center"/>
    </xf>
    <xf numFmtId="0" fontId="32" fillId="23" borderId="39" xfId="87" applyFont="1" applyFill="1" applyBorder="1" applyAlignment="1">
      <alignment horizontal="center"/>
    </xf>
    <xf numFmtId="0" fontId="45" fillId="23" borderId="26" xfId="87" applyFont="1" applyFill="1" applyBorder="1" applyAlignment="1">
      <alignment horizontal="center" vertical="center"/>
    </xf>
    <xf numFmtId="10" fontId="45" fillId="23" borderId="28" xfId="89" applyNumberFormat="1" applyFont="1" applyFill="1" applyBorder="1" applyAlignment="1">
      <alignment horizontal="center" vertical="center"/>
    </xf>
    <xf numFmtId="0" fontId="47" fillId="23" borderId="40" xfId="87" applyFont="1" applyFill="1" applyBorder="1" applyAlignment="1">
      <alignment horizontal="center"/>
    </xf>
    <xf numFmtId="0" fontId="47" fillId="23" borderId="25" xfId="87" applyFont="1" applyFill="1" applyBorder="1" applyAlignment="1">
      <alignment horizontal="center"/>
    </xf>
    <xf numFmtId="0" fontId="29" fillId="23" borderId="25" xfId="87" applyFont="1" applyFill="1" applyBorder="1" applyAlignment="1">
      <alignment horizontal="center"/>
    </xf>
    <xf numFmtId="0" fontId="47" fillId="23" borderId="33" xfId="87" applyFont="1" applyFill="1" applyBorder="1"/>
    <xf numFmtId="0" fontId="44" fillId="23" borderId="32" xfId="87" applyFont="1" applyFill="1" applyBorder="1" applyAlignment="1">
      <alignment horizontal="center" vertical="top" wrapText="1"/>
    </xf>
    <xf numFmtId="0" fontId="30" fillId="23" borderId="39" xfId="87" applyFont="1" applyFill="1" applyBorder="1"/>
    <xf numFmtId="0" fontId="30" fillId="23" borderId="32" xfId="87" applyFont="1" applyFill="1" applyBorder="1" applyAlignment="1">
      <alignment horizontal="center"/>
    </xf>
    <xf numFmtId="0" fontId="30" fillId="23" borderId="0" xfId="87" applyFont="1" applyFill="1" applyBorder="1" applyAlignment="1">
      <alignment horizontal="center"/>
    </xf>
    <xf numFmtId="0" fontId="30" fillId="23" borderId="0" xfId="87" applyFont="1" applyFill="1" applyBorder="1"/>
    <xf numFmtId="0" fontId="45" fillId="23" borderId="34" xfId="87" applyFont="1" applyFill="1" applyBorder="1" applyAlignment="1">
      <alignment horizontal="center" vertical="center"/>
    </xf>
    <xf numFmtId="10" fontId="45" fillId="23" borderId="35" xfId="89" applyNumberFormat="1" applyFont="1" applyFill="1" applyBorder="1" applyAlignment="1">
      <alignment horizontal="center" vertical="center"/>
    </xf>
    <xf numFmtId="0" fontId="32" fillId="23" borderId="40" xfId="87" applyFont="1" applyFill="1" applyBorder="1" applyAlignment="1">
      <alignment wrapText="1"/>
    </xf>
    <xf numFmtId="0" fontId="32" fillId="23" borderId="25" xfId="87" applyFont="1" applyFill="1" applyBorder="1" applyAlignment="1">
      <alignment wrapText="1"/>
    </xf>
    <xf numFmtId="0" fontId="32" fillId="23" borderId="33" xfId="87" applyFont="1" applyFill="1" applyBorder="1"/>
    <xf numFmtId="0" fontId="30" fillId="23" borderId="0" xfId="87" applyFont="1" applyFill="1" applyBorder="1" applyAlignment="1">
      <alignment wrapText="1"/>
    </xf>
    <xf numFmtId="0" fontId="1" fillId="23" borderId="0" xfId="83" applyFont="1" applyFill="1" applyBorder="1" applyAlignment="1">
      <alignment vertical="center"/>
    </xf>
    <xf numFmtId="0" fontId="1" fillId="0" borderId="0" xfId="38"/>
    <xf numFmtId="2" fontId="37" fillId="24" borderId="0" xfId="0" applyNumberFormat="1" applyFont="1" applyFill="1" applyAlignment="1">
      <alignment horizontal="center" vertical="center"/>
    </xf>
    <xf numFmtId="2" fontId="37" fillId="24" borderId="22" xfId="0" applyNumberFormat="1" applyFont="1" applyFill="1" applyBorder="1" applyAlignment="1">
      <alignment horizontal="center" vertical="center"/>
    </xf>
    <xf numFmtId="49" fontId="37" fillId="24" borderId="22" xfId="0" applyNumberFormat="1" applyFont="1" applyFill="1" applyBorder="1" applyAlignment="1">
      <alignment horizontal="left" vertical="center" wrapText="1"/>
    </xf>
    <xf numFmtId="0" fontId="37" fillId="24" borderId="22" xfId="0" applyFont="1" applyFill="1" applyBorder="1" applyAlignment="1">
      <alignment horizontal="center" vertical="center"/>
    </xf>
    <xf numFmtId="165" fontId="37" fillId="24" borderId="22" xfId="56" applyFont="1" applyFill="1" applyBorder="1" applyAlignment="1">
      <alignment horizontal="center" vertical="center"/>
    </xf>
    <xf numFmtId="0" fontId="33" fillId="24" borderId="22" xfId="0" applyFont="1" applyFill="1" applyBorder="1" applyAlignment="1">
      <alignment horizontal="center" vertical="center"/>
    </xf>
    <xf numFmtId="165" fontId="33" fillId="24" borderId="22" xfId="56" applyFont="1" applyFill="1" applyBorder="1" applyAlignment="1">
      <alignment horizontal="center" vertical="center"/>
    </xf>
    <xf numFmtId="49" fontId="33" fillId="24" borderId="22" xfId="0" applyNumberFormat="1" applyFont="1" applyFill="1" applyBorder="1" applyAlignment="1">
      <alignment horizontal="center" vertical="center"/>
    </xf>
    <xf numFmtId="49" fontId="37" fillId="24" borderId="22" xfId="31" applyNumberFormat="1" applyFont="1" applyFill="1" applyBorder="1" applyAlignment="1">
      <alignment horizontal="left" vertical="center" wrapText="1"/>
    </xf>
    <xf numFmtId="164" fontId="37" fillId="24" borderId="22" xfId="31" applyFont="1" applyFill="1" applyBorder="1" applyAlignment="1">
      <alignment horizontal="center" vertical="center"/>
    </xf>
    <xf numFmtId="49" fontId="37" fillId="24" borderId="22" xfId="39" applyNumberFormat="1" applyFont="1" applyFill="1" applyBorder="1" applyAlignment="1">
      <alignment horizontal="left" vertical="center" wrapText="1"/>
    </xf>
    <xf numFmtId="49" fontId="33" fillId="24" borderId="22" xfId="0" applyNumberFormat="1" applyFont="1" applyFill="1" applyBorder="1" applyAlignment="1">
      <alignment horizontal="left" vertical="center" wrapText="1"/>
    </xf>
    <xf numFmtId="2" fontId="33" fillId="24" borderId="22" xfId="0" applyNumberFormat="1" applyFont="1" applyFill="1" applyBorder="1" applyAlignment="1">
      <alignment horizontal="center" vertical="center"/>
    </xf>
    <xf numFmtId="4" fontId="33" fillId="24" borderId="22" xfId="56" applyNumberFormat="1" applyFont="1" applyFill="1" applyBorder="1" applyAlignment="1">
      <alignment horizontal="center" vertical="center"/>
    </xf>
    <xf numFmtId="2" fontId="37" fillId="25" borderId="22" xfId="0" applyNumberFormat="1" applyFont="1" applyFill="1" applyBorder="1" applyAlignment="1">
      <alignment horizontal="center" vertical="center" wrapText="1"/>
    </xf>
    <xf numFmtId="49" fontId="36" fillId="25" borderId="22" xfId="0" applyNumberFormat="1" applyFont="1" applyFill="1" applyBorder="1" applyAlignment="1">
      <alignment horizontal="left" vertical="center" wrapText="1"/>
    </xf>
    <xf numFmtId="0" fontId="36" fillId="25" borderId="22" xfId="0" applyFont="1" applyFill="1" applyBorder="1" applyAlignment="1">
      <alignment horizontal="center" vertical="center" wrapText="1"/>
    </xf>
    <xf numFmtId="4" fontId="36" fillId="25" borderId="22" xfId="0" applyNumberFormat="1" applyFont="1" applyFill="1" applyBorder="1" applyAlignment="1">
      <alignment horizontal="center" vertical="center" wrapText="1"/>
    </xf>
    <xf numFmtId="165" fontId="36" fillId="25" borderId="22" xfId="56" applyFont="1" applyFill="1" applyBorder="1" applyAlignment="1">
      <alignment horizontal="center" vertical="center" wrapText="1"/>
    </xf>
    <xf numFmtId="49" fontId="3" fillId="26" borderId="22" xfId="0" applyNumberFormat="1" applyFont="1" applyFill="1" applyBorder="1" applyAlignment="1">
      <alignment vertical="center" wrapText="1"/>
    </xf>
    <xf numFmtId="2" fontId="3" fillId="26" borderId="22" xfId="0" applyNumberFormat="1" applyFont="1" applyFill="1" applyBorder="1" applyAlignment="1">
      <alignment horizontal="center" vertical="center"/>
    </xf>
    <xf numFmtId="165" fontId="49" fillId="0" borderId="22" xfId="56" applyFont="1" applyFill="1" applyBorder="1" applyAlignment="1">
      <alignment horizontal="center" vertical="center" wrapText="1"/>
    </xf>
    <xf numFmtId="2" fontId="37" fillId="0" borderId="22" xfId="0" applyNumberFormat="1" applyFont="1" applyFill="1" applyBorder="1" applyAlignment="1">
      <alignment horizontal="center" vertical="center"/>
    </xf>
    <xf numFmtId="49" fontId="33" fillId="0" borderId="22" xfId="0" applyNumberFormat="1" applyFont="1" applyFill="1" applyBorder="1" applyAlignment="1">
      <alignment horizontal="left" vertical="center" wrapText="1"/>
    </xf>
    <xf numFmtId="165" fontId="33" fillId="0" borderId="22" xfId="56" applyFont="1" applyFill="1" applyBorder="1" applyAlignment="1">
      <alignment horizontal="center" vertical="center"/>
    </xf>
    <xf numFmtId="2" fontId="33" fillId="0" borderId="22" xfId="0" applyNumberFormat="1" applyFont="1" applyFill="1" applyBorder="1" applyAlignment="1">
      <alignment horizontal="center" vertical="center"/>
    </xf>
    <xf numFmtId="4" fontId="33" fillId="0" borderId="22" xfId="56" applyNumberFormat="1" applyFont="1" applyFill="1" applyBorder="1" applyAlignment="1">
      <alignment horizontal="center" vertical="center"/>
    </xf>
    <xf numFmtId="0" fontId="1" fillId="23" borderId="0" xfId="83" applyFont="1" applyFill="1" applyAlignment="1">
      <alignment vertical="center"/>
    </xf>
    <xf numFmtId="0" fontId="1" fillId="23" borderId="0" xfId="83" applyFont="1" applyFill="1" applyAlignment="1">
      <alignment vertical="center"/>
    </xf>
    <xf numFmtId="10" fontId="1" fillId="0" borderId="0" xfId="83" applyNumberFormat="1" applyFont="1" applyFill="1" applyAlignment="1">
      <alignment horizontal="center" vertical="center"/>
    </xf>
    <xf numFmtId="165" fontId="1" fillId="23" borderId="22" xfId="56" applyFont="1" applyFill="1" applyBorder="1" applyAlignment="1">
      <alignment horizontal="center" vertical="center"/>
    </xf>
    <xf numFmtId="49" fontId="1" fillId="0" borderId="22" xfId="0" applyNumberFormat="1" applyFont="1" applyBorder="1" applyAlignment="1">
      <alignment vertical="center" wrapText="1"/>
    </xf>
    <xf numFmtId="2" fontId="1" fillId="0" borderId="22" xfId="0" applyNumberFormat="1" applyFont="1" applyBorder="1" applyAlignment="1">
      <alignment horizontal="center" vertical="center"/>
    </xf>
    <xf numFmtId="49" fontId="50" fillId="0" borderId="22" xfId="0" applyNumberFormat="1" applyFont="1" applyFill="1" applyBorder="1" applyAlignment="1">
      <alignment vertical="center" wrapText="1"/>
    </xf>
    <xf numFmtId="2" fontId="50" fillId="0" borderId="22" xfId="0" applyNumberFormat="1" applyFont="1" applyFill="1" applyBorder="1" applyAlignment="1">
      <alignment horizontal="center" vertical="center"/>
    </xf>
    <xf numFmtId="0" fontId="27" fillId="23" borderId="22" xfId="0" applyFont="1" applyFill="1" applyBorder="1" applyAlignment="1">
      <alignment horizontal="center" vertical="center"/>
    </xf>
    <xf numFmtId="0" fontId="27" fillId="23" borderId="22" xfId="0" applyFont="1" applyFill="1" applyBorder="1" applyAlignment="1">
      <alignment horizontal="center" vertical="center" wrapText="1"/>
    </xf>
    <xf numFmtId="0" fontId="2" fillId="23" borderId="22" xfId="0" applyFont="1" applyFill="1" applyBorder="1" applyAlignment="1">
      <alignment horizontal="center" vertical="center"/>
    </xf>
    <xf numFmtId="0" fontId="2" fillId="23" borderId="22" xfId="0" applyFont="1" applyFill="1" applyBorder="1" applyAlignment="1">
      <alignment horizontal="center" vertical="center" wrapText="1"/>
    </xf>
    <xf numFmtId="4" fontId="2" fillId="23" borderId="22" xfId="0" applyNumberFormat="1" applyFont="1" applyFill="1" applyBorder="1" applyAlignment="1">
      <alignment horizontal="center" vertical="center" wrapText="1"/>
    </xf>
    <xf numFmtId="165" fontId="2" fillId="23" borderId="22" xfId="56" applyFont="1" applyFill="1" applyBorder="1" applyAlignment="1">
      <alignment horizontal="center" vertical="center" wrapText="1"/>
    </xf>
    <xf numFmtId="0" fontId="1" fillId="23" borderId="29" xfId="0" applyFont="1" applyFill="1" applyBorder="1" applyAlignment="1">
      <alignment horizontal="center" vertical="center"/>
    </xf>
    <xf numFmtId="0" fontId="52" fillId="23" borderId="30" xfId="0" applyFont="1" applyFill="1" applyBorder="1" applyAlignment="1">
      <alignment horizontal="left" vertical="center" wrapText="1"/>
    </xf>
    <xf numFmtId="0" fontId="1" fillId="23" borderId="30" xfId="0" applyFont="1" applyFill="1" applyBorder="1" applyAlignment="1">
      <alignment horizontal="center" vertical="center"/>
    </xf>
    <xf numFmtId="10" fontId="1" fillId="23" borderId="30" xfId="0" applyNumberFormat="1" applyFont="1" applyFill="1" applyBorder="1" applyAlignment="1">
      <alignment horizontal="right" vertical="center"/>
    </xf>
    <xf numFmtId="4" fontId="1" fillId="23" borderId="30" xfId="0" applyNumberFormat="1" applyFont="1" applyFill="1" applyBorder="1" applyAlignment="1">
      <alignment horizontal="right" vertical="center"/>
    </xf>
    <xf numFmtId="165" fontId="1" fillId="23" borderId="31" xfId="56" applyFont="1" applyFill="1" applyBorder="1" applyAlignment="1">
      <alignment horizontal="right" vertical="center"/>
    </xf>
    <xf numFmtId="0" fontId="1" fillId="23" borderId="22" xfId="0" applyFont="1" applyFill="1" applyBorder="1" applyAlignment="1">
      <alignment horizontal="center" vertical="center"/>
    </xf>
    <xf numFmtId="0" fontId="1" fillId="23" borderId="22" xfId="0" applyFont="1" applyFill="1" applyBorder="1" applyAlignment="1">
      <alignment horizontal="left" vertical="center" wrapText="1"/>
    </xf>
    <xf numFmtId="169" fontId="1" fillId="23" borderId="22" xfId="56" quotePrefix="1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right" vertical="center"/>
    </xf>
    <xf numFmtId="165" fontId="1" fillId="23" borderId="22" xfId="0" applyNumberFormat="1" applyFont="1" applyFill="1" applyBorder="1" applyAlignment="1">
      <alignment horizontal="right" vertical="center"/>
    </xf>
    <xf numFmtId="165" fontId="1" fillId="23" borderId="22" xfId="56" applyFont="1" applyFill="1" applyBorder="1" applyAlignment="1">
      <alignment horizontal="right" vertical="center"/>
    </xf>
    <xf numFmtId="49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center"/>
    </xf>
    <xf numFmtId="49" fontId="1" fillId="23" borderId="22" xfId="0" applyNumberFormat="1" applyFont="1" applyFill="1" applyBorder="1" applyAlignment="1">
      <alignment vertical="center" wrapText="1"/>
    </xf>
    <xf numFmtId="165" fontId="52" fillId="23" borderId="22" xfId="56" applyFont="1" applyFill="1" applyBorder="1" applyAlignment="1">
      <alignment horizontal="right" vertical="center"/>
    </xf>
    <xf numFmtId="0" fontId="53" fillId="23" borderId="22" xfId="0" applyFont="1" applyFill="1" applyBorder="1" applyAlignment="1">
      <alignment vertical="center" wrapText="1"/>
    </xf>
    <xf numFmtId="0" fontId="1" fillId="23" borderId="22" xfId="0" applyFont="1" applyFill="1" applyBorder="1" applyAlignment="1">
      <alignment horizontal="justify" vertical="center" wrapText="1"/>
    </xf>
    <xf numFmtId="164" fontId="27" fillId="23" borderId="26" xfId="31" applyFont="1" applyFill="1" applyBorder="1" applyAlignment="1">
      <alignment vertical="center"/>
    </xf>
    <xf numFmtId="164" fontId="27" fillId="23" borderId="27" xfId="31" applyFont="1" applyFill="1" applyBorder="1" applyAlignment="1">
      <alignment vertical="center"/>
    </xf>
    <xf numFmtId="164" fontId="27" fillId="23" borderId="27" xfId="3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vertical="center"/>
    </xf>
    <xf numFmtId="39" fontId="27" fillId="23" borderId="22" xfId="31" applyNumberFormat="1" applyFont="1" applyFill="1" applyBorder="1" applyAlignment="1">
      <alignment horizontal="right" vertical="center"/>
    </xf>
    <xf numFmtId="164" fontId="27" fillId="23" borderId="22" xfId="31" applyFont="1" applyFill="1" applyBorder="1" applyAlignment="1">
      <alignment horizontal="right" vertical="center"/>
    </xf>
    <xf numFmtId="165" fontId="27" fillId="23" borderId="22" xfId="56" applyFont="1" applyFill="1" applyBorder="1" applyAlignment="1">
      <alignment horizontal="right" vertical="center"/>
    </xf>
    <xf numFmtId="0" fontId="1" fillId="23" borderId="32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left" vertical="center" wrapText="1"/>
    </xf>
    <xf numFmtId="0" fontId="1" fillId="23" borderId="25" xfId="0" applyFont="1" applyFill="1" applyBorder="1" applyAlignment="1">
      <alignment horizontal="center" vertical="center"/>
    </xf>
    <xf numFmtId="0" fontId="1" fillId="23" borderId="25" xfId="0" applyFont="1" applyFill="1" applyBorder="1" applyAlignment="1">
      <alignment horizontal="right" vertical="center"/>
    </xf>
    <xf numFmtId="4" fontId="1" fillId="23" borderId="25" xfId="0" applyNumberFormat="1" applyFont="1" applyFill="1" applyBorder="1" applyAlignment="1">
      <alignment horizontal="right" vertical="center"/>
    </xf>
    <xf numFmtId="165" fontId="1" fillId="23" borderId="33" xfId="56" applyFont="1" applyFill="1" applyBorder="1" applyAlignment="1">
      <alignment horizontal="right" vertical="center"/>
    </xf>
    <xf numFmtId="0" fontId="27" fillId="23" borderId="26" xfId="0" applyFont="1" applyFill="1" applyBorder="1" applyAlignment="1">
      <alignment horizontal="left" vertical="center" wrapText="1"/>
    </xf>
    <xf numFmtId="0" fontId="27" fillId="23" borderId="27" xfId="0" applyFont="1" applyFill="1" applyBorder="1" applyAlignment="1">
      <alignment vertical="center"/>
    </xf>
    <xf numFmtId="0" fontId="27" fillId="23" borderId="27" xfId="0" applyFont="1" applyFill="1" applyBorder="1" applyAlignment="1">
      <alignment horizontal="right" vertical="center"/>
    </xf>
    <xf numFmtId="165" fontId="27" fillId="23" borderId="28" xfId="56" applyFont="1" applyFill="1" applyBorder="1" applyAlignment="1">
      <alignment horizontal="right" vertical="center"/>
    </xf>
    <xf numFmtId="4" fontId="27" fillId="23" borderId="22" xfId="0" applyNumberFormat="1" applyFont="1" applyFill="1" applyBorder="1" applyAlignment="1">
      <alignment horizontal="right" vertical="center"/>
    </xf>
    <xf numFmtId="3" fontId="1" fillId="23" borderId="22" xfId="0" applyNumberFormat="1" applyFont="1" applyFill="1" applyBorder="1" applyAlignment="1">
      <alignment horizontal="right" vertical="center"/>
    </xf>
    <xf numFmtId="4" fontId="1" fillId="23" borderId="22" xfId="0" applyNumberFormat="1" applyFont="1" applyFill="1" applyBorder="1" applyAlignment="1">
      <alignment horizontal="center" vertical="center"/>
    </xf>
    <xf numFmtId="49" fontId="1" fillId="23" borderId="22" xfId="0" applyNumberFormat="1" applyFont="1" applyFill="1" applyBorder="1" applyAlignment="1">
      <alignment wrapText="1"/>
    </xf>
    <xf numFmtId="0" fontId="1" fillId="23" borderId="26" xfId="0" applyFont="1" applyFill="1" applyBorder="1" applyAlignment="1">
      <alignment vertical="center"/>
    </xf>
    <xf numFmtId="0" fontId="1" fillId="23" borderId="27" xfId="0" applyFont="1" applyFill="1" applyBorder="1" applyAlignment="1">
      <alignment vertical="center"/>
    </xf>
    <xf numFmtId="0" fontId="1" fillId="23" borderId="27" xfId="0" applyFont="1" applyFill="1" applyBorder="1" applyAlignment="1">
      <alignment horizontal="right" vertical="center"/>
    </xf>
    <xf numFmtId="0" fontId="1" fillId="23" borderId="28" xfId="0" applyFont="1" applyFill="1" applyBorder="1" applyAlignment="1">
      <alignment vertical="center"/>
    </xf>
    <xf numFmtId="10" fontId="1" fillId="23" borderId="22" xfId="50" applyNumberFormat="1" applyFont="1" applyFill="1" applyBorder="1" applyAlignment="1">
      <alignment horizontal="center" vertical="center"/>
    </xf>
    <xf numFmtId="10" fontId="1" fillId="23" borderId="22" xfId="0" applyNumberFormat="1" applyFont="1" applyFill="1" applyBorder="1" applyAlignment="1">
      <alignment horizontal="center" vertical="center"/>
    </xf>
    <xf numFmtId="0" fontId="27" fillId="23" borderId="28" xfId="0" applyFont="1" applyFill="1" applyBorder="1" applyAlignment="1">
      <alignment vertical="center"/>
    </xf>
    <xf numFmtId="0" fontId="1" fillId="23" borderId="0" xfId="0" applyFont="1" applyFill="1" applyAlignment="1">
      <alignment vertical="center"/>
    </xf>
    <xf numFmtId="0" fontId="27" fillId="23" borderId="0" xfId="0" applyFont="1" applyFill="1" applyBorder="1" applyAlignment="1">
      <alignment horizontal="center" vertical="center"/>
    </xf>
    <xf numFmtId="3" fontId="1" fillId="23" borderId="0" xfId="0" applyNumberFormat="1" applyFont="1" applyFill="1" applyAlignment="1">
      <alignment vertical="center"/>
    </xf>
    <xf numFmtId="0" fontId="1" fillId="23" borderId="0" xfId="0" applyFont="1" applyFill="1" applyBorder="1" applyAlignment="1">
      <alignment vertical="center"/>
    </xf>
    <xf numFmtId="0" fontId="27" fillId="23" borderId="0" xfId="0" applyFont="1" applyFill="1" applyAlignment="1">
      <alignment vertical="center"/>
    </xf>
    <xf numFmtId="43" fontId="1" fillId="23" borderId="0" xfId="0" applyNumberFormat="1" applyFont="1" applyFill="1" applyAlignment="1">
      <alignment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27" fillId="23" borderId="0" xfId="0" applyFont="1" applyFill="1" applyBorder="1" applyAlignment="1">
      <alignment vertical="center"/>
    </xf>
    <xf numFmtId="2" fontId="1" fillId="23" borderId="22" xfId="0" applyNumberFormat="1" applyFont="1" applyFill="1" applyBorder="1" applyAlignment="1">
      <alignment horizontal="center" vertical="center" wrapText="1"/>
    </xf>
    <xf numFmtId="185" fontId="1" fillId="23" borderId="22" xfId="56" quotePrefix="1" applyNumberFormat="1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right" vertical="center"/>
    </xf>
    <xf numFmtId="165" fontId="55" fillId="23" borderId="22" xfId="56" applyFont="1" applyFill="1" applyBorder="1" applyAlignment="1">
      <alignment horizontal="right" vertical="center"/>
    </xf>
    <xf numFmtId="0" fontId="1" fillId="23" borderId="0" xfId="0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left" vertical="center" wrapText="1"/>
    </xf>
    <xf numFmtId="2" fontId="1" fillId="23" borderId="0" xfId="0" applyNumberFormat="1" applyFont="1" applyFill="1" applyBorder="1" applyAlignment="1">
      <alignment horizontal="center" vertical="center"/>
    </xf>
    <xf numFmtId="0" fontId="1" fillId="23" borderId="0" xfId="0" applyFont="1" applyFill="1" applyBorder="1" applyAlignment="1">
      <alignment horizontal="right" vertical="center"/>
    </xf>
    <xf numFmtId="4" fontId="1" fillId="23" borderId="0" xfId="0" applyNumberFormat="1" applyFont="1" applyFill="1" applyBorder="1" applyAlignment="1">
      <alignment horizontal="right" vertical="center"/>
    </xf>
    <xf numFmtId="165" fontId="1" fillId="23" borderId="0" xfId="56" applyFont="1" applyFill="1" applyAlignment="1">
      <alignment horizontal="right" vertical="center"/>
    </xf>
    <xf numFmtId="0" fontId="1" fillId="23" borderId="0" xfId="0" applyFont="1" applyFill="1" applyAlignment="1">
      <alignment horizontal="center" vertical="center"/>
    </xf>
    <xf numFmtId="0" fontId="1" fillId="23" borderId="0" xfId="0" applyFont="1" applyFill="1" applyAlignment="1">
      <alignment horizontal="left" vertical="center" wrapText="1"/>
    </xf>
    <xf numFmtId="0" fontId="27" fillId="23" borderId="0" xfId="81" applyFont="1" applyFill="1" applyAlignment="1">
      <alignment horizontal="left" vertical="center"/>
    </xf>
    <xf numFmtId="0" fontId="1" fillId="23" borderId="0" xfId="81" applyFont="1" applyFill="1" applyAlignment="1">
      <alignment horizontal="right" vertical="center"/>
    </xf>
    <xf numFmtId="0" fontId="27" fillId="23" borderId="0" xfId="81" applyFont="1" applyFill="1" applyAlignment="1">
      <alignment vertical="center"/>
    </xf>
    <xf numFmtId="0" fontId="1" fillId="23" borderId="0" xfId="0" applyFont="1" applyFill="1" applyAlignment="1">
      <alignment horizontal="center" vertical="center" wrapText="1"/>
    </xf>
    <xf numFmtId="0" fontId="1" fillId="23" borderId="0" xfId="81" applyFont="1" applyFill="1" applyAlignment="1">
      <alignment horizontal="center" vertical="center"/>
    </xf>
    <xf numFmtId="0" fontId="1" fillId="23" borderId="0" xfId="81" applyFont="1" applyFill="1" applyAlignment="1">
      <alignment vertical="center"/>
    </xf>
    <xf numFmtId="165" fontId="27" fillId="23" borderId="0" xfId="56" applyFont="1" applyFill="1" applyBorder="1" applyAlignment="1">
      <alignment horizontal="right" vertical="center"/>
    </xf>
    <xf numFmtId="0" fontId="1" fillId="23" borderId="0" xfId="0" applyFont="1" applyFill="1" applyAlignment="1">
      <alignment horizontal="right" vertical="center"/>
    </xf>
    <xf numFmtId="4" fontId="1" fillId="23" borderId="0" xfId="0" applyNumberFormat="1" applyFont="1" applyFill="1" applyAlignment="1">
      <alignment horizontal="right" vertical="center"/>
    </xf>
    <xf numFmtId="43" fontId="27" fillId="23" borderId="0" xfId="81" applyNumberFormat="1" applyFont="1" applyFill="1" applyAlignment="1">
      <alignment vertical="center"/>
    </xf>
    <xf numFmtId="165" fontId="1" fillId="23" borderId="0" xfId="56" applyFont="1" applyFill="1" applyAlignment="1">
      <alignment vertical="center"/>
    </xf>
    <xf numFmtId="165" fontId="1" fillId="23" borderId="0" xfId="56" applyFont="1" applyFill="1" applyBorder="1" applyAlignment="1">
      <alignment horizontal="right" vertical="center"/>
    </xf>
    <xf numFmtId="165" fontId="53" fillId="23" borderId="0" xfId="56" applyFont="1" applyFill="1" applyAlignment="1">
      <alignment horizontal="right" vertical="center"/>
    </xf>
    <xf numFmtId="0" fontId="27" fillId="23" borderId="0" xfId="81" applyFont="1" applyFill="1" applyAlignment="1">
      <alignment horizontal="right" vertical="center" wrapText="1"/>
    </xf>
    <xf numFmtId="0" fontId="27" fillId="23" borderId="0" xfId="81" applyFont="1" applyFill="1" applyAlignment="1">
      <alignment horizontal="right" vertical="center"/>
    </xf>
    <xf numFmtId="165" fontId="1" fillId="23" borderId="0" xfId="0" applyNumberFormat="1" applyFont="1" applyFill="1" applyAlignment="1">
      <alignment horizontal="right" vertical="center"/>
    </xf>
    <xf numFmtId="166" fontId="1" fillId="23" borderId="0" xfId="0" applyNumberFormat="1" applyFont="1" applyFill="1" applyAlignment="1">
      <alignment horizontal="right" vertical="center"/>
    </xf>
    <xf numFmtId="4" fontId="53" fillId="23" borderId="0" xfId="0" applyNumberFormat="1" applyFont="1" applyFill="1" applyAlignment="1">
      <alignment horizontal="right" vertical="center"/>
    </xf>
    <xf numFmtId="0" fontId="1" fillId="23" borderId="26" xfId="0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49" fontId="5" fillId="0" borderId="0" xfId="90" applyNumberFormat="1" applyFont="1" applyFill="1" applyBorder="1" applyAlignment="1">
      <alignment horizontal="left" vertical="center"/>
    </xf>
    <xf numFmtId="2" fontId="1" fillId="23" borderId="41" xfId="0" applyNumberFormat="1" applyFont="1" applyFill="1" applyBorder="1" applyAlignment="1">
      <alignment horizontal="center" vertical="center" wrapText="1"/>
    </xf>
    <xf numFmtId="185" fontId="1" fillId="23" borderId="30" xfId="56" quotePrefix="1" applyNumberFormat="1" applyFont="1" applyFill="1" applyBorder="1" applyAlignment="1">
      <alignment horizontal="right" vertical="center"/>
    </xf>
    <xf numFmtId="2" fontId="1" fillId="23" borderId="41" xfId="0" applyNumberFormat="1" applyFont="1" applyFill="1" applyBorder="1" applyAlignment="1">
      <alignment horizontal="right" vertical="center"/>
    </xf>
    <xf numFmtId="0" fontId="1" fillId="23" borderId="22" xfId="0" applyFont="1" applyFill="1" applyBorder="1" applyAlignment="1">
      <alignment vertical="center"/>
    </xf>
    <xf numFmtId="0" fontId="27" fillId="23" borderId="36" xfId="0" applyFont="1" applyFill="1" applyBorder="1" applyAlignment="1">
      <alignment horizontal="center" vertical="center"/>
    </xf>
    <xf numFmtId="0" fontId="27" fillId="23" borderId="37" xfId="0" applyFont="1" applyFill="1" applyBorder="1" applyAlignment="1">
      <alignment horizontal="center" vertical="center"/>
    </xf>
    <xf numFmtId="0" fontId="27" fillId="23" borderId="37" xfId="0" applyFont="1" applyFill="1" applyBorder="1" applyAlignment="1">
      <alignment horizontal="right" vertical="center"/>
    </xf>
    <xf numFmtId="0" fontId="27" fillId="23" borderId="37" xfId="0" applyFont="1" applyFill="1" applyBorder="1" applyAlignment="1">
      <alignment vertical="center"/>
    </xf>
    <xf numFmtId="0" fontId="27" fillId="23" borderId="38" xfId="0" applyFont="1" applyFill="1" applyBorder="1" applyAlignment="1">
      <alignment vertical="center"/>
    </xf>
    <xf numFmtId="0" fontId="1" fillId="23" borderId="0" xfId="50" applyNumberFormat="1" applyFont="1" applyFill="1" applyAlignment="1">
      <alignment vertical="center"/>
    </xf>
    <xf numFmtId="0" fontId="1" fillId="23" borderId="0" xfId="84" applyNumberFormat="1" applyFont="1" applyFill="1" applyAlignment="1">
      <alignment horizontal="center" vertical="center"/>
    </xf>
    <xf numFmtId="0" fontId="1" fillId="23" borderId="0" xfId="83" applyNumberFormat="1" applyFont="1" applyFill="1"/>
    <xf numFmtId="0" fontId="1" fillId="23" borderId="0" xfId="83" applyNumberFormat="1" applyFont="1" applyFill="1" applyAlignment="1">
      <alignment vertical="center"/>
    </xf>
    <xf numFmtId="0" fontId="1" fillId="0" borderId="0" xfId="83" applyNumberFormat="1" applyFont="1" applyFill="1" applyAlignment="1">
      <alignment vertical="center"/>
    </xf>
    <xf numFmtId="0" fontId="27" fillId="0" borderId="0" xfId="84" applyNumberFormat="1" applyFont="1" applyFill="1" applyAlignment="1">
      <alignment horizontal="center" vertical="center"/>
    </xf>
    <xf numFmtId="0" fontId="1" fillId="23" borderId="0" xfId="50" applyNumberFormat="1" applyFont="1" applyFill="1"/>
    <xf numFmtId="0" fontId="1" fillId="23" borderId="0" xfId="50" applyNumberFormat="1" applyFont="1" applyFill="1" applyBorder="1"/>
    <xf numFmtId="0" fontId="1" fillId="23" borderId="0" xfId="50" applyNumberFormat="1" applyFont="1" applyFill="1" applyBorder="1" applyAlignment="1">
      <alignment vertical="center"/>
    </xf>
    <xf numFmtId="0" fontId="1" fillId="23" borderId="0" xfId="50" applyNumberFormat="1" applyFont="1" applyFill="1" applyAlignment="1" applyProtection="1">
      <alignment horizontal="left"/>
    </xf>
    <xf numFmtId="2" fontId="37" fillId="24" borderId="22" xfId="0" applyNumberFormat="1" applyFont="1" applyFill="1" applyBorder="1" applyAlignment="1">
      <alignment horizontal="left" vertical="center"/>
    </xf>
    <xf numFmtId="0" fontId="27" fillId="23" borderId="22" xfId="0" applyFont="1" applyFill="1" applyBorder="1" applyAlignment="1">
      <alignment horizontal="right" vertical="center"/>
    </xf>
    <xf numFmtId="0" fontId="27" fillId="23" borderId="22" xfId="0" applyFont="1" applyFill="1" applyBorder="1" applyAlignment="1">
      <alignment horizontal="left" vertical="center" wrapText="1"/>
    </xf>
    <xf numFmtId="0" fontId="27" fillId="23" borderId="22" xfId="0" applyFont="1" applyFill="1" applyBorder="1" applyAlignment="1">
      <alignment vertical="center"/>
    </xf>
    <xf numFmtId="39" fontId="27" fillId="23" borderId="27" xfId="31" applyNumberFormat="1" applyFont="1" applyFill="1" applyBorder="1" applyAlignment="1">
      <alignment horizontal="right" vertical="center"/>
    </xf>
    <xf numFmtId="164" fontId="27" fillId="23" borderId="28" xfId="31" applyFont="1" applyFill="1" applyBorder="1" applyAlignment="1">
      <alignment horizontal="right" vertical="center"/>
    </xf>
    <xf numFmtId="0" fontId="1" fillId="23" borderId="22" xfId="0" applyNumberFormat="1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right" vertical="center"/>
    </xf>
    <xf numFmtId="2" fontId="1" fillId="23" borderId="22" xfId="0" applyNumberFormat="1" applyFont="1" applyFill="1" applyBorder="1" applyAlignment="1">
      <alignment horizontal="left" vertical="center" wrapText="1"/>
    </xf>
    <xf numFmtId="164" fontId="27" fillId="27" borderId="0" xfId="83" applyNumberFormat="1" applyFont="1" applyFill="1" applyAlignment="1">
      <alignment horizontal="left" vertical="center"/>
    </xf>
    <xf numFmtId="165" fontId="1" fillId="27" borderId="22" xfId="56" applyFont="1" applyFill="1" applyBorder="1" applyAlignment="1">
      <alignment horizontal="right" vertical="center"/>
    </xf>
    <xf numFmtId="10" fontId="45" fillId="27" borderId="0" xfId="87" applyNumberFormat="1" applyFont="1" applyFill="1" applyBorder="1" applyAlignment="1">
      <alignment horizontal="center"/>
    </xf>
    <xf numFmtId="10" fontId="32" fillId="27" borderId="0" xfId="87" applyNumberFormat="1" applyFont="1" applyFill="1" applyBorder="1" applyAlignment="1">
      <alignment horizontal="center"/>
    </xf>
    <xf numFmtId="10" fontId="45" fillId="27" borderId="0" xfId="87" applyNumberFormat="1" applyFont="1" applyFill="1" applyBorder="1" applyAlignment="1">
      <alignment horizontal="center" vertical="center"/>
    </xf>
    <xf numFmtId="10" fontId="45" fillId="27" borderId="0" xfId="87" applyNumberFormat="1" applyFont="1" applyFill="1" applyBorder="1" applyAlignment="1">
      <alignment horizontal="center" vertical="center" wrapText="1"/>
    </xf>
    <xf numFmtId="0" fontId="56" fillId="23" borderId="0" xfId="83" applyFont="1" applyFill="1" applyBorder="1" applyAlignment="1">
      <alignment vertical="center"/>
    </xf>
    <xf numFmtId="0" fontId="53" fillId="23" borderId="0" xfId="83" applyFont="1" applyFill="1" applyBorder="1" applyAlignment="1">
      <alignment vertical="center"/>
    </xf>
    <xf numFmtId="49" fontId="54" fillId="23" borderId="0" xfId="0" applyNumberFormat="1" applyFont="1" applyFill="1" applyBorder="1" applyAlignment="1">
      <alignment vertical="center"/>
    </xf>
    <xf numFmtId="2" fontId="54" fillId="23" borderId="0" xfId="0" applyNumberFormat="1" applyFont="1" applyFill="1" applyBorder="1" applyAlignment="1">
      <alignment horizontal="left" vertical="center"/>
    </xf>
    <xf numFmtId="0" fontId="27" fillId="23" borderId="0" xfId="83" applyFont="1" applyFill="1" applyAlignment="1">
      <alignment horizontal="right" vertical="center"/>
    </xf>
    <xf numFmtId="164" fontId="1" fillId="27" borderId="0" xfId="83" applyNumberFormat="1" applyFont="1" applyFill="1" applyAlignment="1">
      <alignment horizontal="left" vertical="center"/>
    </xf>
    <xf numFmtId="2" fontId="27" fillId="27" borderId="22" xfId="83" applyNumberFormat="1" applyFont="1" applyFill="1" applyBorder="1" applyAlignment="1">
      <alignment horizontal="center" vertical="center"/>
    </xf>
    <xf numFmtId="178" fontId="1" fillId="27" borderId="0" xfId="85" applyNumberFormat="1" applyFont="1" applyFill="1" applyAlignment="1">
      <alignment horizontal="right" vertical="center"/>
    </xf>
    <xf numFmtId="178" fontId="27" fillId="27" borderId="0" xfId="85" applyNumberFormat="1" applyFont="1" applyFill="1" applyAlignment="1">
      <alignment horizontal="right" vertical="center"/>
    </xf>
    <xf numFmtId="164" fontId="1" fillId="27" borderId="0" xfId="83" applyNumberFormat="1" applyFont="1" applyFill="1" applyAlignment="1">
      <alignment horizontal="right" vertical="center"/>
    </xf>
    <xf numFmtId="164" fontId="27" fillId="27" borderId="0" xfId="85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 vertical="center"/>
    </xf>
    <xf numFmtId="10" fontId="1" fillId="0" borderId="0" xfId="84" applyNumberFormat="1" applyFont="1" applyFill="1" applyAlignment="1">
      <alignment horizontal="center" vertical="center"/>
    </xf>
    <xf numFmtId="10" fontId="1" fillId="0" borderId="0" xfId="84" applyNumberFormat="1" applyFont="1" applyFill="1" applyBorder="1" applyAlignment="1">
      <alignment horizontal="center" vertical="center"/>
    </xf>
    <xf numFmtId="10" fontId="1" fillId="0" borderId="0" xfId="50" applyNumberFormat="1" applyFont="1" applyFill="1" applyAlignment="1">
      <alignment horizontal="center"/>
    </xf>
    <xf numFmtId="10" fontId="1" fillId="0" borderId="0" xfId="83" applyNumberFormat="1" applyFont="1" applyFill="1" applyBorder="1" applyAlignment="1">
      <alignment horizontal="center" vertical="center"/>
    </xf>
    <xf numFmtId="0" fontId="4" fillId="0" borderId="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top"/>
    </xf>
    <xf numFmtId="0" fontId="4" fillId="19" borderId="10" xfId="48" applyFont="1" applyFill="1" applyBorder="1" applyAlignment="1">
      <alignment horizontal="center"/>
    </xf>
    <xf numFmtId="0" fontId="4" fillId="19" borderId="10" xfId="48" applyFont="1" applyFill="1" applyBorder="1" applyAlignment="1">
      <alignment horizontal="left" vertical="center" wrapText="1"/>
    </xf>
    <xf numFmtId="0" fontId="48" fillId="0" borderId="0" xfId="38" applyFont="1" applyAlignment="1">
      <alignment horizontal="center"/>
    </xf>
    <xf numFmtId="0" fontId="42" fillId="23" borderId="0" xfId="83" applyFont="1" applyFill="1" applyBorder="1" applyAlignment="1">
      <alignment vertical="center"/>
    </xf>
    <xf numFmtId="0" fontId="1" fillId="23" borderId="0" xfId="83" applyFont="1" applyFill="1" applyBorder="1" applyAlignment="1">
      <alignment vertical="center"/>
    </xf>
    <xf numFmtId="176" fontId="41" fillId="23" borderId="0" xfId="83" applyNumberFormat="1" applyFont="1" applyFill="1" applyAlignment="1">
      <alignment horizontal="center" vertical="center"/>
    </xf>
    <xf numFmtId="0" fontId="27" fillId="23" borderId="0" xfId="83" applyFont="1" applyFill="1" applyBorder="1" applyAlignment="1">
      <alignment horizontal="center" vertical="center" wrapText="1"/>
    </xf>
    <xf numFmtId="2" fontId="27" fillId="23" borderId="0" xfId="83" applyNumberFormat="1" applyFont="1" applyFill="1" applyBorder="1" applyAlignment="1">
      <alignment horizontal="left" vertical="center" wrapText="1"/>
    </xf>
    <xf numFmtId="0" fontId="27" fillId="0" borderId="0" xfId="83" applyFont="1" applyFill="1" applyBorder="1" applyAlignment="1">
      <alignment horizontal="justify" vertical="top" wrapText="1"/>
    </xf>
    <xf numFmtId="0" fontId="27" fillId="23" borderId="0" xfId="83" applyFont="1" applyFill="1" applyBorder="1" applyAlignment="1">
      <alignment horizontal="justify" vertical="top" wrapText="1"/>
    </xf>
    <xf numFmtId="0" fontId="1" fillId="23" borderId="0" xfId="83" applyFont="1" applyFill="1" applyBorder="1" applyAlignment="1">
      <alignment horizontal="left" vertical="center" wrapText="1"/>
    </xf>
    <xf numFmtId="0" fontId="1" fillId="23" borderId="0" xfId="83" applyFont="1" applyFill="1" applyAlignment="1">
      <alignment horizontal="left" vertical="center" wrapText="1"/>
    </xf>
    <xf numFmtId="0" fontId="1" fillId="23" borderId="0" xfId="83" applyFont="1" applyFill="1" applyAlignment="1">
      <alignment vertical="center"/>
    </xf>
    <xf numFmtId="0" fontId="44" fillId="23" borderId="36" xfId="87" applyFont="1" applyFill="1" applyBorder="1" applyAlignment="1">
      <alignment horizontal="center" vertical="center" wrapText="1"/>
    </xf>
    <xf numFmtId="0" fontId="44" fillId="23" borderId="37" xfId="87" applyFont="1" applyFill="1" applyBorder="1" applyAlignment="1">
      <alignment horizontal="center" vertical="center" wrapText="1"/>
    </xf>
    <xf numFmtId="0" fontId="44" fillId="23" borderId="38" xfId="87" applyFont="1" applyFill="1" applyBorder="1" applyAlignment="1">
      <alignment horizontal="center" vertical="center" wrapText="1"/>
    </xf>
    <xf numFmtId="0" fontId="30" fillId="23" borderId="37" xfId="88" applyFont="1" applyFill="1" applyBorder="1" applyAlignment="1">
      <alignment horizontal="left" vertical="center" wrapText="1"/>
    </xf>
    <xf numFmtId="0" fontId="44" fillId="23" borderId="32" xfId="87" applyFont="1" applyFill="1" applyBorder="1" applyAlignment="1">
      <alignment horizontal="center" vertical="center" wrapText="1"/>
    </xf>
    <xf numFmtId="0" fontId="44" fillId="23" borderId="0" xfId="87" applyFont="1" applyFill="1" applyBorder="1" applyAlignment="1">
      <alignment horizontal="center" vertical="center" wrapText="1"/>
    </xf>
    <xf numFmtId="0" fontId="44" fillId="23" borderId="39" xfId="87" applyFont="1" applyFill="1" applyBorder="1" applyAlignment="1">
      <alignment horizontal="center" vertical="center" wrapText="1"/>
    </xf>
    <xf numFmtId="0" fontId="1" fillId="23" borderId="26" xfId="0" applyFont="1" applyFill="1" applyBorder="1" applyAlignment="1">
      <alignment horizontal="center" vertical="center"/>
    </xf>
    <xf numFmtId="0" fontId="1" fillId="23" borderId="27" xfId="0" applyFont="1" applyFill="1" applyBorder="1" applyAlignment="1">
      <alignment horizontal="center" vertical="center"/>
    </xf>
    <xf numFmtId="0" fontId="27" fillId="23" borderId="26" xfId="0" applyFont="1" applyFill="1" applyBorder="1" applyAlignment="1">
      <alignment horizontal="center" vertical="center"/>
    </xf>
    <xf numFmtId="0" fontId="27" fillId="23" borderId="27" xfId="0" applyFont="1" applyFill="1" applyBorder="1" applyAlignment="1">
      <alignment horizontal="center" vertical="center"/>
    </xf>
    <xf numFmtId="0" fontId="54" fillId="23" borderId="26" xfId="0" applyFont="1" applyFill="1" applyBorder="1" applyAlignment="1">
      <alignment horizontal="center" vertical="center" wrapText="1"/>
    </xf>
    <xf numFmtId="0" fontId="54" fillId="23" borderId="27" xfId="0" applyFont="1" applyFill="1" applyBorder="1" applyAlignment="1">
      <alignment horizontal="center" vertical="center" wrapText="1"/>
    </xf>
    <xf numFmtId="0" fontId="54" fillId="23" borderId="27" xfId="0" applyFont="1" applyFill="1" applyBorder="1" applyAlignment="1">
      <alignment horizontal="right" vertical="center" wrapText="1"/>
    </xf>
    <xf numFmtId="0" fontId="54" fillId="23" borderId="28" xfId="0" applyFont="1" applyFill="1" applyBorder="1" applyAlignment="1">
      <alignment horizontal="center" vertical="center" wrapText="1"/>
    </xf>
    <xf numFmtId="0" fontId="1" fillId="23" borderId="26" xfId="0" applyFont="1" applyFill="1" applyBorder="1" applyAlignment="1">
      <alignment horizontal="left" vertical="center" wrapText="1"/>
    </xf>
    <xf numFmtId="0" fontId="1" fillId="23" borderId="27" xfId="0" applyFont="1" applyFill="1" applyBorder="1" applyAlignment="1">
      <alignment horizontal="left" vertical="center" wrapText="1"/>
    </xf>
    <xf numFmtId="0" fontId="1" fillId="23" borderId="28" xfId="0" applyFont="1" applyFill="1" applyBorder="1" applyAlignment="1">
      <alignment horizontal="left" vertical="center" wrapText="1"/>
    </xf>
    <xf numFmtId="0" fontId="1" fillId="23" borderId="36" xfId="0" applyFont="1" applyFill="1" applyBorder="1" applyAlignment="1">
      <alignment horizontal="left" vertical="center" wrapText="1"/>
    </xf>
    <xf numFmtId="0" fontId="1" fillId="23" borderId="37" xfId="0" applyFont="1" applyFill="1" applyBorder="1" applyAlignment="1">
      <alignment horizontal="left" vertical="center" wrapText="1"/>
    </xf>
    <xf numFmtId="0" fontId="1" fillId="23" borderId="38" xfId="0" applyFont="1" applyFill="1" applyBorder="1" applyAlignment="1">
      <alignment horizontal="left" vertical="center" wrapText="1"/>
    </xf>
    <xf numFmtId="0" fontId="1" fillId="23" borderId="26" xfId="0" applyFont="1" applyFill="1" applyBorder="1" applyAlignment="1">
      <alignment horizontal="left" vertical="center"/>
    </xf>
    <xf numFmtId="0" fontId="1" fillId="23" borderId="27" xfId="0" applyFont="1" applyFill="1" applyBorder="1" applyAlignment="1">
      <alignment horizontal="left" vertical="center"/>
    </xf>
    <xf numFmtId="0" fontId="1" fillId="23" borderId="28" xfId="0" applyFont="1" applyFill="1" applyBorder="1" applyAlignment="1">
      <alignment horizontal="left" vertical="center"/>
    </xf>
    <xf numFmtId="0" fontId="27" fillId="23" borderId="22" xfId="0" applyFont="1" applyFill="1" applyBorder="1" applyAlignment="1">
      <alignment vertical="center"/>
    </xf>
    <xf numFmtId="0" fontId="27" fillId="23" borderId="22" xfId="0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left" vertical="center"/>
    </xf>
    <xf numFmtId="164" fontId="27" fillId="23" borderId="27" xfId="31" applyFont="1" applyFill="1" applyBorder="1" applyAlignment="1">
      <alignment horizontal="left" vertical="center"/>
    </xf>
    <xf numFmtId="164" fontId="27" fillId="23" borderId="26" xfId="31" applyFont="1" applyFill="1" applyBorder="1" applyAlignment="1">
      <alignment horizontal="center" vertical="center"/>
    </xf>
    <xf numFmtId="164" fontId="27" fillId="23" borderId="27" xfId="31" applyFont="1" applyFill="1" applyBorder="1" applyAlignment="1">
      <alignment horizontal="center" vertical="center"/>
    </xf>
    <xf numFmtId="49" fontId="51" fillId="0" borderId="37" xfId="0" applyNumberFormat="1" applyFont="1" applyFill="1" applyBorder="1" applyAlignment="1">
      <alignment horizontal="left" vertical="center" wrapText="1"/>
    </xf>
    <xf numFmtId="49" fontId="51" fillId="0" borderId="22" xfId="0" applyNumberFormat="1" applyFont="1" applyFill="1" applyBorder="1" applyAlignment="1">
      <alignment horizontal="left"/>
    </xf>
    <xf numFmtId="49" fontId="51" fillId="0" borderId="26" xfId="0" applyNumberFormat="1" applyFont="1" applyFill="1" applyBorder="1" applyAlignment="1">
      <alignment horizontal="left"/>
    </xf>
    <xf numFmtId="49" fontId="51" fillId="0" borderId="27" xfId="0" applyNumberFormat="1" applyFont="1" applyFill="1" applyBorder="1" applyAlignment="1">
      <alignment horizontal="left"/>
    </xf>
    <xf numFmtId="49" fontId="51" fillId="0" borderId="28" xfId="0" applyNumberFormat="1" applyFont="1" applyFill="1" applyBorder="1" applyAlignment="1">
      <alignment horizontal="left"/>
    </xf>
    <xf numFmtId="0" fontId="27" fillId="23" borderId="26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left" vertical="center"/>
    </xf>
    <xf numFmtId="0" fontId="27" fillId="23" borderId="27" xfId="0" applyFont="1" applyFill="1" applyBorder="1" applyAlignment="1">
      <alignment horizontal="right" vertical="center"/>
    </xf>
    <xf numFmtId="0" fontId="27" fillId="23" borderId="28" xfId="0" applyFont="1" applyFill="1" applyBorder="1" applyAlignment="1">
      <alignment horizontal="left" vertical="center"/>
    </xf>
  </cellXfs>
  <cellStyles count="9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9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5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6" xr:uid="{00000000-0005-0000-0000-000029000000}"/>
    <cellStyle name="Normal 2 10 2" xfId="88" xr:uid="{00000000-0005-0000-0000-00002A000000}"/>
    <cellStyle name="Normal 2 2" xfId="39" xr:uid="{00000000-0005-0000-0000-00002B000000}"/>
    <cellStyle name="Normal 2 2 2" xfId="81" xr:uid="{00000000-0005-0000-0000-00002C000000}"/>
    <cellStyle name="Normal 3" xfId="40" xr:uid="{00000000-0005-0000-0000-00002D000000}"/>
    <cellStyle name="Normal 3 2" xfId="41" xr:uid="{00000000-0005-0000-0000-00002E000000}"/>
    <cellStyle name="Normal 3 3" xfId="83" xr:uid="{00000000-0005-0000-0000-00002F000000}"/>
    <cellStyle name="Normal 3_ORÇAMENTO LIC. CENTRALIZADA CERON (Atualb)" xfId="42" xr:uid="{00000000-0005-0000-0000-000030000000}"/>
    <cellStyle name="Normal 5" xfId="43" xr:uid="{00000000-0005-0000-0000-000031000000}"/>
    <cellStyle name="Normal 5 2" xfId="87" xr:uid="{00000000-0005-0000-0000-000032000000}"/>
    <cellStyle name="Normal_Anexo I - Planilha Orçamentária - Lote II - Amazonas" xfId="90" xr:uid="{00000000-0005-0000-0000-000033000000}"/>
    <cellStyle name="Normal_LM166-95 2" xfId="44" xr:uid="{00000000-0005-0000-0000-000034000000}"/>
    <cellStyle name="Normal_LM166-95 2 2" xfId="45" xr:uid="{00000000-0005-0000-0000-000035000000}"/>
    <cellStyle name="Normal_orçamento" xfId="46" xr:uid="{00000000-0005-0000-0000-000036000000}"/>
    <cellStyle name="Normal_PCM 2" xfId="47" xr:uid="{00000000-0005-0000-0000-000037000000}"/>
    <cellStyle name="Normal_Planilha_Veículo" xfId="48" xr:uid="{00000000-0005-0000-0000-000038000000}"/>
    <cellStyle name="Nota" xfId="49" builtinId="10" customBuiltin="1"/>
    <cellStyle name="Porcentagem" xfId="50" builtinId="5"/>
    <cellStyle name="Porcentagem 2" xfId="51" xr:uid="{00000000-0005-0000-0000-00003B000000}"/>
    <cellStyle name="Porcentagem 2 2" xfId="78" xr:uid="{00000000-0005-0000-0000-00003C000000}"/>
    <cellStyle name="Porcentagem 3" xfId="52" xr:uid="{00000000-0005-0000-0000-00003D000000}"/>
    <cellStyle name="Porcentagem 3 2" xfId="84" xr:uid="{00000000-0005-0000-0000-00003E000000}"/>
    <cellStyle name="Porcentagem 4" xfId="89" xr:uid="{00000000-0005-0000-0000-00003F000000}"/>
    <cellStyle name="Porcentagem_Planilha_Veículo" xfId="53" xr:uid="{00000000-0005-0000-0000-000040000000}"/>
    <cellStyle name="Saída" xfId="54" builtinId="21" customBuiltin="1"/>
    <cellStyle name="Sep. milhar [0]" xfId="55" xr:uid="{00000000-0005-0000-0000-000042000000}"/>
    <cellStyle name="Separador de milhares 2" xfId="57" xr:uid="{00000000-0005-0000-0000-000043000000}"/>
    <cellStyle name="Separador de milhares 2 2" xfId="58" xr:uid="{00000000-0005-0000-0000-000044000000}"/>
    <cellStyle name="Separador de milhares 2 2 2" xfId="59" xr:uid="{00000000-0005-0000-0000-000045000000}"/>
    <cellStyle name="Separador de milhares 2 3" xfId="60" xr:uid="{00000000-0005-0000-0000-000046000000}"/>
    <cellStyle name="Separador de milhares 2 4" xfId="61" xr:uid="{00000000-0005-0000-0000-000047000000}"/>
    <cellStyle name="Separador de milhares 2 5" xfId="62" xr:uid="{00000000-0005-0000-0000-000048000000}"/>
    <cellStyle name="Separador de milhares 2 6" xfId="80" xr:uid="{00000000-0005-0000-0000-000049000000}"/>
    <cellStyle name="Separador de milhares 3" xfId="63" xr:uid="{00000000-0005-0000-0000-00004A000000}"/>
    <cellStyle name="Separador de milhares 4" xfId="64" xr:uid="{00000000-0005-0000-0000-00004B000000}"/>
    <cellStyle name="Separador de milhares 4 2" xfId="86" xr:uid="{00000000-0005-0000-0000-00004C000000}"/>
    <cellStyle name="Separador de milhares 5" xfId="65" xr:uid="{00000000-0005-0000-0000-00004D000000}"/>
    <cellStyle name="Separador de milhares_Planilha_Veículo" xfId="66" xr:uid="{00000000-0005-0000-0000-00004E000000}"/>
    <cellStyle name="Texto de Aviso" xfId="67" builtinId="11" customBuiltin="1"/>
    <cellStyle name="Texto Explicativo" xfId="68" builtinId="53" customBuiltin="1"/>
    <cellStyle name="Título" xfId="69" builtinId="15" customBuiltin="1"/>
    <cellStyle name="Título 1" xfId="70" builtinId="16" customBuiltin="1"/>
    <cellStyle name="Título 2" xfId="71" builtinId="17" customBuiltin="1"/>
    <cellStyle name="Título 3" xfId="72" builtinId="18" customBuiltin="1"/>
    <cellStyle name="Título 4" xfId="73" builtinId="19" customBuiltin="1"/>
    <cellStyle name="Total" xfId="74" builtinId="25" customBuiltin="1"/>
    <cellStyle name="Vírgula" xfId="56" builtinId="3"/>
    <cellStyle name="Vírgula 2" xfId="75" xr:uid="{00000000-0005-0000-0000-000058000000}"/>
    <cellStyle name="Vírgula 2 2" xfId="77" xr:uid="{00000000-0005-0000-0000-000059000000}"/>
    <cellStyle name="Vírgula 3" xfId="82" xr:uid="{00000000-0005-0000-0000-00005A000000}"/>
  </cellStyles>
  <dxfs count="3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14</xdr:row>
      <xdr:rowOff>47625</xdr:rowOff>
    </xdr:from>
    <xdr:to>
      <xdr:col>7</xdr:col>
      <xdr:colOff>123592</xdr:colOff>
      <xdr:row>17</xdr:row>
      <xdr:rowOff>104707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0F3FEE-846C-442E-9463-339F1F447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5" y="2314575"/>
          <a:ext cx="1866667" cy="542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EB42A816-11DA-49E0-A1FD-2AA9EFF5AB16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87D29605-D9A4-409D-84E3-71347243D4AE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showGridLines="0" topLeftCell="A34" zoomScale="90" zoomScaleSheetLayoutView="90" workbookViewId="0">
      <selection activeCell="E62" sqref="E62"/>
    </sheetView>
  </sheetViews>
  <sheetFormatPr defaultColWidth="11.7109375" defaultRowHeight="12.75" x14ac:dyDescent="0.2"/>
  <cols>
    <col min="1" max="1" width="25.140625" style="2" customWidth="1"/>
    <col min="2" max="2" width="16" style="2" customWidth="1"/>
    <col min="3" max="7" width="11.7109375" style="2" customWidth="1"/>
    <col min="8" max="8" width="3" style="8" customWidth="1"/>
    <col min="9" max="16384" width="11.7109375" style="2"/>
  </cols>
  <sheetData>
    <row r="1" spans="1:7" x14ac:dyDescent="0.2">
      <c r="A1" s="8"/>
      <c r="B1" s="8"/>
      <c r="C1" s="8"/>
      <c r="D1" s="8"/>
      <c r="E1" s="8"/>
      <c r="F1" s="8"/>
      <c r="G1" s="8"/>
    </row>
    <row r="2" spans="1:7" x14ac:dyDescent="0.2">
      <c r="A2" s="8"/>
      <c r="B2" s="8"/>
      <c r="C2" s="8"/>
      <c r="D2" s="8"/>
      <c r="E2" s="8"/>
      <c r="F2" s="8"/>
      <c r="G2" s="8"/>
    </row>
    <row r="3" spans="1:7" x14ac:dyDescent="0.2">
      <c r="A3" s="8"/>
      <c r="B3" s="8"/>
      <c r="C3" s="15"/>
      <c r="D3" s="8"/>
      <c r="E3" s="8"/>
      <c r="F3" s="8"/>
      <c r="G3" s="8"/>
    </row>
    <row r="4" spans="1:7" x14ac:dyDescent="0.2">
      <c r="A4" s="482" t="s">
        <v>52</v>
      </c>
      <c r="B4" s="482"/>
      <c r="C4" s="482"/>
      <c r="D4" s="482"/>
      <c r="E4" s="482"/>
      <c r="F4" s="482"/>
      <c r="G4" s="482"/>
    </row>
    <row r="5" spans="1:7" x14ac:dyDescent="0.2">
      <c r="A5" s="16" t="s">
        <v>53</v>
      </c>
      <c r="B5" s="17" t="s">
        <v>50</v>
      </c>
      <c r="C5" s="17" t="s">
        <v>54</v>
      </c>
      <c r="D5" s="17" t="s">
        <v>55</v>
      </c>
      <c r="E5" s="17" t="s">
        <v>56</v>
      </c>
      <c r="F5" s="17" t="s">
        <v>57</v>
      </c>
      <c r="G5" s="17" t="s">
        <v>58</v>
      </c>
    </row>
    <row r="6" spans="1:7" ht="36.75" customHeight="1" x14ac:dyDescent="0.2">
      <c r="A6" s="18" t="s">
        <v>59</v>
      </c>
      <c r="B6" s="19" t="s">
        <v>60</v>
      </c>
      <c r="C6" s="19" t="s">
        <v>61</v>
      </c>
      <c r="D6" s="19" t="s">
        <v>62</v>
      </c>
      <c r="E6" s="19" t="s">
        <v>63</v>
      </c>
      <c r="F6" s="19" t="s">
        <v>64</v>
      </c>
      <c r="G6" s="19" t="s">
        <v>65</v>
      </c>
    </row>
    <row r="7" spans="1:7" x14ac:dyDescent="0.2">
      <c r="A7" s="6" t="s">
        <v>66</v>
      </c>
      <c r="B7" s="20">
        <v>89500</v>
      </c>
      <c r="C7" s="21">
        <v>60</v>
      </c>
      <c r="D7" s="22">
        <f>1/C7</f>
        <v>1.67E-2</v>
      </c>
      <c r="E7" s="23">
        <f>D7*B7</f>
        <v>1494.65</v>
      </c>
      <c r="F7" s="4">
        <v>1</v>
      </c>
      <c r="G7" s="24">
        <f t="shared" ref="G7:G12" si="0">F7*E7</f>
        <v>1494.65</v>
      </c>
    </row>
    <row r="8" spans="1:7" x14ac:dyDescent="0.2">
      <c r="A8" s="6" t="s">
        <v>67</v>
      </c>
      <c r="B8" s="20"/>
      <c r="C8" s="21">
        <v>60</v>
      </c>
      <c r="D8" s="22">
        <f>1/C8</f>
        <v>1.67E-2</v>
      </c>
      <c r="E8" s="23">
        <f>D8*B8</f>
        <v>0</v>
      </c>
      <c r="F8" s="4"/>
      <c r="G8" s="24">
        <f t="shared" si="0"/>
        <v>0</v>
      </c>
    </row>
    <row r="9" spans="1:7" x14ac:dyDescent="0.2">
      <c r="A9" s="6" t="s">
        <v>68</v>
      </c>
      <c r="B9" s="20"/>
      <c r="C9" s="25"/>
      <c r="D9" s="22"/>
      <c r="E9" s="23"/>
      <c r="F9" s="4"/>
      <c r="G9" s="24">
        <f t="shared" si="0"/>
        <v>0</v>
      </c>
    </row>
    <row r="10" spans="1:7" x14ac:dyDescent="0.2">
      <c r="A10" s="6" t="s">
        <v>69</v>
      </c>
      <c r="B10" s="26">
        <v>0</v>
      </c>
      <c r="C10" s="21">
        <v>60</v>
      </c>
      <c r="D10" s="22">
        <f>1/C10</f>
        <v>1.67E-2</v>
      </c>
      <c r="E10" s="23">
        <f>D10*B10</f>
        <v>0</v>
      </c>
      <c r="F10" s="27">
        <v>1</v>
      </c>
      <c r="G10" s="24">
        <f t="shared" si="0"/>
        <v>0</v>
      </c>
    </row>
    <row r="11" spans="1:7" x14ac:dyDescent="0.2">
      <c r="A11" s="6" t="s">
        <v>70</v>
      </c>
      <c r="B11" s="26">
        <v>0</v>
      </c>
      <c r="C11" s="21">
        <v>12</v>
      </c>
      <c r="D11" s="22">
        <f>1/C11</f>
        <v>8.3299999999999999E-2</v>
      </c>
      <c r="E11" s="23">
        <f>D11*B11</f>
        <v>0</v>
      </c>
      <c r="F11" s="27">
        <v>1</v>
      </c>
      <c r="G11" s="24">
        <f t="shared" si="0"/>
        <v>0</v>
      </c>
    </row>
    <row r="12" spans="1:7" x14ac:dyDescent="0.2">
      <c r="A12" s="7"/>
      <c r="B12" s="20"/>
      <c r="C12" s="25"/>
      <c r="D12" s="22"/>
      <c r="E12" s="23"/>
      <c r="F12" s="28"/>
      <c r="G12" s="24">
        <f t="shared" si="0"/>
        <v>0</v>
      </c>
    </row>
    <row r="13" spans="1:7" x14ac:dyDescent="0.2">
      <c r="A13" s="483" t="s">
        <v>71</v>
      </c>
      <c r="B13" s="483"/>
      <c r="C13" s="483"/>
      <c r="D13" s="483"/>
      <c r="E13" s="14"/>
      <c r="F13" s="14"/>
      <c r="G13" s="30">
        <f>SUM(G7:G12)</f>
        <v>1494.65</v>
      </c>
    </row>
    <row r="14" spans="1:7" x14ac:dyDescent="0.2">
      <c r="A14" s="31"/>
      <c r="B14" s="32"/>
      <c r="C14" s="32"/>
      <c r="D14" s="32"/>
      <c r="E14" s="33"/>
      <c r="F14" s="33"/>
      <c r="G14" s="34"/>
    </row>
    <row r="15" spans="1:7" x14ac:dyDescent="0.2">
      <c r="A15" s="10"/>
      <c r="B15" s="35"/>
      <c r="C15" s="35"/>
      <c r="D15" s="35"/>
      <c r="E15" s="36"/>
      <c r="F15" s="36"/>
      <c r="G15" s="37"/>
    </row>
    <row r="16" spans="1:7" x14ac:dyDescent="0.2">
      <c r="A16" s="38" t="s">
        <v>0</v>
      </c>
      <c r="B16" s="39" t="s">
        <v>66</v>
      </c>
      <c r="C16" s="40"/>
      <c r="D16" s="40"/>
      <c r="E16" s="41" t="s">
        <v>48</v>
      </c>
      <c r="F16" s="41" t="s">
        <v>72</v>
      </c>
      <c r="G16" s="41" t="s">
        <v>73</v>
      </c>
    </row>
    <row r="17" spans="1:7" x14ac:dyDescent="0.2">
      <c r="A17" s="42" t="s">
        <v>74</v>
      </c>
      <c r="B17" s="43"/>
      <c r="C17" s="43"/>
      <c r="D17" s="44"/>
      <c r="E17" s="45">
        <f>1/12</f>
        <v>8.3299999999999999E-2</v>
      </c>
      <c r="F17" s="46">
        <f>0.018*B7</f>
        <v>1611</v>
      </c>
      <c r="G17" s="23">
        <f t="shared" ref="G17:G28" si="1">F17*E17</f>
        <v>134.19999999999999</v>
      </c>
    </row>
    <row r="18" spans="1:7" x14ac:dyDescent="0.2">
      <c r="A18" s="42" t="s">
        <v>75</v>
      </c>
      <c r="B18" s="43"/>
      <c r="C18" s="43"/>
      <c r="D18" s="44"/>
      <c r="E18" s="45">
        <f>1/12</f>
        <v>8.3299999999999999E-2</v>
      </c>
      <c r="F18" s="46">
        <f>0.025*B7</f>
        <v>2237.5</v>
      </c>
      <c r="G18" s="23">
        <f t="shared" si="1"/>
        <v>186.38</v>
      </c>
    </row>
    <row r="19" spans="1:7" x14ac:dyDescent="0.2">
      <c r="A19" s="42" t="s">
        <v>76</v>
      </c>
      <c r="B19" s="43"/>
      <c r="C19" s="43"/>
      <c r="D19" s="44"/>
      <c r="E19" s="47">
        <v>4.3750000000000004E-3</v>
      </c>
      <c r="F19" s="46">
        <f>B7</f>
        <v>89500</v>
      </c>
      <c r="G19" s="23">
        <f t="shared" si="1"/>
        <v>391.56</v>
      </c>
    </row>
    <row r="20" spans="1:7" x14ac:dyDescent="0.2">
      <c r="A20" s="42" t="s">
        <v>77</v>
      </c>
      <c r="B20" s="43"/>
      <c r="C20" s="43"/>
      <c r="D20" s="44"/>
      <c r="E20" s="48">
        <f>E19*0.3</f>
        <v>1.2999999999999999E-3</v>
      </c>
      <c r="F20" s="46">
        <f>B7</f>
        <v>89500</v>
      </c>
      <c r="G20" s="23">
        <f t="shared" si="1"/>
        <v>116.35</v>
      </c>
    </row>
    <row r="21" spans="1:7" x14ac:dyDescent="0.2">
      <c r="A21" s="42" t="s">
        <v>78</v>
      </c>
      <c r="B21" s="43"/>
      <c r="C21" s="43"/>
      <c r="D21" s="44"/>
      <c r="E21" s="48">
        <f>(4/50000)*C29</f>
        <v>0.32</v>
      </c>
      <c r="F21" s="46">
        <v>700</v>
      </c>
      <c r="G21" s="23">
        <f t="shared" si="1"/>
        <v>224</v>
      </c>
    </row>
    <row r="22" spans="1:7" x14ac:dyDescent="0.2">
      <c r="A22" s="42" t="s">
        <v>79</v>
      </c>
      <c r="B22" s="43"/>
      <c r="C22" s="43"/>
      <c r="D22" s="44"/>
      <c r="E22" s="49">
        <f>C29/6</f>
        <v>666.67</v>
      </c>
      <c r="F22" s="46">
        <v>2.04</v>
      </c>
      <c r="G22" s="23">
        <f t="shared" si="1"/>
        <v>1360.01</v>
      </c>
    </row>
    <row r="23" spans="1:7" x14ac:dyDescent="0.2">
      <c r="A23" s="42" t="s">
        <v>80</v>
      </c>
      <c r="B23" s="43"/>
      <c r="C23" s="43"/>
      <c r="D23" s="44"/>
      <c r="E23" s="49">
        <f>(18/5000)*C29</f>
        <v>14.4</v>
      </c>
      <c r="F23" s="46">
        <v>10.050000000000001</v>
      </c>
      <c r="G23" s="23">
        <f t="shared" si="1"/>
        <v>144.72</v>
      </c>
    </row>
    <row r="24" spans="1:7" x14ac:dyDescent="0.2">
      <c r="A24" s="42" t="s">
        <v>81</v>
      </c>
      <c r="B24" s="43"/>
      <c r="C24" s="43"/>
      <c r="D24" s="44"/>
      <c r="E24" s="49">
        <f>(8/15000)*C29</f>
        <v>2.13</v>
      </c>
      <c r="F24" s="46">
        <v>9.4</v>
      </c>
      <c r="G24" s="23">
        <f t="shared" si="1"/>
        <v>20.02</v>
      </c>
    </row>
    <row r="25" spans="1:7" x14ac:dyDescent="0.2">
      <c r="A25" s="42" t="s">
        <v>82</v>
      </c>
      <c r="B25" s="43"/>
      <c r="C25" s="43"/>
      <c r="D25" s="44"/>
      <c r="E25" s="49">
        <f>(1/10000)*C29</f>
        <v>0.4</v>
      </c>
      <c r="F25" s="46">
        <v>21.6</v>
      </c>
      <c r="G25" s="23">
        <f t="shared" si="1"/>
        <v>8.64</v>
      </c>
    </row>
    <row r="26" spans="1:7" x14ac:dyDescent="0.2">
      <c r="A26" s="42" t="s">
        <v>83</v>
      </c>
      <c r="B26" s="43"/>
      <c r="C26" s="43"/>
      <c r="D26" s="44"/>
      <c r="E26" s="49">
        <f>(1/20000)*3500</f>
        <v>0.18</v>
      </c>
      <c r="F26" s="46">
        <v>29</v>
      </c>
      <c r="G26" s="23">
        <f t="shared" si="1"/>
        <v>5.22</v>
      </c>
    </row>
    <row r="27" spans="1:7" x14ac:dyDescent="0.2">
      <c r="A27" s="42" t="s">
        <v>84</v>
      </c>
      <c r="B27" s="43"/>
      <c r="C27" s="43"/>
      <c r="D27" s="44"/>
      <c r="E27" s="49">
        <v>4</v>
      </c>
      <c r="F27" s="46">
        <v>40</v>
      </c>
      <c r="G27" s="23">
        <f t="shared" si="1"/>
        <v>160</v>
      </c>
    </row>
    <row r="28" spans="1:7" x14ac:dyDescent="0.2">
      <c r="A28" s="50" t="s">
        <v>85</v>
      </c>
      <c r="B28" s="51"/>
      <c r="C28" s="51"/>
      <c r="D28" s="52"/>
      <c r="E28" s="49"/>
      <c r="F28" s="46">
        <f>0.025*B13</f>
        <v>0</v>
      </c>
      <c r="G28" s="23">
        <f t="shared" si="1"/>
        <v>0</v>
      </c>
    </row>
    <row r="29" spans="1:7" x14ac:dyDescent="0.2">
      <c r="A29" s="53" t="s">
        <v>86</v>
      </c>
      <c r="B29" s="54"/>
      <c r="C29" s="55">
        <v>4000</v>
      </c>
      <c r="D29" s="56" t="s">
        <v>87</v>
      </c>
      <c r="E29" s="57"/>
      <c r="F29" s="14"/>
      <c r="G29" s="58">
        <f>SUM(G17:G28)</f>
        <v>2751.1</v>
      </c>
    </row>
    <row r="30" spans="1:7" x14ac:dyDescent="0.2">
      <c r="A30" s="29" t="s">
        <v>88</v>
      </c>
      <c r="B30" s="59"/>
      <c r="C30" s="59"/>
      <c r="D30" s="14" t="s">
        <v>48</v>
      </c>
      <c r="E30" s="60">
        <f>F7</f>
        <v>1</v>
      </c>
      <c r="F30" s="59"/>
      <c r="G30" s="13">
        <f>G29*E30</f>
        <v>2751.1</v>
      </c>
    </row>
    <row r="31" spans="1:7" x14ac:dyDescent="0.2">
      <c r="A31" s="61"/>
      <c r="B31" s="62"/>
      <c r="C31" s="62"/>
      <c r="D31" s="62"/>
      <c r="E31" s="62"/>
      <c r="F31" s="62"/>
      <c r="G31" s="63"/>
    </row>
    <row r="32" spans="1:7" x14ac:dyDescent="0.2">
      <c r="A32" s="64" t="s">
        <v>0</v>
      </c>
      <c r="B32" s="65" t="s">
        <v>89</v>
      </c>
      <c r="C32" s="65"/>
      <c r="D32" s="65"/>
      <c r="E32" s="66" t="s">
        <v>48</v>
      </c>
      <c r="F32" s="66" t="s">
        <v>72</v>
      </c>
      <c r="G32" s="66" t="s">
        <v>73</v>
      </c>
    </row>
    <row r="33" spans="1:7" x14ac:dyDescent="0.2">
      <c r="A33" s="42" t="s">
        <v>90</v>
      </c>
      <c r="B33" s="43"/>
      <c r="C33" s="43"/>
      <c r="D33" s="44"/>
      <c r="E33" s="67"/>
      <c r="F33" s="5"/>
      <c r="G33" s="23">
        <f t="shared" ref="G33:G44" si="2">F33*E33</f>
        <v>0</v>
      </c>
    </row>
    <row r="34" spans="1:7" x14ac:dyDescent="0.2">
      <c r="A34" s="42" t="s">
        <v>75</v>
      </c>
      <c r="B34" s="43"/>
      <c r="C34" s="43"/>
      <c r="D34" s="44"/>
      <c r="E34" s="67"/>
      <c r="F34" s="5"/>
      <c r="G34" s="23">
        <f t="shared" si="2"/>
        <v>0</v>
      </c>
    </row>
    <row r="35" spans="1:7" x14ac:dyDescent="0.2">
      <c r="A35" s="42" t="s">
        <v>76</v>
      </c>
      <c r="B35" s="43"/>
      <c r="C35" s="43"/>
      <c r="D35" s="44"/>
      <c r="E35" s="68"/>
      <c r="F35" s="23">
        <f>B8</f>
        <v>0</v>
      </c>
      <c r="G35" s="23">
        <f t="shared" si="2"/>
        <v>0</v>
      </c>
    </row>
    <row r="36" spans="1:7" x14ac:dyDescent="0.2">
      <c r="A36" s="42" t="s">
        <v>77</v>
      </c>
      <c r="B36" s="43"/>
      <c r="C36" s="43"/>
      <c r="D36" s="44"/>
      <c r="E36" s="5"/>
      <c r="F36" s="5"/>
      <c r="G36" s="23">
        <f t="shared" si="2"/>
        <v>0</v>
      </c>
    </row>
    <row r="37" spans="1:7" x14ac:dyDescent="0.2">
      <c r="A37" s="42" t="s">
        <v>78</v>
      </c>
      <c r="B37" s="43"/>
      <c r="C37" s="43"/>
      <c r="D37" s="44"/>
      <c r="E37" s="5"/>
      <c r="F37" s="5"/>
      <c r="G37" s="23">
        <f t="shared" si="2"/>
        <v>0</v>
      </c>
    </row>
    <row r="38" spans="1:7" x14ac:dyDescent="0.2">
      <c r="A38" s="42" t="s">
        <v>91</v>
      </c>
      <c r="B38" s="43"/>
      <c r="C38" s="43"/>
      <c r="D38" s="44"/>
      <c r="E38" s="5"/>
      <c r="F38" s="5"/>
      <c r="G38" s="23">
        <f t="shared" si="2"/>
        <v>0</v>
      </c>
    </row>
    <row r="39" spans="1:7" x14ac:dyDescent="0.2">
      <c r="A39" s="42" t="s">
        <v>80</v>
      </c>
      <c r="B39" s="43"/>
      <c r="C39" s="43"/>
      <c r="D39" s="44"/>
      <c r="E39" s="5"/>
      <c r="F39" s="5"/>
      <c r="G39" s="23">
        <f t="shared" si="2"/>
        <v>0</v>
      </c>
    </row>
    <row r="40" spans="1:7" x14ac:dyDescent="0.2">
      <c r="A40" s="42" t="s">
        <v>81</v>
      </c>
      <c r="B40" s="43"/>
      <c r="C40" s="43"/>
      <c r="D40" s="44"/>
      <c r="E40" s="5"/>
      <c r="F40" s="5"/>
      <c r="G40" s="23">
        <f t="shared" si="2"/>
        <v>0</v>
      </c>
    </row>
    <row r="41" spans="1:7" x14ac:dyDescent="0.2">
      <c r="A41" s="42" t="s">
        <v>82</v>
      </c>
      <c r="B41" s="43"/>
      <c r="C41" s="43"/>
      <c r="D41" s="44"/>
      <c r="E41" s="5"/>
      <c r="F41" s="5"/>
      <c r="G41" s="23">
        <f t="shared" si="2"/>
        <v>0</v>
      </c>
    </row>
    <row r="42" spans="1:7" x14ac:dyDescent="0.2">
      <c r="A42" s="42" t="s">
        <v>83</v>
      </c>
      <c r="B42" s="43"/>
      <c r="C42" s="43"/>
      <c r="D42" s="44"/>
      <c r="E42" s="5"/>
      <c r="F42" s="5"/>
      <c r="G42" s="23">
        <f t="shared" si="2"/>
        <v>0</v>
      </c>
    </row>
    <row r="43" spans="1:7" x14ac:dyDescent="0.2">
      <c r="A43" s="42" t="s">
        <v>84</v>
      </c>
      <c r="B43" s="43"/>
      <c r="C43" s="43"/>
      <c r="D43" s="44"/>
      <c r="E43" s="5"/>
      <c r="F43" s="5"/>
      <c r="G43" s="23">
        <f t="shared" si="2"/>
        <v>0</v>
      </c>
    </row>
    <row r="44" spans="1:7" x14ac:dyDescent="0.2">
      <c r="A44" s="50" t="s">
        <v>85</v>
      </c>
      <c r="B44" s="51"/>
      <c r="C44" s="51"/>
      <c r="D44" s="52"/>
      <c r="E44" s="5"/>
      <c r="F44" s="5"/>
      <c r="G44" s="23">
        <f t="shared" si="2"/>
        <v>0</v>
      </c>
    </row>
    <row r="45" spans="1:7" x14ac:dyDescent="0.2">
      <c r="A45" s="53" t="s">
        <v>71</v>
      </c>
      <c r="B45" s="54"/>
      <c r="C45" s="55">
        <v>0</v>
      </c>
      <c r="D45" s="69" t="s">
        <v>87</v>
      </c>
      <c r="E45" s="14"/>
      <c r="F45" s="14"/>
      <c r="G45" s="58">
        <f>SUM(G33:G44)</f>
        <v>0</v>
      </c>
    </row>
    <row r="46" spans="1:7" x14ac:dyDescent="0.2">
      <c r="A46" s="70" t="s">
        <v>88</v>
      </c>
      <c r="B46" s="71"/>
      <c r="C46" s="71"/>
      <c r="D46" s="14" t="s">
        <v>48</v>
      </c>
      <c r="E46" s="60">
        <f>F8</f>
        <v>0</v>
      </c>
      <c r="F46" s="71"/>
      <c r="G46" s="72">
        <f>G45*E46</f>
        <v>0</v>
      </c>
    </row>
    <row r="47" spans="1:7" x14ac:dyDescent="0.2">
      <c r="A47" s="484" t="s">
        <v>92</v>
      </c>
      <c r="B47" s="484"/>
      <c r="C47" s="484"/>
      <c r="D47" s="484"/>
      <c r="E47" s="484"/>
      <c r="F47" s="484"/>
      <c r="G47" s="73">
        <f>G46+G30+G13</f>
        <v>4245.75</v>
      </c>
    </row>
    <row r="48" spans="1:7" x14ac:dyDescent="0.2">
      <c r="A48" s="8"/>
      <c r="B48" s="8"/>
      <c r="C48" s="8"/>
      <c r="D48" s="8"/>
      <c r="E48" s="8"/>
      <c r="F48" s="8"/>
      <c r="G48" s="8"/>
    </row>
    <row r="49" spans="1:7" x14ac:dyDescent="0.2">
      <c r="A49" s="8"/>
      <c r="B49" s="8"/>
      <c r="C49" s="8"/>
      <c r="D49" s="8"/>
      <c r="E49" s="8"/>
      <c r="F49" s="8"/>
      <c r="G49" s="8"/>
    </row>
    <row r="50" spans="1:7" x14ac:dyDescent="0.2">
      <c r="A50" s="9" t="s">
        <v>93</v>
      </c>
      <c r="B50" s="3" t="s">
        <v>49</v>
      </c>
      <c r="C50" s="3" t="s">
        <v>51</v>
      </c>
      <c r="D50" s="8"/>
      <c r="E50" s="8"/>
      <c r="F50" s="8"/>
      <c r="G50" s="8"/>
    </row>
    <row r="51" spans="1:7" x14ac:dyDescent="0.2">
      <c r="A51" s="6" t="s">
        <v>94</v>
      </c>
      <c r="B51" s="74">
        <v>0.05</v>
      </c>
      <c r="C51" s="23" t="e">
        <f>(#REF!+Veic_Equip!G47)*B51</f>
        <v>#REF!</v>
      </c>
      <c r="D51" s="8"/>
      <c r="E51" s="8"/>
      <c r="F51" s="8"/>
      <c r="G51" s="8"/>
    </row>
    <row r="52" spans="1:7" x14ac:dyDescent="0.2">
      <c r="A52" s="6" t="s">
        <v>95</v>
      </c>
      <c r="B52" s="74">
        <v>0.08</v>
      </c>
      <c r="C52" s="23" t="e">
        <f>(G47+#REF!)*B52</f>
        <v>#REF!</v>
      </c>
      <c r="D52" s="8"/>
      <c r="E52" s="8"/>
      <c r="F52" s="8"/>
      <c r="G52" s="8"/>
    </row>
    <row r="53" spans="1:7" x14ac:dyDescent="0.2">
      <c r="A53" s="12" t="s">
        <v>96</v>
      </c>
      <c r="B53" s="75">
        <f>SUM(B51:B52)</f>
        <v>0.13</v>
      </c>
      <c r="C53" s="72" t="e">
        <f>SUM(C51:C52)</f>
        <v>#REF!</v>
      </c>
      <c r="D53" s="8"/>
      <c r="E53" s="8"/>
      <c r="F53" s="8"/>
      <c r="G53" s="8"/>
    </row>
    <row r="54" spans="1:7" x14ac:dyDescent="0.2">
      <c r="A54" s="11"/>
      <c r="B54" s="11"/>
      <c r="C54" s="11"/>
      <c r="D54" s="11"/>
      <c r="E54" s="76"/>
      <c r="F54" s="8"/>
      <c r="G54" s="8"/>
    </row>
    <row r="55" spans="1:7" x14ac:dyDescent="0.2">
      <c r="A55" s="77"/>
      <c r="B55" s="78"/>
      <c r="C55" s="79"/>
      <c r="D55" s="80"/>
      <c r="E55" s="81"/>
      <c r="F55" s="8"/>
      <c r="G55" s="8"/>
    </row>
    <row r="56" spans="1:7" x14ac:dyDescent="0.2">
      <c r="A56" s="9" t="s">
        <v>97</v>
      </c>
      <c r="B56" s="3" t="s">
        <v>49</v>
      </c>
      <c r="C56" s="41" t="s">
        <v>98</v>
      </c>
      <c r="D56" s="3" t="s">
        <v>51</v>
      </c>
      <c r="E56" s="8"/>
      <c r="F56" s="8"/>
      <c r="G56" s="8"/>
    </row>
    <row r="57" spans="1:7" x14ac:dyDescent="0.2">
      <c r="A57" s="6" t="s">
        <v>99</v>
      </c>
      <c r="B57" s="74">
        <v>6.4999999999999997E-3</v>
      </c>
      <c r="C57" s="27" t="s">
        <v>46</v>
      </c>
      <c r="D57" s="82" t="e">
        <f>$E$62*B57</f>
        <v>#REF!</v>
      </c>
      <c r="E57" s="8"/>
      <c r="F57" s="83"/>
      <c r="G57" s="8"/>
    </row>
    <row r="58" spans="1:7" x14ac:dyDescent="0.2">
      <c r="A58" s="6" t="s">
        <v>100</v>
      </c>
      <c r="B58" s="74">
        <v>0.03</v>
      </c>
      <c r="C58" s="27"/>
      <c r="D58" s="82" t="e">
        <f>$E$62*B58</f>
        <v>#REF!</v>
      </c>
      <c r="E58" s="8"/>
      <c r="F58" s="84"/>
      <c r="G58" s="8"/>
    </row>
    <row r="59" spans="1:7" x14ac:dyDescent="0.2">
      <c r="A59" s="6" t="s">
        <v>101</v>
      </c>
      <c r="B59" s="74">
        <v>0.05</v>
      </c>
      <c r="C59" s="27" t="s">
        <v>46</v>
      </c>
      <c r="D59" s="82" t="e">
        <f>E62*B59</f>
        <v>#REF!</v>
      </c>
      <c r="E59" s="8"/>
      <c r="F59" s="8"/>
      <c r="G59" s="8"/>
    </row>
    <row r="60" spans="1:7" x14ac:dyDescent="0.2">
      <c r="A60" s="12" t="s">
        <v>38</v>
      </c>
      <c r="B60" s="75">
        <f>SUM(B57:B59)</f>
        <v>8.6499999999999994E-2</v>
      </c>
      <c r="C60" s="85">
        <f>1-B60</f>
        <v>0.91349999999999998</v>
      </c>
      <c r="D60" s="86" t="e">
        <f>SUM(D57:D59)</f>
        <v>#REF!</v>
      </c>
      <c r="E60" s="8"/>
      <c r="F60" s="8"/>
      <c r="G60" s="8"/>
    </row>
    <row r="61" spans="1:7" x14ac:dyDescent="0.2">
      <c r="A61" s="87"/>
      <c r="B61" s="88"/>
      <c r="C61" s="89"/>
      <c r="D61" s="8"/>
      <c r="E61" s="8"/>
      <c r="F61" s="8"/>
      <c r="G61" s="8"/>
    </row>
    <row r="62" spans="1:7" ht="15.75" customHeight="1" x14ac:dyDescent="0.2">
      <c r="A62" s="485" t="s">
        <v>102</v>
      </c>
      <c r="B62" s="485"/>
      <c r="C62" s="485"/>
      <c r="D62" s="90">
        <f>C60</f>
        <v>0.91349999999999998</v>
      </c>
      <c r="E62" s="91" t="e">
        <f>(#REF!+Veic_Equip!G47+Veic_Equip!C53)/D62</f>
        <v>#REF!</v>
      </c>
      <c r="F62" s="8"/>
      <c r="G62" s="76"/>
    </row>
    <row r="63" spans="1:7" x14ac:dyDescent="0.2">
      <c r="A63" s="8"/>
      <c r="B63" s="8"/>
      <c r="C63" s="8"/>
      <c r="D63" s="8"/>
      <c r="E63" s="8"/>
      <c r="F63" s="8"/>
      <c r="G63" s="8"/>
    </row>
  </sheetData>
  <mergeCells count="4">
    <mergeCell ref="A4:G4"/>
    <mergeCell ref="A13:D13"/>
    <mergeCell ref="A47:F47"/>
    <mergeCell ref="A62:C62"/>
  </mergeCells>
  <phoneticPr fontId="0" type="noConversion"/>
  <pageMargins left="0.74791666666666667" right="0.27986111111111112" top="0.50972222222222219" bottom="0.98402777777777783" header="0.51180555555555562" footer="0.49236111111111114"/>
  <pageSetup paperSize="9" scale="91" firstPageNumber="0" orientation="portrait" horizontalDpi="300" verticalDpi="300" r:id="rId1"/>
  <headerFooter alignWithMargins="0">
    <oddFooter xml:space="preserve">&amp;C&amp;8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1:K24"/>
  <sheetViews>
    <sheetView view="pageBreakPreview" topLeftCell="A16" zoomScale="85" zoomScaleNormal="100" zoomScaleSheetLayoutView="85" workbookViewId="0">
      <selection activeCell="A24" sqref="A24:K24"/>
    </sheetView>
  </sheetViews>
  <sheetFormatPr defaultRowHeight="12.75" x14ac:dyDescent="0.2"/>
  <cols>
    <col min="1" max="16384" width="9.140625" style="302"/>
  </cols>
  <sheetData>
    <row r="21" spans="1:11" ht="25.5" x14ac:dyDescent="0.35">
      <c r="A21" s="486" t="s">
        <v>700</v>
      </c>
      <c r="B21" s="486"/>
      <c r="C21" s="486"/>
      <c r="D21" s="486"/>
      <c r="E21" s="486"/>
      <c r="F21" s="486"/>
      <c r="G21" s="486"/>
      <c r="H21" s="486"/>
      <c r="I21" s="486"/>
      <c r="J21" s="486"/>
      <c r="K21" s="486"/>
    </row>
    <row r="22" spans="1:11" ht="25.5" x14ac:dyDescent="0.35">
      <c r="A22" s="486" t="s">
        <v>754</v>
      </c>
      <c r="B22" s="486"/>
      <c r="C22" s="486"/>
      <c r="D22" s="486"/>
      <c r="E22" s="486"/>
      <c r="F22" s="486"/>
      <c r="G22" s="486"/>
      <c r="H22" s="486"/>
      <c r="I22" s="486"/>
      <c r="J22" s="486"/>
      <c r="K22" s="486"/>
    </row>
    <row r="23" spans="1:11" ht="25.5" x14ac:dyDescent="0.35">
      <c r="A23" s="486" t="s">
        <v>701</v>
      </c>
      <c r="B23" s="486"/>
      <c r="C23" s="486"/>
      <c r="D23" s="486"/>
      <c r="E23" s="486"/>
      <c r="F23" s="486"/>
      <c r="G23" s="486"/>
      <c r="H23" s="486"/>
      <c r="I23" s="486"/>
      <c r="J23" s="486"/>
      <c r="K23" s="486"/>
    </row>
    <row r="24" spans="1:11" ht="25.5" x14ac:dyDescent="0.35">
      <c r="A24" s="486" t="s">
        <v>783</v>
      </c>
      <c r="B24" s="486"/>
      <c r="C24" s="486"/>
      <c r="D24" s="486"/>
      <c r="E24" s="486"/>
      <c r="F24" s="486"/>
      <c r="G24" s="486"/>
      <c r="H24" s="486"/>
      <c r="I24" s="486"/>
      <c r="J24" s="486"/>
      <c r="K24" s="486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N86"/>
  <sheetViews>
    <sheetView view="pageBreakPreview" topLeftCell="A43" zoomScale="98" zoomScaleNormal="100" zoomScaleSheetLayoutView="98" workbookViewId="0">
      <selection activeCell="A38" sqref="A38"/>
    </sheetView>
  </sheetViews>
  <sheetFormatPr defaultRowHeight="16.5" customHeight="1" x14ac:dyDescent="0.2"/>
  <cols>
    <col min="1" max="1" width="8.140625" style="196" customWidth="1"/>
    <col min="2" max="2" width="35.140625" style="196" customWidth="1"/>
    <col min="3" max="3" width="16.140625" style="202" customWidth="1"/>
    <col min="4" max="4" width="19.5703125" style="196" customWidth="1"/>
    <col min="5" max="5" width="13.5703125" style="196" customWidth="1"/>
    <col min="6" max="6" width="11.5703125" style="196" bestFit="1" customWidth="1"/>
    <col min="7" max="7" width="10.28515625" style="213" bestFit="1" customWidth="1"/>
    <col min="8" max="8" width="26" style="447" customWidth="1"/>
    <col min="9" max="9" width="13.28515625" style="212" customWidth="1"/>
    <col min="10" max="10" width="9.140625" style="211"/>
    <col min="11" max="16384" width="9.140625" style="213"/>
  </cols>
  <sheetData>
    <row r="1" spans="1:14" s="196" customFormat="1" ht="16.5" customHeight="1" x14ac:dyDescent="0.2">
      <c r="A1" s="195"/>
      <c r="B1" s="490" t="s">
        <v>782</v>
      </c>
      <c r="C1" s="490"/>
      <c r="D1" s="490"/>
      <c r="H1" s="441"/>
      <c r="I1" s="198"/>
      <c r="J1" s="197"/>
    </row>
    <row r="2" spans="1:14" s="196" customFormat="1" ht="16.5" customHeight="1" x14ac:dyDescent="0.2">
      <c r="A2" s="199" t="s">
        <v>395</v>
      </c>
      <c r="B2" s="491" t="s">
        <v>734</v>
      </c>
      <c r="C2" s="491"/>
      <c r="D2" s="491"/>
      <c r="E2" s="491"/>
      <c r="F2" s="491"/>
      <c r="G2" s="200"/>
      <c r="H2" s="441"/>
      <c r="I2" s="198"/>
      <c r="J2" s="197"/>
    </row>
    <row r="3" spans="1:14" s="196" customFormat="1" ht="16.5" customHeight="1" x14ac:dyDescent="0.2">
      <c r="A3" s="201" t="s">
        <v>49</v>
      </c>
      <c r="B3" s="201"/>
      <c r="C3" s="202"/>
      <c r="H3" s="441"/>
      <c r="I3" s="198"/>
      <c r="J3" s="197"/>
    </row>
    <row r="4" spans="1:14" s="196" customFormat="1" ht="16.5" customHeight="1" x14ac:dyDescent="0.2">
      <c r="A4" s="478">
        <v>0</v>
      </c>
      <c r="B4" s="201" t="s">
        <v>724</v>
      </c>
      <c r="C4" s="202" t="s">
        <v>659</v>
      </c>
      <c r="H4" s="441"/>
      <c r="I4" s="198"/>
      <c r="J4" s="197"/>
    </row>
    <row r="5" spans="1:14" s="196" customFormat="1" ht="16.5" customHeight="1" x14ac:dyDescent="0.2">
      <c r="A5" s="478">
        <v>0</v>
      </c>
      <c r="B5" s="201" t="s">
        <v>725</v>
      </c>
      <c r="C5" s="202" t="s">
        <v>660</v>
      </c>
      <c r="H5" s="441"/>
      <c r="I5" s="198"/>
      <c r="J5" s="197"/>
    </row>
    <row r="6" spans="1:14" s="196" customFormat="1" ht="16.5" customHeight="1" x14ac:dyDescent="0.2">
      <c r="A6" s="478">
        <v>0</v>
      </c>
      <c r="B6" s="201" t="s">
        <v>726</v>
      </c>
      <c r="C6" s="202" t="s">
        <v>661</v>
      </c>
      <c r="H6" s="441"/>
      <c r="I6" s="198"/>
      <c r="J6" s="197"/>
    </row>
    <row r="7" spans="1:14" s="196" customFormat="1" ht="16.5" customHeight="1" x14ac:dyDescent="0.2">
      <c r="A7" s="478">
        <v>0</v>
      </c>
      <c r="B7" s="201" t="s">
        <v>727</v>
      </c>
      <c r="C7" s="202" t="s">
        <v>662</v>
      </c>
      <c r="H7" s="442"/>
      <c r="I7" s="491"/>
      <c r="J7" s="491"/>
      <c r="K7" s="491"/>
      <c r="L7" s="491"/>
      <c r="M7" s="491"/>
      <c r="N7" s="213"/>
    </row>
    <row r="8" spans="1:14" s="196" customFormat="1" ht="16.5" customHeight="1" x14ac:dyDescent="0.2">
      <c r="A8" s="478">
        <v>0</v>
      </c>
      <c r="B8" s="201" t="s">
        <v>739</v>
      </c>
      <c r="C8" s="202" t="s">
        <v>663</v>
      </c>
      <c r="H8" s="442"/>
      <c r="I8" s="201"/>
      <c r="J8" s="202"/>
      <c r="K8" s="330"/>
      <c r="L8" s="330"/>
      <c r="M8" s="330"/>
    </row>
    <row r="9" spans="1:14" s="196" customFormat="1" ht="16.5" customHeight="1" x14ac:dyDescent="0.2">
      <c r="A9" s="479">
        <v>0</v>
      </c>
      <c r="B9" s="201" t="s">
        <v>740</v>
      </c>
      <c r="C9" s="202" t="s">
        <v>664</v>
      </c>
      <c r="H9" s="442"/>
      <c r="I9" s="201"/>
      <c r="J9" s="202"/>
      <c r="K9" s="330"/>
      <c r="L9" s="330"/>
      <c r="M9" s="330"/>
      <c r="N9" s="217"/>
    </row>
    <row r="10" spans="1:14" s="196" customFormat="1" ht="16.5" customHeight="1" x14ac:dyDescent="0.2">
      <c r="A10" s="478">
        <v>0</v>
      </c>
      <c r="B10" s="201" t="s">
        <v>741</v>
      </c>
      <c r="C10" s="202" t="s">
        <v>665</v>
      </c>
      <c r="H10" s="442"/>
      <c r="I10" s="201"/>
      <c r="J10" s="202"/>
      <c r="K10" s="330"/>
      <c r="L10" s="330"/>
      <c r="M10" s="330"/>
      <c r="N10" s="217"/>
    </row>
    <row r="11" spans="1:14" s="196" customFormat="1" ht="16.5" customHeight="1" x14ac:dyDescent="0.2">
      <c r="A11" s="478">
        <v>0</v>
      </c>
      <c r="B11" s="201" t="s">
        <v>742</v>
      </c>
      <c r="C11" s="202" t="s">
        <v>666</v>
      </c>
      <c r="H11" s="441"/>
      <c r="I11" s="198"/>
      <c r="J11" s="197"/>
    </row>
    <row r="12" spans="1:14" s="330" customFormat="1" ht="16.5" customHeight="1" x14ac:dyDescent="0.2">
      <c r="A12" s="478">
        <v>0</v>
      </c>
      <c r="B12" s="201" t="s">
        <v>743</v>
      </c>
      <c r="C12" s="202" t="s">
        <v>728</v>
      </c>
      <c r="H12" s="441"/>
      <c r="I12" s="198"/>
      <c r="J12" s="197"/>
    </row>
    <row r="13" spans="1:14" s="331" customFormat="1" ht="30.75" customHeight="1" x14ac:dyDescent="0.2">
      <c r="A13" s="204">
        <f>SUM(A4:A12)</f>
        <v>0</v>
      </c>
      <c r="B13" s="201"/>
      <c r="C13" s="205" t="s">
        <v>38</v>
      </c>
      <c r="H13" s="441"/>
      <c r="I13" s="198"/>
      <c r="J13" s="197"/>
    </row>
    <row r="14" spans="1:14" s="330" customFormat="1" ht="16.5" customHeight="1" x14ac:dyDescent="0.2">
      <c r="A14" s="203"/>
      <c r="B14" s="201"/>
      <c r="C14" s="202"/>
      <c r="H14" s="441"/>
      <c r="I14" s="198"/>
      <c r="J14" s="197"/>
    </row>
    <row r="15" spans="1:14" ht="46.5" customHeight="1" x14ac:dyDescent="0.2">
      <c r="A15" s="199" t="s">
        <v>396</v>
      </c>
      <c r="B15" s="492" t="s">
        <v>667</v>
      </c>
      <c r="C15" s="492"/>
      <c r="D15" s="492"/>
      <c r="E15" s="492"/>
      <c r="F15" s="492"/>
      <c r="G15" s="214"/>
      <c r="H15" s="443"/>
      <c r="I15" s="213"/>
      <c r="J15" s="213"/>
    </row>
    <row r="16" spans="1:14" s="196" customFormat="1" ht="16.5" customHeight="1" x14ac:dyDescent="0.2">
      <c r="A16" s="201" t="s">
        <v>49</v>
      </c>
      <c r="B16" s="201"/>
      <c r="C16" s="202"/>
      <c r="H16" s="444"/>
    </row>
    <row r="17" spans="1:13" s="217" customFormat="1" ht="16.5" customHeight="1" x14ac:dyDescent="0.2">
      <c r="A17" s="332">
        <v>0</v>
      </c>
      <c r="B17" s="215" t="s">
        <v>744</v>
      </c>
      <c r="C17" s="216" t="s">
        <v>668</v>
      </c>
      <c r="G17" s="218"/>
      <c r="H17" s="445"/>
    </row>
    <row r="18" spans="1:13" s="196" customFormat="1" ht="16.5" customHeight="1" x14ac:dyDescent="0.2">
      <c r="A18" s="478">
        <v>0</v>
      </c>
      <c r="B18" s="201" t="s">
        <v>745</v>
      </c>
      <c r="C18" s="202" t="s">
        <v>735</v>
      </c>
      <c r="D18" s="331"/>
      <c r="G18" s="198"/>
      <c r="H18" s="442"/>
      <c r="I18" s="201"/>
      <c r="J18" s="202"/>
      <c r="K18" s="330"/>
      <c r="L18" s="330"/>
      <c r="M18" s="330"/>
    </row>
    <row r="19" spans="1:13" s="331" customFormat="1" ht="16.5" customHeight="1" x14ac:dyDescent="0.2">
      <c r="A19" s="478">
        <v>0</v>
      </c>
      <c r="B19" s="215" t="s">
        <v>746</v>
      </c>
      <c r="C19" s="202" t="s">
        <v>737</v>
      </c>
      <c r="G19" s="198"/>
      <c r="H19" s="442"/>
      <c r="I19" s="201"/>
      <c r="J19" s="202"/>
    </row>
    <row r="20" spans="1:13" s="196" customFormat="1" ht="16.5" customHeight="1" x14ac:dyDescent="0.2">
      <c r="A20" s="332">
        <v>0</v>
      </c>
      <c r="B20" s="201" t="s">
        <v>747</v>
      </c>
      <c r="C20" s="202" t="s">
        <v>669</v>
      </c>
      <c r="D20" s="331"/>
      <c r="G20" s="198"/>
      <c r="H20" s="446"/>
      <c r="I20" s="201"/>
      <c r="J20" s="205"/>
      <c r="K20" s="206"/>
      <c r="L20" s="207"/>
      <c r="M20" s="207"/>
    </row>
    <row r="21" spans="1:13" s="196" customFormat="1" ht="16.5" customHeight="1" x14ac:dyDescent="0.2">
      <c r="A21" s="332">
        <v>0</v>
      </c>
      <c r="B21" s="215" t="s">
        <v>748</v>
      </c>
      <c r="C21" s="216" t="s">
        <v>736</v>
      </c>
      <c r="D21" s="217"/>
      <c r="E21" s="217"/>
      <c r="F21" s="217"/>
      <c r="G21" s="198"/>
      <c r="H21" s="441"/>
      <c r="I21" s="198"/>
      <c r="J21" s="197"/>
    </row>
    <row r="22" spans="1:13" s="196" customFormat="1" ht="16.5" customHeight="1" x14ac:dyDescent="0.2">
      <c r="A22" s="332">
        <v>0</v>
      </c>
      <c r="B22" s="201" t="s">
        <v>749</v>
      </c>
      <c r="C22" s="216" t="s">
        <v>670</v>
      </c>
      <c r="D22" s="217"/>
      <c r="E22" s="332"/>
      <c r="F22" s="217"/>
      <c r="G22" s="198"/>
      <c r="H22" s="441"/>
      <c r="I22" s="198"/>
      <c r="J22" s="197"/>
    </row>
    <row r="23" spans="1:13" s="331" customFormat="1" ht="16.5" customHeight="1" x14ac:dyDescent="0.2">
      <c r="A23" s="332">
        <v>0</v>
      </c>
      <c r="B23" s="215" t="s">
        <v>750</v>
      </c>
      <c r="C23" s="202" t="s">
        <v>733</v>
      </c>
      <c r="D23" s="217"/>
      <c r="E23" s="332"/>
      <c r="F23" s="217"/>
      <c r="G23" s="198"/>
      <c r="H23" s="441"/>
      <c r="I23" s="198"/>
      <c r="J23" s="197"/>
    </row>
    <row r="24" spans="1:13" s="196" customFormat="1" ht="16.5" customHeight="1" x14ac:dyDescent="0.2">
      <c r="A24" s="332">
        <v>0</v>
      </c>
      <c r="B24" s="201" t="s">
        <v>751</v>
      </c>
      <c r="C24" s="216" t="s">
        <v>671</v>
      </c>
      <c r="D24" s="217"/>
      <c r="F24" s="217"/>
      <c r="G24" s="198"/>
      <c r="H24" s="441"/>
      <c r="I24" s="198"/>
      <c r="J24" s="197"/>
    </row>
    <row r="25" spans="1:13" s="196" customFormat="1" ht="16.5" customHeight="1" x14ac:dyDescent="0.2">
      <c r="A25" s="478">
        <v>0</v>
      </c>
      <c r="B25" s="215" t="s">
        <v>752</v>
      </c>
      <c r="C25" s="202" t="s">
        <v>672</v>
      </c>
      <c r="D25" s="331"/>
      <c r="G25" s="198"/>
      <c r="H25" s="441"/>
      <c r="I25" s="198"/>
      <c r="J25" s="197"/>
    </row>
    <row r="26" spans="1:13" s="196" customFormat="1" ht="33" customHeight="1" x14ac:dyDescent="0.2">
      <c r="A26" s="204">
        <f>SUM(A17:A25)</f>
        <v>0</v>
      </c>
      <c r="B26" s="201"/>
      <c r="C26" s="205" t="s">
        <v>38</v>
      </c>
      <c r="D26" s="206"/>
      <c r="E26" s="207"/>
      <c r="F26" s="207"/>
      <c r="G26" s="219"/>
      <c r="H26" s="441"/>
      <c r="I26" s="198"/>
      <c r="J26" s="197"/>
    </row>
    <row r="27" spans="1:13" ht="30" customHeight="1" x14ac:dyDescent="0.2">
      <c r="A27" s="199" t="s">
        <v>397</v>
      </c>
      <c r="B27" s="493" t="s">
        <v>673</v>
      </c>
      <c r="C27" s="493"/>
      <c r="D27" s="493"/>
      <c r="E27" s="493"/>
      <c r="F27" s="493"/>
      <c r="G27" s="221"/>
    </row>
    <row r="28" spans="1:13" ht="16.5" customHeight="1" x14ac:dyDescent="0.2">
      <c r="A28" s="222" t="s">
        <v>49</v>
      </c>
      <c r="B28" s="222"/>
      <c r="C28" s="494"/>
      <c r="D28" s="494"/>
      <c r="E28" s="494"/>
      <c r="F28" s="494"/>
      <c r="G28" s="223"/>
    </row>
    <row r="29" spans="1:13" ht="12.75" x14ac:dyDescent="0.2">
      <c r="A29" s="480">
        <v>0</v>
      </c>
      <c r="B29" s="224" t="s">
        <v>729</v>
      </c>
      <c r="C29" s="494" t="s">
        <v>753</v>
      </c>
      <c r="D29" s="494"/>
      <c r="E29" s="494"/>
      <c r="F29" s="494"/>
      <c r="G29" s="223"/>
    </row>
    <row r="30" spans="1:13" ht="12.75" customHeight="1" x14ac:dyDescent="0.2">
      <c r="A30" s="481">
        <v>0</v>
      </c>
      <c r="B30" s="224" t="s">
        <v>730</v>
      </c>
      <c r="C30" s="494" t="s">
        <v>674</v>
      </c>
      <c r="D30" s="494"/>
      <c r="E30" s="494"/>
      <c r="F30" s="494"/>
      <c r="G30" s="223"/>
    </row>
    <row r="31" spans="1:13" ht="12.75" x14ac:dyDescent="0.2">
      <c r="A31" s="481">
        <v>0</v>
      </c>
      <c r="B31" s="224" t="s">
        <v>731</v>
      </c>
      <c r="C31" s="494" t="s">
        <v>732</v>
      </c>
      <c r="D31" s="494"/>
      <c r="E31" s="494"/>
      <c r="F31" s="494"/>
      <c r="G31" s="223"/>
    </row>
    <row r="32" spans="1:13" s="196" customFormat="1" ht="30" customHeight="1" x14ac:dyDescent="0.2">
      <c r="A32" s="225">
        <f>SUM(A29:A31)</f>
        <v>0</v>
      </c>
      <c r="B32" s="224"/>
      <c r="C32" s="226" t="s">
        <v>38</v>
      </c>
      <c r="D32" s="206"/>
      <c r="E32" s="227"/>
      <c r="F32" s="227"/>
      <c r="H32" s="441"/>
      <c r="I32" s="198"/>
      <c r="J32" s="197"/>
    </row>
    <row r="33" spans="1:10" ht="30" customHeight="1" x14ac:dyDescent="0.2">
      <c r="A33" s="199" t="s">
        <v>398</v>
      </c>
      <c r="B33" s="228" t="s">
        <v>399</v>
      </c>
      <c r="G33" s="223"/>
      <c r="J33" s="229"/>
    </row>
    <row r="34" spans="1:10" ht="16.5" customHeight="1" x14ac:dyDescent="0.2">
      <c r="A34" s="201" t="s">
        <v>49</v>
      </c>
      <c r="B34" s="201"/>
      <c r="G34" s="223"/>
      <c r="J34" s="229"/>
    </row>
    <row r="35" spans="1:10" ht="16.5" customHeight="1" x14ac:dyDescent="0.2">
      <c r="A35" s="478">
        <v>0</v>
      </c>
      <c r="B35" s="201" t="s">
        <v>398</v>
      </c>
      <c r="C35" s="202" t="s">
        <v>675</v>
      </c>
      <c r="G35" s="230"/>
      <c r="J35" s="229"/>
    </row>
    <row r="36" spans="1:10" ht="27" customHeight="1" x14ac:dyDescent="0.2">
      <c r="A36" s="478">
        <v>0</v>
      </c>
      <c r="B36" s="201" t="s">
        <v>398</v>
      </c>
      <c r="C36" s="495" t="s">
        <v>676</v>
      </c>
      <c r="D36" s="495"/>
      <c r="E36" s="495"/>
      <c r="F36" s="495"/>
      <c r="G36" s="230"/>
    </row>
    <row r="37" spans="1:10" s="196" customFormat="1" ht="12.75" x14ac:dyDescent="0.2">
      <c r="A37" s="478">
        <v>0</v>
      </c>
      <c r="B37" s="201" t="s">
        <v>398</v>
      </c>
      <c r="C37" s="495" t="s">
        <v>738</v>
      </c>
      <c r="D37" s="495"/>
      <c r="E37" s="495"/>
      <c r="F37" s="495"/>
      <c r="G37" s="198"/>
      <c r="H37" s="441"/>
      <c r="I37" s="198"/>
      <c r="J37" s="197"/>
    </row>
    <row r="38" spans="1:10" s="196" customFormat="1" ht="9" customHeight="1" x14ac:dyDescent="0.2">
      <c r="A38" s="203"/>
      <c r="B38" s="201"/>
      <c r="C38" s="495"/>
      <c r="D38" s="495"/>
      <c r="E38" s="495"/>
      <c r="F38" s="495"/>
      <c r="G38" s="198"/>
      <c r="H38" s="441"/>
      <c r="I38" s="198"/>
      <c r="J38" s="197"/>
    </row>
    <row r="39" spans="1:10" ht="19.5" customHeight="1" x14ac:dyDescent="0.2">
      <c r="A39" s="231">
        <f>SUM(A35:A38)</f>
        <v>0</v>
      </c>
      <c r="B39" s="201"/>
      <c r="C39" s="205" t="s">
        <v>38</v>
      </c>
      <c r="D39" s="207"/>
      <c r="E39" s="207"/>
      <c r="F39" s="207"/>
      <c r="G39" s="230"/>
    </row>
    <row r="40" spans="1:10" s="196" customFormat="1" ht="32.25" customHeight="1" x14ac:dyDescent="0.2">
      <c r="A40" s="231">
        <f>A13+A26+A32+A39</f>
        <v>0</v>
      </c>
      <c r="B40" s="201"/>
      <c r="C40" s="205" t="s">
        <v>374</v>
      </c>
      <c r="D40" s="207"/>
      <c r="E40" s="207"/>
      <c r="F40" s="207"/>
      <c r="G40" s="232"/>
      <c r="H40" s="441"/>
      <c r="I40" s="198"/>
      <c r="J40" s="197"/>
    </row>
    <row r="41" spans="1:10" ht="16.5" customHeight="1" x14ac:dyDescent="0.2">
      <c r="A41" s="201"/>
      <c r="B41" s="202"/>
      <c r="D41" s="208"/>
      <c r="E41" s="209"/>
      <c r="F41" s="209"/>
      <c r="G41" s="233"/>
    </row>
    <row r="42" spans="1:10" s="196" customFormat="1" ht="30" customHeight="1" x14ac:dyDescent="0.2">
      <c r="A42" s="201" t="s">
        <v>375</v>
      </c>
      <c r="B42" s="205" t="s">
        <v>376</v>
      </c>
      <c r="C42" s="205"/>
      <c r="D42" s="207"/>
      <c r="E42" s="207"/>
      <c r="F42" s="207"/>
      <c r="G42" s="234"/>
      <c r="H42" s="441"/>
      <c r="I42" s="198"/>
      <c r="J42" s="197"/>
    </row>
    <row r="43" spans="1:10" ht="16.5" customHeight="1" x14ac:dyDescent="0.2">
      <c r="A43" s="201"/>
      <c r="B43" s="205"/>
      <c r="C43" s="470" t="s">
        <v>779</v>
      </c>
      <c r="D43" s="195"/>
      <c r="E43" s="207"/>
      <c r="F43" s="207"/>
      <c r="G43" s="233"/>
    </row>
    <row r="44" spans="1:10" ht="16.5" customHeight="1" x14ac:dyDescent="0.2">
      <c r="A44" s="201"/>
      <c r="B44" s="202"/>
      <c r="C44" s="205" t="s">
        <v>377</v>
      </c>
      <c r="D44" s="235" t="s">
        <v>378</v>
      </c>
      <c r="E44" s="236" t="s">
        <v>379</v>
      </c>
      <c r="F44" s="209"/>
      <c r="G44" s="233"/>
    </row>
    <row r="45" spans="1:10" ht="16.5" customHeight="1" x14ac:dyDescent="0.2">
      <c r="A45" s="201"/>
      <c r="B45" s="202" t="s">
        <v>380</v>
      </c>
      <c r="C45" s="471"/>
      <c r="D45" s="475">
        <f t="shared" ref="D45:D54" si="0">ROUND((C45*(1+$A$40)),2)</f>
        <v>0</v>
      </c>
      <c r="E45" s="476">
        <f t="shared" ref="E45:E54" si="1">ROUND(D45/220,2)</f>
        <v>0</v>
      </c>
      <c r="F45" s="238"/>
      <c r="G45" s="233"/>
    </row>
    <row r="46" spans="1:10" ht="16.5" customHeight="1" x14ac:dyDescent="0.2">
      <c r="A46" s="201"/>
      <c r="B46" s="202" t="s">
        <v>429</v>
      </c>
      <c r="C46" s="471"/>
      <c r="D46" s="475">
        <f t="shared" si="0"/>
        <v>0</v>
      </c>
      <c r="E46" s="476">
        <f t="shared" si="1"/>
        <v>0</v>
      </c>
      <c r="F46" s="238"/>
      <c r="G46" s="233"/>
    </row>
    <row r="47" spans="1:10" ht="16.5" customHeight="1" x14ac:dyDescent="0.2">
      <c r="A47" s="201"/>
      <c r="B47" s="202" t="s">
        <v>430</v>
      </c>
      <c r="C47" s="471"/>
      <c r="D47" s="475">
        <f t="shared" si="0"/>
        <v>0</v>
      </c>
      <c r="E47" s="476">
        <f t="shared" si="1"/>
        <v>0</v>
      </c>
      <c r="F47" s="238"/>
      <c r="G47" s="233"/>
    </row>
    <row r="48" spans="1:10" ht="16.5" customHeight="1" x14ac:dyDescent="0.2">
      <c r="A48" s="201"/>
      <c r="B48" s="202" t="s">
        <v>428</v>
      </c>
      <c r="C48" s="471"/>
      <c r="D48" s="475">
        <f t="shared" si="0"/>
        <v>0</v>
      </c>
      <c r="E48" s="476">
        <f t="shared" si="1"/>
        <v>0</v>
      </c>
      <c r="F48" s="238"/>
      <c r="G48" s="239"/>
      <c r="I48" s="240"/>
    </row>
    <row r="49" spans="1:10" ht="16.5" customHeight="1" x14ac:dyDescent="0.2">
      <c r="A49" s="201"/>
      <c r="B49" s="202" t="s">
        <v>381</v>
      </c>
      <c r="C49" s="471"/>
      <c r="D49" s="475">
        <f t="shared" si="0"/>
        <v>0</v>
      </c>
      <c r="E49" s="476">
        <f t="shared" si="1"/>
        <v>0</v>
      </c>
      <c r="F49" s="238"/>
      <c r="G49" s="230"/>
    </row>
    <row r="50" spans="1:10" ht="16.5" customHeight="1" x14ac:dyDescent="0.2">
      <c r="A50" s="201"/>
      <c r="B50" s="202" t="s">
        <v>382</v>
      </c>
      <c r="C50" s="471"/>
      <c r="D50" s="475">
        <f t="shared" si="0"/>
        <v>0</v>
      </c>
      <c r="E50" s="476">
        <f t="shared" si="1"/>
        <v>0</v>
      </c>
      <c r="F50" s="238"/>
      <c r="G50" s="210"/>
    </row>
    <row r="51" spans="1:10" ht="16.5" hidden="1" customHeight="1" x14ac:dyDescent="0.2">
      <c r="A51" s="201"/>
      <c r="B51" s="202" t="s">
        <v>431</v>
      </c>
      <c r="C51" s="471"/>
      <c r="D51" s="475">
        <f t="shared" si="0"/>
        <v>0</v>
      </c>
      <c r="E51" s="476">
        <f t="shared" si="1"/>
        <v>0</v>
      </c>
      <c r="F51" s="238"/>
      <c r="G51" s="241"/>
    </row>
    <row r="52" spans="1:10" ht="16.5" customHeight="1" x14ac:dyDescent="0.2">
      <c r="A52" s="201"/>
      <c r="B52" s="202" t="s">
        <v>432</v>
      </c>
      <c r="C52" s="471"/>
      <c r="D52" s="475">
        <f t="shared" si="0"/>
        <v>0</v>
      </c>
      <c r="E52" s="476">
        <f t="shared" si="1"/>
        <v>0</v>
      </c>
      <c r="F52" s="238"/>
      <c r="G52" s="241"/>
    </row>
    <row r="53" spans="1:10" ht="16.5" hidden="1" customHeight="1" x14ac:dyDescent="0.2">
      <c r="A53" s="201"/>
      <c r="B53" s="202" t="s">
        <v>699</v>
      </c>
      <c r="C53" s="471"/>
      <c r="D53" s="475">
        <f t="shared" si="0"/>
        <v>0</v>
      </c>
      <c r="E53" s="476">
        <f t="shared" si="1"/>
        <v>0</v>
      </c>
      <c r="F53" s="238"/>
      <c r="G53" s="241"/>
    </row>
    <row r="54" spans="1:10" ht="16.5" customHeight="1" x14ac:dyDescent="0.2">
      <c r="A54" s="201"/>
      <c r="B54" s="202" t="s">
        <v>433</v>
      </c>
      <c r="C54" s="471"/>
      <c r="D54" s="475">
        <f t="shared" si="0"/>
        <v>0</v>
      </c>
      <c r="E54" s="476">
        <f t="shared" si="1"/>
        <v>0</v>
      </c>
      <c r="F54" s="238"/>
      <c r="G54" s="241"/>
    </row>
    <row r="55" spans="1:10" ht="16.5" customHeight="1" x14ac:dyDescent="0.2">
      <c r="A55" s="466" t="s">
        <v>780</v>
      </c>
      <c r="G55" s="210"/>
    </row>
    <row r="56" spans="1:10" s="196" customFormat="1" ht="30" customHeight="1" x14ac:dyDescent="0.2">
      <c r="A56" s="201" t="s">
        <v>383</v>
      </c>
      <c r="B56" s="205" t="s">
        <v>400</v>
      </c>
      <c r="C56" s="205"/>
      <c r="D56" s="207"/>
      <c r="E56" s="207"/>
      <c r="F56" s="207"/>
      <c r="H56" s="441"/>
      <c r="I56" s="198"/>
      <c r="J56" s="197"/>
    </row>
    <row r="57" spans="1:10" ht="16.5" customHeight="1" x14ac:dyDescent="0.2">
      <c r="C57" s="205" t="s">
        <v>384</v>
      </c>
      <c r="D57" s="242" t="s">
        <v>385</v>
      </c>
      <c r="E57" s="236" t="s">
        <v>386</v>
      </c>
      <c r="F57" s="209"/>
      <c r="G57" s="210"/>
    </row>
    <row r="58" spans="1:10" ht="16.5" customHeight="1" x14ac:dyDescent="0.2">
      <c r="A58" s="201" t="s">
        <v>387</v>
      </c>
      <c r="B58" s="202" t="s">
        <v>388</v>
      </c>
      <c r="C58" s="460"/>
      <c r="D58" s="243">
        <v>1</v>
      </c>
      <c r="E58" s="474">
        <f>ROUND((C58*D58),2)</f>
        <v>0</v>
      </c>
      <c r="F58" s="236"/>
      <c r="G58" s="210"/>
      <c r="I58" s="447"/>
    </row>
    <row r="59" spans="1:10" ht="16.5" customHeight="1" x14ac:dyDescent="0.2">
      <c r="A59" s="201"/>
      <c r="B59" s="202"/>
      <c r="C59" s="237"/>
      <c r="D59" s="201"/>
      <c r="E59" s="473"/>
      <c r="F59" s="209"/>
      <c r="G59" s="210"/>
    </row>
    <row r="60" spans="1:10" ht="16.5" customHeight="1" x14ac:dyDescent="0.2">
      <c r="A60" s="201" t="s">
        <v>389</v>
      </c>
      <c r="B60" s="202" t="s">
        <v>390</v>
      </c>
      <c r="C60" s="460"/>
      <c r="D60" s="243">
        <v>1</v>
      </c>
      <c r="E60" s="474">
        <f>ROUND((C60*D60),2)</f>
        <v>0</v>
      </c>
      <c r="F60" s="236"/>
      <c r="G60" s="210"/>
    </row>
    <row r="61" spans="1:10" ht="16.5" customHeight="1" x14ac:dyDescent="0.2">
      <c r="A61" s="201"/>
      <c r="B61" s="202"/>
      <c r="C61" s="237"/>
      <c r="D61" s="489"/>
      <c r="E61" s="489"/>
      <c r="F61" s="489"/>
      <c r="G61" s="210"/>
    </row>
    <row r="62" spans="1:10" s="196" customFormat="1" ht="30" customHeight="1" x14ac:dyDescent="0.2">
      <c r="A62" s="201" t="s">
        <v>391</v>
      </c>
      <c r="B62" s="207" t="s">
        <v>392</v>
      </c>
      <c r="C62" s="205"/>
      <c r="G62" s="209"/>
      <c r="H62" s="441"/>
      <c r="I62" s="198"/>
      <c r="J62" s="197"/>
    </row>
    <row r="63" spans="1:10" ht="16.5" customHeight="1" x14ac:dyDescent="0.2">
      <c r="A63" s="201"/>
      <c r="B63" s="202"/>
      <c r="C63" s="201" t="s">
        <v>393</v>
      </c>
      <c r="D63" s="208"/>
      <c r="E63" s="209"/>
      <c r="F63" s="209"/>
      <c r="G63" s="210"/>
    </row>
    <row r="64" spans="1:10" s="248" customFormat="1" ht="16.5" customHeight="1" x14ac:dyDescent="0.2">
      <c r="A64" s="201"/>
      <c r="B64" s="244" t="s">
        <v>380</v>
      </c>
      <c r="C64" s="222">
        <v>3</v>
      </c>
      <c r="D64" s="208"/>
      <c r="E64" s="473">
        <f>E45*C64</f>
        <v>0</v>
      </c>
      <c r="F64" s="209"/>
      <c r="G64" s="245"/>
      <c r="H64" s="448"/>
      <c r="I64" s="247"/>
      <c r="J64" s="246"/>
    </row>
    <row r="65" spans="1:10" s="248" customFormat="1" ht="16.5" customHeight="1" x14ac:dyDescent="0.2">
      <c r="A65" s="201"/>
      <c r="B65" s="244" t="s">
        <v>429</v>
      </c>
      <c r="C65" s="222">
        <v>3</v>
      </c>
      <c r="D65" s="208"/>
      <c r="E65" s="473">
        <f>E46*C65</f>
        <v>0</v>
      </c>
      <c r="F65" s="209"/>
      <c r="G65" s="249"/>
      <c r="H65" s="448"/>
      <c r="I65" s="247"/>
      <c r="J65" s="246"/>
    </row>
    <row r="66" spans="1:10" s="248" customFormat="1" ht="16.5" customHeight="1" x14ac:dyDescent="0.2">
      <c r="A66" s="201"/>
      <c r="B66" s="244" t="s">
        <v>428</v>
      </c>
      <c r="C66" s="222">
        <v>1</v>
      </c>
      <c r="D66" s="208"/>
      <c r="E66" s="473">
        <f t="shared" ref="E66:E72" si="2">E48*C66</f>
        <v>0</v>
      </c>
      <c r="F66" s="209"/>
      <c r="G66" s="249"/>
      <c r="H66" s="448"/>
      <c r="I66" s="247"/>
      <c r="J66" s="246"/>
    </row>
    <row r="67" spans="1:10" s="248" customFormat="1" ht="16.5" customHeight="1" x14ac:dyDescent="0.2">
      <c r="A67" s="201"/>
      <c r="B67" s="301" t="s">
        <v>381</v>
      </c>
      <c r="C67" s="222">
        <v>1</v>
      </c>
      <c r="D67" s="208"/>
      <c r="E67" s="473">
        <f t="shared" si="2"/>
        <v>0</v>
      </c>
      <c r="F67" s="209"/>
      <c r="G67" s="249"/>
      <c r="H67" s="448"/>
      <c r="I67" s="247"/>
      <c r="J67" s="246"/>
    </row>
    <row r="68" spans="1:10" s="248" customFormat="1" ht="16.5" customHeight="1" x14ac:dyDescent="0.2">
      <c r="A68" s="201"/>
      <c r="B68" s="244" t="s">
        <v>382</v>
      </c>
      <c r="C68" s="222">
        <v>1</v>
      </c>
      <c r="D68" s="208"/>
      <c r="E68" s="473">
        <f t="shared" si="2"/>
        <v>0</v>
      </c>
      <c r="F68" s="209"/>
      <c r="H68" s="448"/>
      <c r="I68" s="247"/>
      <c r="J68" s="246"/>
    </row>
    <row r="69" spans="1:10" s="248" customFormat="1" ht="16.5" hidden="1" customHeight="1" x14ac:dyDescent="0.2">
      <c r="A69" s="201"/>
      <c r="B69" s="244" t="s">
        <v>431</v>
      </c>
      <c r="C69" s="222"/>
      <c r="D69" s="208"/>
      <c r="E69" s="473">
        <f t="shared" si="2"/>
        <v>0</v>
      </c>
      <c r="F69" s="209"/>
      <c r="H69" s="448"/>
      <c r="I69" s="247"/>
      <c r="J69" s="246"/>
    </row>
    <row r="70" spans="1:10" s="248" customFormat="1" ht="16.5" customHeight="1" x14ac:dyDescent="0.2">
      <c r="A70" s="201"/>
      <c r="B70" s="244" t="s">
        <v>432</v>
      </c>
      <c r="C70" s="222">
        <v>0.5</v>
      </c>
      <c r="D70" s="208"/>
      <c r="E70" s="473">
        <f t="shared" si="2"/>
        <v>0</v>
      </c>
      <c r="F70" s="209"/>
      <c r="H70" s="448"/>
      <c r="I70" s="247"/>
      <c r="J70" s="246"/>
    </row>
    <row r="71" spans="1:10" s="248" customFormat="1" ht="16.5" hidden="1" customHeight="1" x14ac:dyDescent="0.2">
      <c r="A71" s="201"/>
      <c r="B71" s="301" t="s">
        <v>699</v>
      </c>
      <c r="C71" s="222"/>
      <c r="D71" s="208"/>
      <c r="E71" s="473">
        <f t="shared" si="2"/>
        <v>0</v>
      </c>
      <c r="F71" s="209"/>
      <c r="H71" s="448"/>
      <c r="I71" s="247"/>
      <c r="J71" s="246"/>
    </row>
    <row r="72" spans="1:10" s="248" customFormat="1" ht="16.5" customHeight="1" x14ac:dyDescent="0.2">
      <c r="A72" s="201"/>
      <c r="B72" s="244" t="s">
        <v>433</v>
      </c>
      <c r="C72" s="222">
        <v>0.5</v>
      </c>
      <c r="D72" s="208"/>
      <c r="E72" s="473">
        <f t="shared" si="2"/>
        <v>0</v>
      </c>
      <c r="F72" s="209"/>
      <c r="H72" s="448"/>
      <c r="I72" s="247"/>
      <c r="J72" s="246"/>
    </row>
    <row r="73" spans="1:10" s="248" customFormat="1" ht="16.5" customHeight="1" x14ac:dyDescent="0.2">
      <c r="A73" s="201"/>
      <c r="B73" s="244" t="s">
        <v>388</v>
      </c>
      <c r="C73" s="222">
        <v>1</v>
      </c>
      <c r="D73" s="208"/>
      <c r="E73" s="473">
        <f>E58*C73</f>
        <v>0</v>
      </c>
      <c r="F73" s="209"/>
      <c r="H73" s="448"/>
      <c r="I73" s="247"/>
      <c r="J73" s="246"/>
    </row>
    <row r="74" spans="1:10" s="248" customFormat="1" ht="16.5" customHeight="1" x14ac:dyDescent="0.2">
      <c r="A74" s="201"/>
      <c r="B74" s="244" t="s">
        <v>390</v>
      </c>
      <c r="C74" s="222">
        <v>1</v>
      </c>
      <c r="D74" s="208"/>
      <c r="E74" s="473">
        <f>E60*C74</f>
        <v>0</v>
      </c>
      <c r="F74" s="209"/>
      <c r="H74" s="448"/>
      <c r="I74" s="247"/>
      <c r="J74" s="246"/>
    </row>
    <row r="75" spans="1:10" s="248" customFormat="1" ht="16.5" customHeight="1" x14ac:dyDescent="0.2">
      <c r="A75" s="201"/>
      <c r="B75" s="202" t="s">
        <v>394</v>
      </c>
      <c r="C75" s="201">
        <f>ROUND((SUM(C64:C74)),2)</f>
        <v>12</v>
      </c>
      <c r="D75" s="220"/>
      <c r="E75" s="473">
        <f>ROUND((SUM(E64:E74)),2)</f>
        <v>0</v>
      </c>
      <c r="F75" s="209"/>
      <c r="H75" s="448"/>
      <c r="I75" s="247"/>
      <c r="J75" s="246"/>
    </row>
    <row r="76" spans="1:10" s="244" customFormat="1" ht="30" customHeight="1" x14ac:dyDescent="0.2">
      <c r="A76" s="201"/>
      <c r="B76" s="250" t="s">
        <v>434</v>
      </c>
      <c r="C76" s="472">
        <f>ROUND((E75/C75),2)</f>
        <v>0</v>
      </c>
      <c r="D76" s="251"/>
      <c r="E76" s="251"/>
      <c r="F76" s="209"/>
      <c r="H76" s="449"/>
      <c r="I76" s="253"/>
      <c r="J76" s="252"/>
    </row>
    <row r="77" spans="1:10" s="248" customFormat="1" ht="16.5" customHeight="1" x14ac:dyDescent="0.2">
      <c r="A77" s="496"/>
      <c r="B77" s="496"/>
      <c r="C77" s="202"/>
      <c r="D77" s="251"/>
      <c r="E77" s="251"/>
      <c r="F77" s="251"/>
      <c r="H77" s="448"/>
      <c r="I77" s="247"/>
      <c r="J77" s="246"/>
    </row>
    <row r="78" spans="1:10" ht="16.5" customHeight="1" x14ac:dyDescent="0.2">
      <c r="A78" s="466"/>
      <c r="B78" s="466"/>
      <c r="C78" s="466"/>
      <c r="D78" s="466"/>
      <c r="E78" s="466"/>
      <c r="F78" s="466"/>
      <c r="H78" s="450"/>
      <c r="I78" s="254"/>
    </row>
    <row r="79" spans="1:10" ht="16.5" customHeight="1" x14ac:dyDescent="0.2">
      <c r="A79" s="467"/>
      <c r="B79" s="468"/>
      <c r="C79" s="469"/>
      <c r="D79" s="467"/>
      <c r="E79" s="467"/>
      <c r="F79" s="467"/>
      <c r="H79" s="450"/>
      <c r="I79" s="254"/>
    </row>
    <row r="80" spans="1:10" ht="16.5" customHeight="1" x14ac:dyDescent="0.2">
      <c r="B80" s="255"/>
      <c r="D80" s="244"/>
      <c r="E80" s="487"/>
      <c r="F80" s="488"/>
      <c r="H80" s="450"/>
      <c r="I80" s="254"/>
    </row>
    <row r="81" spans="2:9" ht="16.5" customHeight="1" x14ac:dyDescent="0.2">
      <c r="H81" s="450"/>
      <c r="I81" s="254"/>
    </row>
    <row r="82" spans="2:9" ht="16.5" customHeight="1" x14ac:dyDescent="0.2">
      <c r="B82" s="256"/>
      <c r="D82" s="257"/>
      <c r="F82" s="258"/>
      <c r="H82" s="450"/>
      <c r="I82" s="254"/>
    </row>
    <row r="83" spans="2:9" ht="16.5" customHeight="1" x14ac:dyDescent="0.2">
      <c r="H83" s="450"/>
      <c r="I83" s="254"/>
    </row>
    <row r="84" spans="2:9" ht="16.5" customHeight="1" x14ac:dyDescent="0.2">
      <c r="H84" s="450"/>
      <c r="I84" s="254"/>
    </row>
    <row r="85" spans="2:9" ht="16.5" customHeight="1" x14ac:dyDescent="0.2">
      <c r="H85" s="450"/>
      <c r="I85" s="254"/>
    </row>
    <row r="86" spans="2:9" ht="16.5" customHeight="1" x14ac:dyDescent="0.2">
      <c r="H86" s="450"/>
      <c r="I86" s="254"/>
    </row>
  </sheetData>
  <mergeCells count="15">
    <mergeCell ref="I7:M7"/>
    <mergeCell ref="C29:F29"/>
    <mergeCell ref="C30:F30"/>
    <mergeCell ref="C37:F37"/>
    <mergeCell ref="C38:F38"/>
    <mergeCell ref="C31:F31"/>
    <mergeCell ref="E80:F80"/>
    <mergeCell ref="D61:F61"/>
    <mergeCell ref="B1:D1"/>
    <mergeCell ref="B2:F2"/>
    <mergeCell ref="B15:F15"/>
    <mergeCell ref="B27:F27"/>
    <mergeCell ref="C28:F28"/>
    <mergeCell ref="C36:F36"/>
    <mergeCell ref="A77:B77"/>
  </mergeCells>
  <phoneticPr fontId="5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rowBreaks count="1" manualBreakCount="1">
    <brk id="40" max="5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GO188"/>
  <sheetViews>
    <sheetView showGridLines="0" view="pageBreakPreview" zoomScaleNormal="100" zoomScaleSheetLayoutView="100" workbookViewId="0">
      <pane ySplit="1" topLeftCell="A2" activePane="bottomLeft" state="frozen"/>
      <selection pane="bottomLeft" activeCell="N9" sqref="N9"/>
    </sheetView>
  </sheetViews>
  <sheetFormatPr defaultColWidth="8.5703125" defaultRowHeight="12.75" x14ac:dyDescent="0.2"/>
  <cols>
    <col min="1" max="1" width="81" style="148" customWidth="1"/>
    <col min="2" max="2" width="10.42578125" style="130" customWidth="1"/>
    <col min="3" max="3" width="13.140625" style="477" customWidth="1"/>
    <col min="4" max="4" width="13.140625" style="1" hidden="1" customWidth="1"/>
    <col min="5" max="5" width="10.28515625" style="116" hidden="1" customWidth="1"/>
    <col min="6" max="6" width="11.85546875" style="117" hidden="1" customWidth="1"/>
    <col min="7" max="8" width="11" style="117" hidden="1" customWidth="1"/>
    <col min="9" max="9" width="10.7109375" style="116" hidden="1" customWidth="1"/>
    <col min="10" max="10" width="11.42578125" style="118" hidden="1" customWidth="1"/>
    <col min="11" max="11" width="10" style="119" hidden="1" customWidth="1"/>
    <col min="12" max="12" width="1.5703125" style="92" hidden="1" customWidth="1"/>
    <col min="13" max="13" width="12" style="93" customWidth="1"/>
    <col min="14" max="14" width="6.85546875" style="92" customWidth="1"/>
    <col min="15" max="15" width="8.5703125" style="92" customWidth="1"/>
    <col min="16" max="16" width="6.140625" style="93" customWidth="1"/>
    <col min="17" max="17" width="8.5703125" style="92" customWidth="1"/>
    <col min="18" max="18" width="6.140625" style="93" customWidth="1"/>
    <col min="19" max="19" width="84.7109375" style="93" customWidth="1"/>
    <col min="20" max="20" width="6.85546875" style="92" customWidth="1"/>
    <col min="21" max="21" width="8.5703125" style="92" customWidth="1"/>
    <col min="22" max="22" width="6.140625" style="93" customWidth="1"/>
    <col min="23" max="23" width="84.7109375" style="93" customWidth="1"/>
    <col min="24" max="24" width="6.85546875" style="92" customWidth="1"/>
    <col min="25" max="25" width="8.5703125" style="92" customWidth="1"/>
    <col min="26" max="26" width="6.140625" style="93" customWidth="1"/>
    <col min="27" max="27" width="84.7109375" style="93" customWidth="1"/>
    <col min="28" max="28" width="6.85546875" style="92" customWidth="1"/>
    <col min="29" max="29" width="8.5703125" style="92" customWidth="1"/>
    <col min="30" max="30" width="6.140625" style="93" customWidth="1"/>
    <col min="31" max="31" width="84.7109375" style="93" customWidth="1"/>
    <col min="32" max="32" width="6.85546875" style="92" customWidth="1"/>
    <col min="33" max="33" width="8.5703125" style="92" customWidth="1"/>
    <col min="34" max="34" width="6.140625" style="93" customWidth="1"/>
    <col min="35" max="35" width="84.7109375" style="93" customWidth="1"/>
    <col min="36" max="36" width="6.85546875" style="92" customWidth="1"/>
    <col min="37" max="37" width="8.5703125" style="92" customWidth="1"/>
    <col min="38" max="38" width="6.140625" style="93" customWidth="1"/>
    <col min="39" max="39" width="84.7109375" style="93" customWidth="1"/>
    <col min="40" max="40" width="6.85546875" style="92" customWidth="1"/>
    <col min="41" max="41" width="8.5703125" style="92" customWidth="1"/>
    <col min="42" max="42" width="6.140625" style="93" customWidth="1"/>
    <col min="43" max="43" width="84.7109375" style="93" customWidth="1"/>
    <col min="44" max="44" width="6.85546875" style="92" customWidth="1"/>
    <col min="45" max="45" width="8.5703125" style="92" customWidth="1"/>
    <col min="46" max="46" width="6.140625" style="93" customWidth="1"/>
    <col min="47" max="47" width="84.7109375" style="93" customWidth="1"/>
    <col min="48" max="48" width="6.85546875" style="92" customWidth="1"/>
    <col min="49" max="49" width="8.5703125" style="92" customWidth="1"/>
    <col min="50" max="50" width="6.140625" style="93" customWidth="1"/>
    <col min="51" max="51" width="84.7109375" style="93" customWidth="1"/>
    <col min="52" max="52" width="6.85546875" style="92" customWidth="1"/>
    <col min="53" max="53" width="8.5703125" style="92" customWidth="1"/>
    <col min="54" max="54" width="6.140625" style="93" customWidth="1"/>
    <col min="55" max="55" width="84.7109375" style="93" customWidth="1"/>
    <col min="56" max="56" width="6.85546875" style="92" customWidth="1"/>
    <col min="57" max="57" width="8.5703125" style="92" customWidth="1"/>
    <col min="58" max="58" width="6.140625" style="93" customWidth="1"/>
    <col min="59" max="59" width="84.7109375" style="93" customWidth="1"/>
    <col min="60" max="60" width="6.85546875" style="92" customWidth="1"/>
    <col min="61" max="61" width="8.5703125" style="92" customWidth="1"/>
    <col min="62" max="62" width="6.140625" style="93" customWidth="1"/>
    <col min="63" max="63" width="84.7109375" style="93" customWidth="1"/>
    <col min="64" max="64" width="6.85546875" style="92" customWidth="1"/>
    <col min="65" max="65" width="8.5703125" style="92" customWidth="1"/>
    <col min="66" max="66" width="6.140625" style="93" customWidth="1"/>
    <col min="67" max="67" width="84.7109375" style="93" customWidth="1"/>
    <col min="68" max="68" width="6.85546875" style="92" customWidth="1"/>
    <col min="69" max="69" width="8.5703125" style="92" customWidth="1"/>
    <col min="70" max="70" width="6.140625" style="93" customWidth="1"/>
    <col min="71" max="71" width="84.7109375" style="93" customWidth="1"/>
    <col min="72" max="72" width="6.85546875" style="92" customWidth="1"/>
    <col min="73" max="73" width="8.5703125" style="92" customWidth="1"/>
    <col min="74" max="74" width="6.140625" style="93" customWidth="1"/>
    <col min="75" max="75" width="84.7109375" style="93" customWidth="1"/>
    <col min="76" max="76" width="6.85546875" style="92" customWidth="1"/>
    <col min="77" max="77" width="8.5703125" style="92" customWidth="1"/>
    <col min="78" max="78" width="6.140625" style="93" customWidth="1"/>
    <col min="79" max="79" width="84.7109375" style="93" customWidth="1"/>
    <col min="80" max="80" width="6.85546875" style="92" customWidth="1"/>
    <col min="81" max="81" width="8.5703125" style="92" customWidth="1"/>
    <col min="82" max="82" width="6.140625" style="93" customWidth="1"/>
    <col min="83" max="83" width="84.7109375" style="93" customWidth="1"/>
    <col min="84" max="84" width="6.85546875" style="92" customWidth="1"/>
    <col min="85" max="85" width="8.5703125" style="92" customWidth="1"/>
    <col min="86" max="86" width="6.140625" style="93" customWidth="1"/>
    <col min="87" max="87" width="84.7109375" style="93" customWidth="1"/>
    <col min="88" max="88" width="6.85546875" style="92" customWidth="1"/>
    <col min="89" max="89" width="8.5703125" style="92" customWidth="1"/>
    <col min="90" max="90" width="6.140625" style="93" customWidth="1"/>
    <col min="91" max="91" width="84.7109375" style="93" customWidth="1"/>
    <col min="92" max="92" width="6.85546875" style="92" customWidth="1"/>
    <col min="93" max="93" width="8.5703125" style="92" customWidth="1"/>
    <col min="94" max="94" width="6.140625" style="93" customWidth="1"/>
    <col min="95" max="95" width="84.7109375" style="93" customWidth="1"/>
    <col min="96" max="96" width="6.85546875" style="92" customWidth="1"/>
    <col min="97" max="97" width="8.5703125" style="92" customWidth="1"/>
    <col min="98" max="98" width="6.140625" style="93" customWidth="1"/>
    <col min="99" max="99" width="84.7109375" style="93" customWidth="1"/>
    <col min="100" max="100" width="6.85546875" style="92" customWidth="1"/>
    <col min="101" max="101" width="8.5703125" style="92" customWidth="1"/>
    <col min="102" max="102" width="6.140625" style="93" customWidth="1"/>
    <col min="103" max="103" width="84.7109375" style="93" customWidth="1"/>
    <col min="104" max="104" width="6.85546875" style="92" customWidth="1"/>
    <col min="105" max="105" width="8.5703125" style="92" customWidth="1"/>
    <col min="106" max="106" width="6.140625" style="93" customWidth="1"/>
    <col min="107" max="107" width="84.7109375" style="93" customWidth="1"/>
    <col min="108" max="108" width="6.85546875" style="92" customWidth="1"/>
    <col min="109" max="109" width="8.5703125" style="92" customWidth="1"/>
    <col min="110" max="110" width="6.140625" style="93" customWidth="1"/>
    <col min="111" max="111" width="84.7109375" style="93" customWidth="1"/>
    <col min="112" max="112" width="6.85546875" style="92" customWidth="1"/>
    <col min="113" max="113" width="8.5703125" style="92" customWidth="1"/>
    <col min="114" max="114" width="6.140625" style="93" customWidth="1"/>
    <col min="115" max="115" width="84.7109375" style="93" customWidth="1"/>
    <col min="116" max="116" width="6.85546875" style="92" customWidth="1"/>
    <col min="117" max="117" width="8.5703125" style="92" customWidth="1"/>
    <col min="118" max="118" width="6.140625" style="93" customWidth="1"/>
    <col min="119" max="119" width="84.7109375" style="93" customWidth="1"/>
    <col min="120" max="120" width="6.85546875" style="92" customWidth="1"/>
    <col min="121" max="121" width="8.5703125" style="92" customWidth="1"/>
    <col min="122" max="122" width="6.140625" style="93" customWidth="1"/>
    <col min="123" max="123" width="84.7109375" style="93" customWidth="1"/>
    <col min="124" max="124" width="6.85546875" style="92" customWidth="1"/>
    <col min="125" max="125" width="8.5703125" style="92" customWidth="1"/>
    <col min="126" max="126" width="6.140625" style="93" customWidth="1"/>
    <col min="127" max="127" width="84.7109375" style="93" customWidth="1"/>
    <col min="128" max="128" width="6.85546875" style="92" customWidth="1"/>
    <col min="129" max="129" width="8.5703125" style="92" customWidth="1"/>
    <col min="130" max="130" width="6.140625" style="93" customWidth="1"/>
    <col min="131" max="131" width="84.7109375" style="93" customWidth="1"/>
    <col min="132" max="132" width="6.85546875" style="92" customWidth="1"/>
    <col min="133" max="133" width="8.5703125" style="92" customWidth="1"/>
    <col min="134" max="134" width="6.140625" style="93" customWidth="1"/>
    <col min="135" max="135" width="84.7109375" style="93" customWidth="1"/>
    <col min="136" max="136" width="6.85546875" style="92" customWidth="1"/>
    <col min="137" max="137" width="8.5703125" style="92" customWidth="1"/>
    <col min="138" max="138" width="6.140625" style="93" customWidth="1"/>
    <col min="139" max="139" width="84.7109375" style="93" customWidth="1"/>
    <col min="140" max="140" width="6.85546875" style="92" customWidth="1"/>
    <col min="141" max="141" width="8.5703125" style="92" customWidth="1"/>
    <col min="142" max="142" width="6.140625" style="93" customWidth="1"/>
    <col min="143" max="143" width="84.7109375" style="93" customWidth="1"/>
    <col min="144" max="144" width="6.85546875" style="92" customWidth="1"/>
    <col min="145" max="145" width="8.5703125" style="92" customWidth="1"/>
    <col min="146" max="146" width="6.140625" style="93" customWidth="1"/>
    <col min="147" max="147" width="84.7109375" style="93" customWidth="1"/>
    <col min="148" max="148" width="6.85546875" style="92" customWidth="1"/>
    <col min="149" max="149" width="8.5703125" style="92" customWidth="1"/>
    <col min="150" max="150" width="6.140625" style="93" customWidth="1"/>
    <col min="151" max="151" width="84.7109375" style="93" customWidth="1"/>
    <col min="152" max="152" width="6.85546875" style="92" customWidth="1"/>
    <col min="153" max="153" width="8.5703125" style="92" customWidth="1"/>
    <col min="154" max="154" width="6.140625" style="93" customWidth="1"/>
    <col min="155" max="155" width="84.7109375" style="93" customWidth="1"/>
    <col min="156" max="156" width="6.85546875" style="92" customWidth="1"/>
    <col min="157" max="157" width="8.5703125" style="92" customWidth="1"/>
    <col min="158" max="158" width="6.140625" style="93" customWidth="1"/>
    <col min="159" max="159" width="84.7109375" style="93" customWidth="1"/>
    <col min="160" max="160" width="6.85546875" style="92" customWidth="1"/>
    <col min="161" max="161" width="8.5703125" style="92" customWidth="1"/>
    <col min="162" max="162" width="6.140625" style="93" customWidth="1"/>
    <col min="163" max="163" width="84.7109375" style="93" customWidth="1"/>
    <col min="164" max="164" width="6.85546875" style="92" customWidth="1"/>
    <col min="165" max="165" width="8.5703125" style="92" customWidth="1"/>
    <col min="166" max="166" width="6.140625" style="93" customWidth="1"/>
    <col min="167" max="167" width="84.7109375" style="93" customWidth="1"/>
    <col min="168" max="168" width="6.85546875" style="92" customWidth="1"/>
    <col min="169" max="169" width="8.5703125" style="92" customWidth="1"/>
    <col min="170" max="170" width="6.140625" style="93" customWidth="1"/>
    <col min="171" max="171" width="84.7109375" style="93" customWidth="1"/>
    <col min="172" max="172" width="6.85546875" style="92" customWidth="1"/>
    <col min="173" max="173" width="8.5703125" style="92" customWidth="1"/>
    <col min="174" max="174" width="6.140625" style="93" customWidth="1"/>
    <col min="175" max="175" width="84.7109375" style="93" customWidth="1"/>
    <col min="176" max="176" width="6.85546875" style="92" customWidth="1"/>
    <col min="177" max="177" width="8.5703125" style="92" customWidth="1"/>
    <col min="178" max="178" width="6.140625" style="93" customWidth="1"/>
    <col min="179" max="179" width="84.7109375" style="93" customWidth="1"/>
    <col min="180" max="180" width="6.85546875" style="92" customWidth="1"/>
    <col min="181" max="181" width="8.5703125" style="92" customWidth="1"/>
    <col min="182" max="182" width="6.140625" style="93" customWidth="1"/>
    <col min="183" max="183" width="84.7109375" style="93" customWidth="1"/>
    <col min="184" max="184" width="6.85546875" style="92" customWidth="1"/>
    <col min="185" max="185" width="8.5703125" style="92" customWidth="1"/>
    <col min="186" max="186" width="6.140625" style="93" customWidth="1"/>
    <col min="187" max="187" width="84.7109375" style="93" customWidth="1"/>
    <col min="188" max="188" width="6.85546875" style="92" customWidth="1"/>
    <col min="189" max="189" width="8.5703125" style="92" customWidth="1"/>
    <col min="190" max="190" width="6.140625" style="93" customWidth="1"/>
    <col min="191" max="191" width="84.7109375" style="93" customWidth="1"/>
    <col min="192" max="192" width="6.85546875" style="92" customWidth="1"/>
    <col min="193" max="193" width="8.5703125" style="92" customWidth="1"/>
    <col min="194" max="194" width="6.140625" style="93" customWidth="1"/>
    <col min="195" max="195" width="84.7109375" style="93" customWidth="1"/>
    <col min="196" max="196" width="6.85546875" style="92" customWidth="1"/>
    <col min="197" max="16384" width="8.5703125" style="92"/>
  </cols>
  <sheetData>
    <row r="1" spans="1:197" ht="25.5" x14ac:dyDescent="0.2">
      <c r="A1" s="132" t="s">
        <v>541</v>
      </c>
      <c r="B1" s="131" t="s">
        <v>40</v>
      </c>
      <c r="C1" s="120" t="s">
        <v>45</v>
      </c>
      <c r="D1" s="120"/>
      <c r="E1" s="109" t="s">
        <v>626</v>
      </c>
      <c r="F1" s="106" t="s">
        <v>623</v>
      </c>
      <c r="G1" s="106" t="s">
        <v>624</v>
      </c>
      <c r="H1" s="106" t="s">
        <v>630</v>
      </c>
      <c r="I1" s="109" t="s">
        <v>625</v>
      </c>
      <c r="J1" s="112" t="s">
        <v>627</v>
      </c>
      <c r="K1" s="113" t="s">
        <v>628</v>
      </c>
      <c r="L1" s="103" t="s">
        <v>629</v>
      </c>
      <c r="O1" s="96"/>
      <c r="Q1" s="96"/>
      <c r="U1" s="96"/>
      <c r="Y1" s="96"/>
      <c r="AC1" s="96"/>
      <c r="AG1" s="96"/>
      <c r="AK1" s="96"/>
      <c r="AO1" s="96"/>
      <c r="AS1" s="96"/>
      <c r="AW1" s="96"/>
      <c r="BA1" s="96"/>
      <c r="BE1" s="96"/>
      <c r="BI1" s="96"/>
      <c r="BM1" s="96"/>
      <c r="BQ1" s="96"/>
      <c r="BU1" s="96"/>
      <c r="BY1" s="96"/>
      <c r="CC1" s="96"/>
      <c r="CG1" s="96"/>
      <c r="CK1" s="96"/>
      <c r="CO1" s="96"/>
      <c r="CS1" s="96"/>
      <c r="CW1" s="96"/>
      <c r="DA1" s="96"/>
      <c r="DE1" s="96"/>
      <c r="DI1" s="96"/>
      <c r="DM1" s="96"/>
      <c r="DQ1" s="96"/>
      <c r="DU1" s="96"/>
      <c r="DY1" s="96"/>
      <c r="EC1" s="96"/>
      <c r="EG1" s="96"/>
      <c r="EK1" s="96"/>
      <c r="EO1" s="96"/>
      <c r="ES1" s="96"/>
      <c r="EW1" s="96"/>
      <c r="FA1" s="96"/>
      <c r="FE1" s="96"/>
      <c r="FI1" s="96"/>
      <c r="FM1" s="96"/>
      <c r="FQ1" s="96"/>
      <c r="FU1" s="96"/>
      <c r="FY1" s="96"/>
      <c r="GC1" s="96"/>
      <c r="GG1" s="96"/>
      <c r="GK1" s="96"/>
      <c r="GO1" s="96"/>
    </row>
    <row r="2" spans="1:197" ht="18" customHeight="1" x14ac:dyDescent="0.2">
      <c r="A2" s="144" t="s">
        <v>109</v>
      </c>
      <c r="B2" s="127" t="s">
        <v>32</v>
      </c>
      <c r="C2" s="461"/>
      <c r="D2" s="94">
        <v>0.21</v>
      </c>
      <c r="E2" s="110"/>
      <c r="F2" s="107">
        <v>0.21</v>
      </c>
      <c r="G2" s="107">
        <v>0.21</v>
      </c>
      <c r="H2" s="107">
        <v>0.21</v>
      </c>
      <c r="I2" s="110"/>
      <c r="J2" s="114"/>
      <c r="K2" s="95"/>
      <c r="L2" s="97"/>
      <c r="O2" s="96"/>
      <c r="Q2" s="96"/>
      <c r="U2" s="96"/>
      <c r="Y2" s="96"/>
      <c r="AC2" s="96"/>
      <c r="AG2" s="96"/>
      <c r="AK2" s="96"/>
      <c r="AO2" s="96"/>
      <c r="AS2" s="96"/>
      <c r="AW2" s="96"/>
      <c r="BA2" s="96"/>
      <c r="BE2" s="96"/>
      <c r="BI2" s="96"/>
      <c r="BM2" s="96"/>
      <c r="BQ2" s="96"/>
      <c r="BU2" s="96"/>
      <c r="BY2" s="96"/>
      <c r="CC2" s="96"/>
      <c r="CG2" s="96"/>
      <c r="CK2" s="96"/>
      <c r="CO2" s="96"/>
      <c r="CS2" s="96"/>
      <c r="CW2" s="96"/>
      <c r="DA2" s="96"/>
      <c r="DE2" s="96"/>
      <c r="DI2" s="96"/>
      <c r="DM2" s="96"/>
      <c r="DQ2" s="96"/>
      <c r="DU2" s="96"/>
      <c r="DY2" s="96"/>
      <c r="EC2" s="96"/>
      <c r="EG2" s="96"/>
      <c r="EK2" s="96"/>
      <c r="EO2" s="96"/>
      <c r="ES2" s="96"/>
      <c r="EW2" s="96"/>
      <c r="FA2" s="96"/>
      <c r="FE2" s="96"/>
      <c r="FI2" s="96"/>
      <c r="FM2" s="96"/>
      <c r="FQ2" s="96"/>
      <c r="FU2" s="96"/>
      <c r="FY2" s="96"/>
      <c r="GC2" s="96"/>
      <c r="GG2" s="96"/>
      <c r="GK2" s="96"/>
      <c r="GO2" s="96"/>
    </row>
    <row r="3" spans="1:197" ht="18" customHeight="1" x14ac:dyDescent="0.2">
      <c r="A3" s="145" t="s">
        <v>425</v>
      </c>
      <c r="B3" s="127" t="s">
        <v>32</v>
      </c>
      <c r="C3" s="461"/>
      <c r="D3" s="94">
        <v>1.67</v>
      </c>
      <c r="E3" s="110"/>
      <c r="F3" s="107">
        <v>1.67</v>
      </c>
      <c r="G3" s="107">
        <v>1.67</v>
      </c>
      <c r="H3" s="107">
        <v>1.67</v>
      </c>
      <c r="I3" s="110"/>
      <c r="J3" s="114"/>
      <c r="K3" s="95"/>
      <c r="L3" s="97"/>
      <c r="O3" s="96"/>
      <c r="Q3" s="96"/>
      <c r="U3" s="96"/>
      <c r="Y3" s="96"/>
      <c r="AC3" s="96"/>
      <c r="AG3" s="96"/>
      <c r="AK3" s="96"/>
      <c r="AO3" s="96"/>
      <c r="AS3" s="96"/>
      <c r="AW3" s="96"/>
      <c r="BA3" s="96"/>
      <c r="BE3" s="96"/>
      <c r="BI3" s="96"/>
      <c r="BM3" s="96"/>
      <c r="BQ3" s="96"/>
      <c r="BU3" s="96"/>
      <c r="BY3" s="96"/>
      <c r="CC3" s="96"/>
      <c r="CG3" s="96"/>
      <c r="CK3" s="96"/>
      <c r="CO3" s="96"/>
      <c r="CS3" s="96"/>
      <c r="CW3" s="96"/>
      <c r="DA3" s="96"/>
      <c r="DE3" s="96"/>
      <c r="DI3" s="96"/>
      <c r="DM3" s="96"/>
      <c r="DQ3" s="96"/>
      <c r="DU3" s="96"/>
      <c r="DY3" s="96"/>
      <c r="EC3" s="96"/>
      <c r="EG3" s="96"/>
      <c r="EK3" s="96"/>
      <c r="EO3" s="96"/>
      <c r="ES3" s="96"/>
      <c r="EW3" s="96"/>
      <c r="FA3" s="96"/>
      <c r="FE3" s="96"/>
      <c r="FI3" s="96"/>
      <c r="FM3" s="96"/>
      <c r="FQ3" s="96"/>
      <c r="FU3" s="96"/>
      <c r="FY3" s="96"/>
      <c r="GC3" s="96"/>
      <c r="GG3" s="96"/>
      <c r="GK3" s="96"/>
      <c r="GO3" s="96"/>
    </row>
    <row r="4" spans="1:197" ht="18" customHeight="1" x14ac:dyDescent="0.2">
      <c r="A4" s="144" t="s">
        <v>302</v>
      </c>
      <c r="B4" s="127" t="s">
        <v>32</v>
      </c>
      <c r="C4" s="461"/>
      <c r="D4" s="94">
        <v>7.36</v>
      </c>
      <c r="E4" s="110"/>
      <c r="F4" s="107">
        <v>7.37</v>
      </c>
      <c r="G4" s="107">
        <v>7.37</v>
      </c>
      <c r="H4" s="107">
        <v>7.37</v>
      </c>
      <c r="I4" s="110"/>
      <c r="J4" s="114"/>
      <c r="K4" s="95"/>
      <c r="L4" s="97"/>
      <c r="O4" s="96"/>
      <c r="Q4" s="96"/>
      <c r="U4" s="96"/>
      <c r="Y4" s="96"/>
      <c r="AC4" s="96"/>
      <c r="AG4" s="96"/>
      <c r="AK4" s="96"/>
      <c r="AO4" s="96"/>
      <c r="AS4" s="96"/>
      <c r="AW4" s="96"/>
      <c r="BA4" s="96"/>
      <c r="BE4" s="96"/>
      <c r="BI4" s="96"/>
      <c r="BM4" s="96"/>
      <c r="BQ4" s="96"/>
      <c r="BU4" s="96"/>
      <c r="BY4" s="96"/>
      <c r="CC4" s="96"/>
      <c r="CG4" s="96"/>
      <c r="CK4" s="96"/>
      <c r="CO4" s="96"/>
      <c r="CS4" s="96"/>
      <c r="CW4" s="96"/>
      <c r="DA4" s="96"/>
      <c r="DE4" s="96"/>
      <c r="DI4" s="96"/>
      <c r="DM4" s="96"/>
      <c r="DQ4" s="96"/>
      <c r="DU4" s="96"/>
      <c r="DY4" s="96"/>
      <c r="EC4" s="96"/>
      <c r="EG4" s="96"/>
      <c r="EK4" s="96"/>
      <c r="EO4" s="96"/>
      <c r="ES4" s="96"/>
      <c r="EW4" s="96"/>
      <c r="FA4" s="96"/>
      <c r="FE4" s="96"/>
      <c r="FI4" s="96"/>
      <c r="FM4" s="96"/>
      <c r="FQ4" s="96"/>
      <c r="FU4" s="96"/>
      <c r="FY4" s="96"/>
      <c r="GC4" s="96"/>
      <c r="GG4" s="96"/>
      <c r="GK4" s="96"/>
      <c r="GO4" s="96"/>
    </row>
    <row r="5" spans="1:197" ht="18" customHeight="1" x14ac:dyDescent="0.2">
      <c r="A5" s="147" t="s">
        <v>301</v>
      </c>
      <c r="B5" s="127" t="s">
        <v>32</v>
      </c>
      <c r="C5" s="461"/>
      <c r="D5" s="94">
        <v>5.01</v>
      </c>
      <c r="E5" s="110"/>
      <c r="F5" s="107">
        <v>5.0199999999999996</v>
      </c>
      <c r="G5" s="107">
        <v>5.0199999999999996</v>
      </c>
      <c r="H5" s="107">
        <v>5.0199999999999996</v>
      </c>
      <c r="I5" s="110"/>
      <c r="J5" s="114"/>
      <c r="K5" s="95"/>
      <c r="L5" s="97"/>
      <c r="O5" s="96"/>
      <c r="Q5" s="96"/>
      <c r="U5" s="96"/>
      <c r="Y5" s="96"/>
      <c r="AC5" s="96"/>
      <c r="AG5" s="96"/>
      <c r="AK5" s="96"/>
      <c r="AO5" s="96"/>
      <c r="AS5" s="96"/>
      <c r="AW5" s="96"/>
      <c r="BA5" s="96"/>
      <c r="BE5" s="96"/>
      <c r="BI5" s="96"/>
      <c r="BM5" s="96"/>
      <c r="BQ5" s="96"/>
      <c r="BU5" s="96"/>
      <c r="BY5" s="96"/>
      <c r="CC5" s="96"/>
      <c r="CG5" s="96"/>
      <c r="CK5" s="96"/>
      <c r="CO5" s="96"/>
      <c r="CS5" s="96"/>
      <c r="CW5" s="96"/>
      <c r="DA5" s="96"/>
      <c r="DE5" s="96"/>
      <c r="DI5" s="96"/>
      <c r="DM5" s="96"/>
      <c r="DQ5" s="96"/>
      <c r="DU5" s="96"/>
      <c r="DY5" s="96"/>
      <c r="EC5" s="96"/>
      <c r="EG5" s="96"/>
      <c r="EK5" s="96"/>
      <c r="EO5" s="96"/>
      <c r="ES5" s="96"/>
      <c r="EW5" s="96"/>
      <c r="FA5" s="96"/>
      <c r="FE5" s="96"/>
      <c r="FI5" s="96"/>
      <c r="FM5" s="96"/>
      <c r="FQ5" s="96"/>
      <c r="FU5" s="96"/>
      <c r="FY5" s="96"/>
      <c r="GC5" s="96"/>
      <c r="GG5" s="96"/>
      <c r="GK5" s="96"/>
      <c r="GO5" s="96"/>
    </row>
    <row r="6" spans="1:197" ht="18" customHeight="1" x14ac:dyDescent="0.2">
      <c r="A6" s="146" t="s">
        <v>611</v>
      </c>
      <c r="B6" s="127" t="s">
        <v>32</v>
      </c>
      <c r="C6" s="461"/>
      <c r="D6" s="94">
        <v>0.77</v>
      </c>
      <c r="E6" s="110"/>
      <c r="F6" s="107"/>
      <c r="G6" s="107"/>
      <c r="H6" s="107"/>
      <c r="I6" s="110"/>
      <c r="J6" s="114"/>
      <c r="K6" s="95"/>
      <c r="L6" s="97"/>
      <c r="O6" s="96"/>
      <c r="Q6" s="96"/>
      <c r="U6" s="96"/>
      <c r="Y6" s="96"/>
      <c r="AC6" s="96"/>
      <c r="AG6" s="96"/>
      <c r="AK6" s="96"/>
      <c r="AO6" s="96"/>
      <c r="AS6" s="96"/>
      <c r="AW6" s="96"/>
      <c r="BA6" s="96"/>
      <c r="BE6" s="96"/>
      <c r="BI6" s="96"/>
      <c r="BM6" s="96"/>
      <c r="BQ6" s="96"/>
      <c r="BU6" s="96"/>
      <c r="BY6" s="96"/>
      <c r="CC6" s="96"/>
      <c r="CG6" s="96"/>
      <c r="CK6" s="96"/>
      <c r="CO6" s="96"/>
      <c r="CS6" s="96"/>
      <c r="CW6" s="96"/>
      <c r="DA6" s="96"/>
      <c r="DE6" s="96"/>
      <c r="DI6" s="96"/>
      <c r="DM6" s="96"/>
      <c r="DQ6" s="96"/>
      <c r="DU6" s="96"/>
      <c r="DY6" s="96"/>
      <c r="EC6" s="96"/>
      <c r="EG6" s="96"/>
      <c r="EK6" s="96"/>
      <c r="EO6" s="96"/>
      <c r="ES6" s="96"/>
      <c r="EW6" s="96"/>
      <c r="FA6" s="96"/>
      <c r="FE6" s="96"/>
      <c r="FI6" s="96"/>
      <c r="FM6" s="96"/>
      <c r="FQ6" s="96"/>
      <c r="FU6" s="96"/>
      <c r="FY6" s="96"/>
      <c r="GC6" s="96"/>
      <c r="GG6" s="96"/>
      <c r="GK6" s="96"/>
      <c r="GO6" s="96"/>
    </row>
    <row r="7" spans="1:197" ht="18" customHeight="1" x14ac:dyDescent="0.2">
      <c r="A7" s="146" t="s">
        <v>610</v>
      </c>
      <c r="B7" s="127" t="s">
        <v>32</v>
      </c>
      <c r="C7" s="461"/>
      <c r="D7" s="94">
        <v>2.2999999999999998</v>
      </c>
      <c r="E7" s="110"/>
      <c r="F7" s="107"/>
      <c r="G7" s="107"/>
      <c r="H7" s="107"/>
      <c r="I7" s="110"/>
      <c r="J7" s="114"/>
      <c r="K7" s="95"/>
      <c r="L7" s="97"/>
      <c r="O7" s="96"/>
      <c r="Q7" s="96"/>
      <c r="U7" s="96"/>
      <c r="Y7" s="96"/>
      <c r="AC7" s="96"/>
      <c r="AG7" s="96"/>
      <c r="AK7" s="96"/>
      <c r="AO7" s="96"/>
      <c r="AS7" s="96"/>
      <c r="AW7" s="96"/>
      <c r="BA7" s="96"/>
      <c r="BE7" s="96"/>
      <c r="BI7" s="96"/>
      <c r="BM7" s="96"/>
      <c r="BQ7" s="96"/>
      <c r="BU7" s="96"/>
      <c r="BY7" s="96"/>
      <c r="CC7" s="96"/>
      <c r="CG7" s="96"/>
      <c r="CK7" s="96"/>
      <c r="CO7" s="96"/>
      <c r="CS7" s="96"/>
      <c r="CW7" s="96"/>
      <c r="DA7" s="96"/>
      <c r="DE7" s="96"/>
      <c r="DI7" s="96"/>
      <c r="DM7" s="96"/>
      <c r="DQ7" s="96"/>
      <c r="DU7" s="96"/>
      <c r="DY7" s="96"/>
      <c r="EC7" s="96"/>
      <c r="EG7" s="96"/>
      <c r="EK7" s="96"/>
      <c r="EO7" s="96"/>
      <c r="ES7" s="96"/>
      <c r="EW7" s="96"/>
      <c r="FA7" s="96"/>
      <c r="FE7" s="96"/>
      <c r="FI7" s="96"/>
      <c r="FM7" s="96"/>
      <c r="FQ7" s="96"/>
      <c r="FU7" s="96"/>
      <c r="FY7" s="96"/>
      <c r="GC7" s="96"/>
      <c r="GG7" s="96"/>
      <c r="GK7" s="96"/>
      <c r="GO7" s="96"/>
    </row>
    <row r="8" spans="1:197" ht="18" customHeight="1" x14ac:dyDescent="0.2">
      <c r="A8" s="147" t="s">
        <v>568</v>
      </c>
      <c r="B8" s="127" t="s">
        <v>32</v>
      </c>
      <c r="C8" s="461"/>
      <c r="D8" s="94">
        <v>3.22</v>
      </c>
      <c r="E8" s="110"/>
      <c r="F8" s="107"/>
      <c r="G8" s="107"/>
      <c r="H8" s="107"/>
      <c r="I8" s="110"/>
      <c r="J8" s="114"/>
      <c r="K8" s="95"/>
      <c r="L8" s="97"/>
      <c r="O8" s="96"/>
      <c r="Q8" s="96"/>
      <c r="U8" s="96"/>
      <c r="Y8" s="96"/>
      <c r="AC8" s="96"/>
      <c r="AG8" s="96"/>
      <c r="AK8" s="96"/>
      <c r="AO8" s="96"/>
      <c r="AS8" s="96"/>
      <c r="AW8" s="96"/>
      <c r="BA8" s="96"/>
      <c r="BE8" s="96"/>
      <c r="BI8" s="96"/>
      <c r="BM8" s="96"/>
      <c r="BQ8" s="96"/>
      <c r="BU8" s="96"/>
      <c r="BY8" s="96"/>
      <c r="CC8" s="96"/>
      <c r="CG8" s="96"/>
      <c r="CK8" s="96"/>
      <c r="CO8" s="96"/>
      <c r="CS8" s="96"/>
      <c r="CW8" s="96"/>
      <c r="DA8" s="96"/>
      <c r="DE8" s="96"/>
      <c r="DI8" s="96"/>
      <c r="DM8" s="96"/>
      <c r="DQ8" s="96"/>
      <c r="DU8" s="96"/>
      <c r="DY8" s="96"/>
      <c r="EC8" s="96"/>
      <c r="EG8" s="96"/>
      <c r="EK8" s="96"/>
      <c r="EO8" s="96"/>
      <c r="ES8" s="96"/>
      <c r="EW8" s="96"/>
      <c r="FA8" s="96"/>
      <c r="FE8" s="96"/>
      <c r="FI8" s="96"/>
      <c r="FM8" s="96"/>
      <c r="FQ8" s="96"/>
      <c r="FU8" s="96"/>
      <c r="FY8" s="96"/>
      <c r="GC8" s="96"/>
      <c r="GG8" s="96"/>
      <c r="GK8" s="96"/>
      <c r="GO8" s="96"/>
    </row>
    <row r="9" spans="1:197" ht="18" customHeight="1" x14ac:dyDescent="0.2">
      <c r="A9" s="144" t="s">
        <v>110</v>
      </c>
      <c r="B9" s="127" t="s">
        <v>32</v>
      </c>
      <c r="C9" s="461"/>
      <c r="D9" s="94">
        <v>3.73</v>
      </c>
      <c r="E9" s="110"/>
      <c r="F9" s="107">
        <v>3.73</v>
      </c>
      <c r="G9" s="107">
        <v>3.73</v>
      </c>
      <c r="H9" s="107">
        <v>3.73</v>
      </c>
      <c r="I9" s="110"/>
      <c r="J9" s="114"/>
      <c r="K9" s="95"/>
      <c r="L9" s="97"/>
      <c r="O9" s="96"/>
      <c r="Q9" s="96"/>
      <c r="U9" s="96"/>
      <c r="Y9" s="96"/>
      <c r="AC9" s="96"/>
      <c r="AG9" s="96"/>
      <c r="AK9" s="96"/>
      <c r="AO9" s="96"/>
      <c r="AS9" s="96"/>
      <c r="AW9" s="96"/>
      <c r="BA9" s="96"/>
      <c r="BE9" s="96"/>
      <c r="BI9" s="96"/>
      <c r="BM9" s="96"/>
      <c r="BQ9" s="96"/>
      <c r="BU9" s="96"/>
      <c r="BY9" s="96"/>
      <c r="CC9" s="96"/>
      <c r="CG9" s="96"/>
      <c r="CK9" s="96"/>
      <c r="CO9" s="96"/>
      <c r="CS9" s="96"/>
      <c r="CW9" s="96"/>
      <c r="DA9" s="96"/>
      <c r="DE9" s="96"/>
      <c r="DI9" s="96"/>
      <c r="DM9" s="96"/>
      <c r="DQ9" s="96"/>
      <c r="DU9" s="96"/>
      <c r="DY9" s="96"/>
      <c r="EC9" s="96"/>
      <c r="EG9" s="96"/>
      <c r="EK9" s="96"/>
      <c r="EO9" s="96"/>
      <c r="ES9" s="96"/>
      <c r="EW9" s="96"/>
      <c r="FA9" s="96"/>
      <c r="FE9" s="96"/>
      <c r="FI9" s="96"/>
      <c r="FM9" s="96"/>
      <c r="FQ9" s="96"/>
      <c r="FU9" s="96"/>
      <c r="FY9" s="96"/>
      <c r="GC9" s="96"/>
      <c r="GG9" s="96"/>
      <c r="GK9" s="96"/>
      <c r="GO9" s="96"/>
    </row>
    <row r="10" spans="1:197" ht="18" customHeight="1" x14ac:dyDescent="0.2">
      <c r="A10" s="144" t="s">
        <v>245</v>
      </c>
      <c r="B10" s="127" t="s">
        <v>30</v>
      </c>
      <c r="C10" s="461"/>
      <c r="D10" s="94">
        <v>11.52</v>
      </c>
      <c r="E10" s="110"/>
      <c r="F10" s="107">
        <v>11.53</v>
      </c>
      <c r="G10" s="107">
        <v>11.53</v>
      </c>
      <c r="H10" s="107">
        <v>11.53</v>
      </c>
      <c r="I10" s="110"/>
      <c r="J10" s="114"/>
      <c r="K10" s="95"/>
      <c r="L10" s="97"/>
      <c r="O10" s="96"/>
      <c r="Q10" s="96"/>
      <c r="U10" s="96"/>
      <c r="Y10" s="96"/>
      <c r="AC10" s="96"/>
      <c r="AG10" s="96"/>
      <c r="AK10" s="96"/>
      <c r="AO10" s="96"/>
      <c r="AS10" s="96"/>
      <c r="AW10" s="96"/>
      <c r="BA10" s="96"/>
      <c r="BE10" s="96"/>
      <c r="BI10" s="96"/>
      <c r="BM10" s="96"/>
      <c r="BQ10" s="96"/>
      <c r="BU10" s="96"/>
      <c r="BY10" s="96"/>
      <c r="CC10" s="96"/>
      <c r="CG10" s="96"/>
      <c r="CK10" s="96"/>
      <c r="CO10" s="96"/>
      <c r="CS10" s="96"/>
      <c r="CW10" s="96"/>
      <c r="DA10" s="96"/>
      <c r="DE10" s="96"/>
      <c r="DI10" s="96"/>
      <c r="DM10" s="96"/>
      <c r="DQ10" s="96"/>
      <c r="DU10" s="96"/>
      <c r="DY10" s="96"/>
      <c r="EC10" s="96"/>
      <c r="EG10" s="96"/>
      <c r="EK10" s="96"/>
      <c r="EO10" s="96"/>
      <c r="ES10" s="96"/>
      <c r="EW10" s="96"/>
      <c r="FA10" s="96"/>
      <c r="FE10" s="96"/>
      <c r="FI10" s="96"/>
      <c r="FM10" s="96"/>
      <c r="FQ10" s="96"/>
      <c r="FU10" s="96"/>
      <c r="FY10" s="96"/>
      <c r="GC10" s="96"/>
      <c r="GG10" s="96"/>
      <c r="GK10" s="96"/>
      <c r="GO10" s="96"/>
    </row>
    <row r="11" spans="1:197" ht="18" customHeight="1" x14ac:dyDescent="0.2">
      <c r="A11" s="144" t="s">
        <v>103</v>
      </c>
      <c r="B11" s="127" t="s">
        <v>32</v>
      </c>
      <c r="C11" s="461"/>
      <c r="D11" s="94">
        <v>5.57</v>
      </c>
      <c r="E11" s="110"/>
      <c r="F11" s="107">
        <v>5.58</v>
      </c>
      <c r="G11" s="107">
        <v>5.58</v>
      </c>
      <c r="H11" s="107">
        <v>5.58</v>
      </c>
      <c r="I11" s="110"/>
      <c r="J11" s="114"/>
      <c r="K11" s="95"/>
      <c r="L11" s="97"/>
      <c r="O11" s="96"/>
      <c r="Q11" s="96"/>
      <c r="U11" s="96"/>
      <c r="Y11" s="96"/>
      <c r="AC11" s="96"/>
      <c r="AG11" s="96"/>
      <c r="AK11" s="96"/>
      <c r="AO11" s="96"/>
      <c r="AS11" s="96"/>
      <c r="AW11" s="96"/>
      <c r="BA11" s="96"/>
      <c r="BE11" s="96"/>
      <c r="BI11" s="96"/>
      <c r="BM11" s="96"/>
      <c r="BQ11" s="96"/>
      <c r="BU11" s="96"/>
      <c r="BY11" s="96"/>
      <c r="CC11" s="96"/>
      <c r="CG11" s="96"/>
      <c r="CK11" s="96"/>
      <c r="CO11" s="96"/>
      <c r="CS11" s="96"/>
      <c r="CW11" s="96"/>
      <c r="DA11" s="96"/>
      <c r="DE11" s="96"/>
      <c r="DI11" s="96"/>
      <c r="DM11" s="96"/>
      <c r="DQ11" s="96"/>
      <c r="DU11" s="96"/>
      <c r="DY11" s="96"/>
      <c r="EC11" s="96"/>
      <c r="EG11" s="96"/>
      <c r="EK11" s="96"/>
      <c r="EO11" s="96"/>
      <c r="ES11" s="96"/>
      <c r="EW11" s="96"/>
      <c r="FA11" s="96"/>
      <c r="FE11" s="96"/>
      <c r="FI11" s="96"/>
      <c r="FM11" s="96"/>
      <c r="FQ11" s="96"/>
      <c r="FU11" s="96"/>
      <c r="FY11" s="96"/>
      <c r="GC11" s="96"/>
      <c r="GG11" s="96"/>
      <c r="GK11" s="96"/>
      <c r="GO11" s="96"/>
    </row>
    <row r="12" spans="1:197" ht="18" customHeight="1" x14ac:dyDescent="0.2">
      <c r="A12" s="144" t="s">
        <v>421</v>
      </c>
      <c r="B12" s="127" t="s">
        <v>32</v>
      </c>
      <c r="C12" s="461"/>
      <c r="D12" s="94">
        <v>16.86</v>
      </c>
      <c r="E12" s="110"/>
      <c r="F12" s="107">
        <v>16.88</v>
      </c>
      <c r="G12" s="107">
        <v>16.88</v>
      </c>
      <c r="H12" s="107">
        <v>16.88</v>
      </c>
      <c r="I12" s="110"/>
      <c r="J12" s="114"/>
      <c r="K12" s="95"/>
      <c r="L12" s="97"/>
      <c r="O12" s="96"/>
      <c r="Q12" s="96"/>
      <c r="U12" s="96"/>
      <c r="Y12" s="96"/>
      <c r="AC12" s="96"/>
      <c r="AG12" s="96"/>
      <c r="AK12" s="96"/>
      <c r="AO12" s="96"/>
      <c r="AS12" s="96"/>
      <c r="AW12" s="96"/>
      <c r="BA12" s="96"/>
      <c r="BE12" s="96"/>
      <c r="BI12" s="96"/>
      <c r="BM12" s="96"/>
      <c r="BQ12" s="96"/>
      <c r="BU12" s="96"/>
      <c r="BY12" s="96"/>
      <c r="CC12" s="96"/>
      <c r="CG12" s="96"/>
      <c r="CK12" s="96"/>
      <c r="CO12" s="96"/>
      <c r="CS12" s="96"/>
      <c r="CW12" s="96"/>
      <c r="DA12" s="96"/>
      <c r="DE12" s="96"/>
      <c r="DI12" s="96"/>
      <c r="DM12" s="96"/>
      <c r="DQ12" s="96"/>
      <c r="DU12" s="96"/>
      <c r="DY12" s="96"/>
      <c r="EC12" s="96"/>
      <c r="EG12" s="96"/>
      <c r="EK12" s="96"/>
      <c r="EO12" s="96"/>
      <c r="ES12" s="96"/>
      <c r="EW12" s="96"/>
      <c r="FA12" s="96"/>
      <c r="FE12" s="96"/>
      <c r="FI12" s="96"/>
      <c r="FM12" s="96"/>
      <c r="FQ12" s="96"/>
      <c r="FU12" s="96"/>
      <c r="FY12" s="96"/>
      <c r="GC12" s="96"/>
      <c r="GG12" s="96"/>
      <c r="GK12" s="96"/>
      <c r="GO12" s="96"/>
    </row>
    <row r="13" spans="1:197" ht="18" customHeight="1" x14ac:dyDescent="0.2">
      <c r="A13" s="144" t="s">
        <v>281</v>
      </c>
      <c r="B13" s="127" t="s">
        <v>32</v>
      </c>
      <c r="C13" s="461"/>
      <c r="D13" s="94">
        <v>0.53</v>
      </c>
      <c r="E13" s="110"/>
      <c r="F13" s="107">
        <v>0.53</v>
      </c>
      <c r="G13" s="107">
        <v>0.53</v>
      </c>
      <c r="H13" s="107">
        <v>0.53</v>
      </c>
      <c r="I13" s="110"/>
      <c r="J13" s="114"/>
      <c r="K13" s="95"/>
      <c r="L13" s="97"/>
      <c r="O13" s="96"/>
      <c r="Q13" s="96"/>
      <c r="U13" s="96"/>
      <c r="Y13" s="96"/>
      <c r="AC13" s="96"/>
      <c r="AG13" s="96"/>
      <c r="AK13" s="96"/>
      <c r="AO13" s="96"/>
      <c r="AS13" s="96"/>
      <c r="AW13" s="96"/>
      <c r="BA13" s="96"/>
      <c r="BE13" s="96"/>
      <c r="BI13" s="96"/>
      <c r="BM13" s="96"/>
      <c r="BQ13" s="96"/>
      <c r="BU13" s="96"/>
      <c r="BY13" s="96"/>
      <c r="CC13" s="96"/>
      <c r="CG13" s="96"/>
      <c r="CK13" s="96"/>
      <c r="CO13" s="96"/>
      <c r="CS13" s="96"/>
      <c r="CW13" s="96"/>
      <c r="DA13" s="96"/>
      <c r="DE13" s="96"/>
      <c r="DI13" s="96"/>
      <c r="DM13" s="96"/>
      <c r="DQ13" s="96"/>
      <c r="DU13" s="96"/>
      <c r="DY13" s="96"/>
      <c r="EC13" s="96"/>
      <c r="EG13" s="96"/>
      <c r="EK13" s="96"/>
      <c r="EO13" s="96"/>
      <c r="ES13" s="96"/>
      <c r="EW13" s="96"/>
      <c r="FA13" s="96"/>
      <c r="FE13" s="96"/>
      <c r="FI13" s="96"/>
      <c r="FM13" s="96"/>
      <c r="FQ13" s="96"/>
      <c r="FU13" s="96"/>
      <c r="FY13" s="96"/>
      <c r="GC13" s="96"/>
      <c r="GG13" s="96"/>
      <c r="GK13" s="96"/>
      <c r="GO13" s="96"/>
    </row>
    <row r="14" spans="1:197" ht="18" customHeight="1" x14ac:dyDescent="0.2">
      <c r="A14" s="144" t="s">
        <v>493</v>
      </c>
      <c r="B14" s="127" t="s">
        <v>32</v>
      </c>
      <c r="C14" s="461"/>
      <c r="D14" s="94">
        <v>0.46</v>
      </c>
      <c r="E14" s="110"/>
      <c r="F14" s="107">
        <v>0.46</v>
      </c>
      <c r="G14" s="107">
        <v>0.46</v>
      </c>
      <c r="H14" s="107">
        <v>0.46</v>
      </c>
      <c r="I14" s="110"/>
      <c r="J14" s="114"/>
      <c r="K14" s="95"/>
      <c r="L14" s="97"/>
      <c r="O14" s="96"/>
      <c r="Q14" s="96"/>
      <c r="U14" s="96"/>
      <c r="Y14" s="96"/>
      <c r="AC14" s="96"/>
      <c r="AG14" s="96"/>
      <c r="AK14" s="96"/>
      <c r="AO14" s="96"/>
      <c r="AS14" s="96"/>
      <c r="AW14" s="96"/>
      <c r="BA14" s="96"/>
      <c r="BE14" s="96"/>
      <c r="BI14" s="96"/>
      <c r="BM14" s="96"/>
      <c r="BQ14" s="96"/>
      <c r="BU14" s="96"/>
      <c r="BY14" s="96"/>
      <c r="CC14" s="96"/>
      <c r="CG14" s="96"/>
      <c r="CK14" s="96"/>
      <c r="CO14" s="96"/>
      <c r="CS14" s="96"/>
      <c r="CW14" s="96"/>
      <c r="DA14" s="96"/>
      <c r="DE14" s="96"/>
      <c r="DI14" s="96"/>
      <c r="DM14" s="96"/>
      <c r="DQ14" s="96"/>
      <c r="DU14" s="96"/>
      <c r="DY14" s="96"/>
      <c r="EC14" s="96"/>
      <c r="EG14" s="96"/>
      <c r="EK14" s="96"/>
      <c r="EO14" s="96"/>
      <c r="ES14" s="96"/>
      <c r="EW14" s="96"/>
      <c r="FA14" s="96"/>
      <c r="FE14" s="96"/>
      <c r="FI14" s="96"/>
      <c r="FM14" s="96"/>
      <c r="FQ14" s="96"/>
      <c r="FU14" s="96"/>
      <c r="FY14" s="96"/>
      <c r="GC14" s="96"/>
      <c r="GG14" s="96"/>
      <c r="GK14" s="96"/>
      <c r="GO14" s="96"/>
    </row>
    <row r="15" spans="1:197" ht="18" customHeight="1" x14ac:dyDescent="0.2">
      <c r="A15" s="144" t="s">
        <v>484</v>
      </c>
      <c r="B15" s="127" t="s">
        <v>32</v>
      </c>
      <c r="C15" s="461"/>
      <c r="D15" s="94">
        <v>0.28999999999999998</v>
      </c>
      <c r="E15" s="110"/>
      <c r="F15" s="107">
        <v>0.28999999999999998</v>
      </c>
      <c r="G15" s="107">
        <v>0.28999999999999998</v>
      </c>
      <c r="H15" s="107">
        <v>0.28999999999999998</v>
      </c>
      <c r="I15" s="110"/>
      <c r="J15" s="114"/>
      <c r="K15" s="95"/>
      <c r="L15" s="97"/>
      <c r="O15" s="96"/>
      <c r="Q15" s="96"/>
      <c r="U15" s="96"/>
      <c r="Y15" s="96"/>
      <c r="AC15" s="96"/>
      <c r="AG15" s="96"/>
      <c r="AK15" s="96"/>
      <c r="AO15" s="96"/>
      <c r="AS15" s="96"/>
      <c r="AW15" s="96"/>
      <c r="BA15" s="96"/>
      <c r="BE15" s="96"/>
      <c r="BI15" s="96"/>
      <c r="BM15" s="96"/>
      <c r="BQ15" s="96"/>
      <c r="BU15" s="96"/>
      <c r="BY15" s="96"/>
      <c r="CC15" s="96"/>
      <c r="CG15" s="96"/>
      <c r="CK15" s="96"/>
      <c r="CO15" s="96"/>
      <c r="CS15" s="96"/>
      <c r="CW15" s="96"/>
      <c r="DA15" s="96"/>
      <c r="DE15" s="96"/>
      <c r="DI15" s="96"/>
      <c r="DM15" s="96"/>
      <c r="DQ15" s="96"/>
      <c r="DU15" s="96"/>
      <c r="DY15" s="96"/>
      <c r="EC15" s="96"/>
      <c r="EG15" s="96"/>
      <c r="EK15" s="96"/>
      <c r="EO15" s="96"/>
      <c r="ES15" s="96"/>
      <c r="EW15" s="96"/>
      <c r="FA15" s="96"/>
      <c r="FE15" s="96"/>
      <c r="FI15" s="96"/>
      <c r="FM15" s="96"/>
      <c r="FQ15" s="96"/>
      <c r="FU15" s="96"/>
      <c r="FY15" s="96"/>
      <c r="GC15" s="96"/>
      <c r="GG15" s="96"/>
      <c r="GK15" s="96"/>
      <c r="GO15" s="96"/>
    </row>
    <row r="16" spans="1:197" ht="18" customHeight="1" x14ac:dyDescent="0.2">
      <c r="A16" s="144" t="s">
        <v>196</v>
      </c>
      <c r="B16" s="127" t="s">
        <v>41</v>
      </c>
      <c r="C16" s="461"/>
      <c r="D16" s="94">
        <v>23.29</v>
      </c>
      <c r="E16" s="110"/>
      <c r="F16" s="107">
        <v>23.31</v>
      </c>
      <c r="G16" s="107">
        <v>23.31</v>
      </c>
      <c r="H16" s="107">
        <v>23.31</v>
      </c>
      <c r="I16" s="110"/>
      <c r="J16" s="114"/>
      <c r="K16" s="95"/>
      <c r="L16" s="97"/>
      <c r="O16" s="96"/>
      <c r="Q16" s="96"/>
      <c r="U16" s="96"/>
      <c r="Y16" s="96"/>
      <c r="AC16" s="96"/>
      <c r="AG16" s="96"/>
      <c r="AK16" s="96"/>
      <c r="AO16" s="96"/>
      <c r="AS16" s="96"/>
      <c r="AW16" s="96"/>
      <c r="BA16" s="96"/>
      <c r="BE16" s="96"/>
      <c r="BI16" s="96"/>
      <c r="BM16" s="96"/>
      <c r="BQ16" s="96"/>
      <c r="BU16" s="96"/>
      <c r="BY16" s="96"/>
      <c r="CC16" s="96"/>
      <c r="CG16" s="96"/>
      <c r="CK16" s="96"/>
      <c r="CO16" s="96"/>
      <c r="CS16" s="96"/>
      <c r="CW16" s="96"/>
      <c r="DA16" s="96"/>
      <c r="DE16" s="96"/>
      <c r="DI16" s="96"/>
      <c r="DM16" s="96"/>
      <c r="DQ16" s="96"/>
      <c r="DU16" s="96"/>
      <c r="DY16" s="96"/>
      <c r="EC16" s="96"/>
      <c r="EG16" s="96"/>
      <c r="EK16" s="96"/>
      <c r="EO16" s="96"/>
      <c r="ES16" s="96"/>
      <c r="EW16" s="96"/>
      <c r="FA16" s="96"/>
      <c r="FE16" s="96"/>
      <c r="FI16" s="96"/>
      <c r="FM16" s="96"/>
      <c r="FQ16" s="96"/>
      <c r="FU16" s="96"/>
      <c r="FY16" s="96"/>
      <c r="GC16" s="96"/>
      <c r="GG16" s="96"/>
      <c r="GK16" s="96"/>
      <c r="GO16" s="96"/>
    </row>
    <row r="17" spans="1:197" ht="18" customHeight="1" x14ac:dyDescent="0.2">
      <c r="A17" s="144" t="s">
        <v>494</v>
      </c>
      <c r="B17" s="127" t="s">
        <v>32</v>
      </c>
      <c r="C17" s="461"/>
      <c r="D17" s="94">
        <v>0.62</v>
      </c>
      <c r="E17" s="110"/>
      <c r="F17" s="107">
        <v>0.62</v>
      </c>
      <c r="G17" s="107">
        <v>0.62</v>
      </c>
      <c r="H17" s="107">
        <v>0.62</v>
      </c>
      <c r="I17" s="110"/>
      <c r="J17" s="114"/>
      <c r="K17" s="95"/>
      <c r="L17" s="97"/>
      <c r="O17" s="96"/>
      <c r="Q17" s="96"/>
      <c r="U17" s="96"/>
      <c r="Y17" s="96"/>
      <c r="AC17" s="96"/>
      <c r="AG17" s="96"/>
      <c r="AK17" s="96"/>
      <c r="AO17" s="96"/>
      <c r="AS17" s="96"/>
      <c r="AW17" s="96"/>
      <c r="BA17" s="96"/>
      <c r="BE17" s="96"/>
      <c r="BI17" s="96"/>
      <c r="BM17" s="96"/>
      <c r="BQ17" s="96"/>
      <c r="BU17" s="96"/>
      <c r="BY17" s="96"/>
      <c r="CC17" s="96"/>
      <c r="CG17" s="96"/>
      <c r="CK17" s="96"/>
      <c r="CO17" s="96"/>
      <c r="CS17" s="96"/>
      <c r="CW17" s="96"/>
      <c r="DA17" s="96"/>
      <c r="DE17" s="96"/>
      <c r="DI17" s="96"/>
      <c r="DM17" s="96"/>
      <c r="DQ17" s="96"/>
      <c r="DU17" s="96"/>
      <c r="DY17" s="96"/>
      <c r="EC17" s="96"/>
      <c r="EG17" s="96"/>
      <c r="EK17" s="96"/>
      <c r="EO17" s="96"/>
      <c r="ES17" s="96"/>
      <c r="EW17" s="96"/>
      <c r="FA17" s="96"/>
      <c r="FE17" s="96"/>
      <c r="FI17" s="96"/>
      <c r="FM17" s="96"/>
      <c r="FQ17" s="96"/>
      <c r="FU17" s="96"/>
      <c r="FY17" s="96"/>
      <c r="GC17" s="96"/>
      <c r="GG17" s="96"/>
      <c r="GK17" s="96"/>
      <c r="GO17" s="96"/>
    </row>
    <row r="18" spans="1:197" ht="18" customHeight="1" x14ac:dyDescent="0.2">
      <c r="A18" s="144" t="s">
        <v>485</v>
      </c>
      <c r="B18" s="127" t="s">
        <v>32</v>
      </c>
      <c r="C18" s="461"/>
      <c r="D18" s="94">
        <v>0.56999999999999995</v>
      </c>
      <c r="E18" s="110"/>
      <c r="F18" s="107">
        <v>0.56999999999999995</v>
      </c>
      <c r="G18" s="107">
        <v>0.56999999999999995</v>
      </c>
      <c r="H18" s="107">
        <v>0.56999999999999995</v>
      </c>
      <c r="I18" s="110"/>
      <c r="J18" s="114"/>
      <c r="K18" s="95"/>
      <c r="L18" s="97"/>
      <c r="O18" s="96"/>
      <c r="Q18" s="96"/>
      <c r="U18" s="96"/>
      <c r="Y18" s="96"/>
      <c r="AC18" s="96"/>
      <c r="AG18" s="96"/>
      <c r="AK18" s="96"/>
      <c r="AO18" s="96"/>
      <c r="AS18" s="96"/>
      <c r="AW18" s="96"/>
      <c r="BA18" s="96"/>
      <c r="BE18" s="96"/>
      <c r="BI18" s="96"/>
      <c r="BM18" s="96"/>
      <c r="BQ18" s="96"/>
      <c r="BU18" s="96"/>
      <c r="BY18" s="96"/>
      <c r="CC18" s="96"/>
      <c r="CG18" s="96"/>
      <c r="CK18" s="96"/>
      <c r="CO18" s="96"/>
      <c r="CS18" s="96"/>
      <c r="CW18" s="96"/>
      <c r="DA18" s="96"/>
      <c r="DE18" s="96"/>
      <c r="DI18" s="96"/>
      <c r="DM18" s="96"/>
      <c r="DQ18" s="96"/>
      <c r="DU18" s="96"/>
      <c r="DY18" s="96"/>
      <c r="EC18" s="96"/>
      <c r="EG18" s="96"/>
      <c r="EK18" s="96"/>
      <c r="EO18" s="96"/>
      <c r="ES18" s="96"/>
      <c r="EW18" s="96"/>
      <c r="FA18" s="96"/>
      <c r="FE18" s="96"/>
      <c r="FI18" s="96"/>
      <c r="FM18" s="96"/>
      <c r="FQ18" s="96"/>
      <c r="FU18" s="96"/>
      <c r="FY18" s="96"/>
      <c r="GC18" s="96"/>
      <c r="GG18" s="96"/>
      <c r="GK18" s="96"/>
      <c r="GO18" s="96"/>
    </row>
    <row r="19" spans="1:197" ht="18" hidden="1" customHeight="1" x14ac:dyDescent="0.2">
      <c r="A19" s="144" t="s">
        <v>352</v>
      </c>
      <c r="B19" s="127" t="s">
        <v>35</v>
      </c>
      <c r="C19" s="150"/>
      <c r="D19" s="94">
        <v>9.58</v>
      </c>
      <c r="E19" s="110"/>
      <c r="F19" s="107">
        <v>9.59</v>
      </c>
      <c r="G19" s="107">
        <v>9.59</v>
      </c>
      <c r="H19" s="107">
        <v>9.59</v>
      </c>
      <c r="I19" s="110"/>
      <c r="J19" s="114"/>
      <c r="K19" s="95"/>
      <c r="L19" s="97"/>
      <c r="O19" s="96"/>
      <c r="Q19" s="96"/>
      <c r="U19" s="96"/>
      <c r="Y19" s="96"/>
      <c r="AC19" s="96"/>
      <c r="AG19" s="96"/>
      <c r="AK19" s="96"/>
      <c r="AO19" s="96"/>
      <c r="AS19" s="96"/>
      <c r="AW19" s="96"/>
      <c r="BA19" s="96"/>
      <c r="BE19" s="96"/>
      <c r="BI19" s="96"/>
      <c r="BM19" s="96"/>
      <c r="BQ19" s="96"/>
      <c r="BU19" s="96"/>
      <c r="BY19" s="96"/>
      <c r="CC19" s="96"/>
      <c r="CG19" s="96"/>
      <c r="CK19" s="96"/>
      <c r="CO19" s="96"/>
      <c r="CS19" s="96"/>
      <c r="CW19" s="96"/>
      <c r="DA19" s="96"/>
      <c r="DE19" s="96"/>
      <c r="DI19" s="96"/>
      <c r="DM19" s="96"/>
      <c r="DQ19" s="96"/>
      <c r="DU19" s="96"/>
      <c r="DY19" s="96"/>
      <c r="EC19" s="96"/>
      <c r="EG19" s="96"/>
      <c r="EK19" s="96"/>
      <c r="EO19" s="96"/>
      <c r="ES19" s="96"/>
      <c r="EW19" s="96"/>
      <c r="FA19" s="96"/>
      <c r="FE19" s="96"/>
      <c r="FI19" s="96"/>
      <c r="FM19" s="96"/>
      <c r="FQ19" s="96"/>
      <c r="FU19" s="96"/>
      <c r="FY19" s="96"/>
      <c r="GC19" s="96"/>
      <c r="GG19" s="96"/>
      <c r="GK19" s="96"/>
      <c r="GO19" s="96"/>
    </row>
    <row r="20" spans="1:197" ht="18" customHeight="1" x14ac:dyDescent="0.2">
      <c r="A20" s="147" t="s">
        <v>703</v>
      </c>
      <c r="B20" s="127" t="s">
        <v>30</v>
      </c>
      <c r="C20" s="461"/>
      <c r="D20" s="94">
        <v>4.95</v>
      </c>
      <c r="E20" s="110"/>
      <c r="F20" s="107">
        <v>4.95</v>
      </c>
      <c r="G20" s="107">
        <v>4.95</v>
      </c>
      <c r="H20" s="107">
        <v>4.95</v>
      </c>
      <c r="I20" s="110"/>
      <c r="J20" s="114"/>
      <c r="K20" s="95"/>
      <c r="L20" s="97"/>
      <c r="O20" s="96"/>
      <c r="Q20" s="96"/>
      <c r="U20" s="96"/>
      <c r="Y20" s="96"/>
      <c r="AC20" s="96"/>
      <c r="AG20" s="96"/>
      <c r="AK20" s="96"/>
      <c r="AO20" s="96"/>
      <c r="AS20" s="96"/>
      <c r="AW20" s="96"/>
      <c r="BA20" s="96"/>
      <c r="BE20" s="96"/>
      <c r="BI20" s="96"/>
      <c r="BM20" s="96"/>
      <c r="BQ20" s="96"/>
      <c r="BU20" s="96"/>
      <c r="BY20" s="96"/>
      <c r="CC20" s="96"/>
      <c r="CG20" s="96"/>
      <c r="CK20" s="96"/>
      <c r="CO20" s="96"/>
      <c r="CS20" s="96"/>
      <c r="CW20" s="96"/>
      <c r="DA20" s="96"/>
      <c r="DE20" s="96"/>
      <c r="DI20" s="96"/>
      <c r="DM20" s="96"/>
      <c r="DQ20" s="96"/>
      <c r="DU20" s="96"/>
      <c r="DY20" s="96"/>
      <c r="EC20" s="96"/>
      <c r="EG20" s="96"/>
      <c r="EK20" s="96"/>
      <c r="EO20" s="96"/>
      <c r="ES20" s="96"/>
      <c r="EW20" s="96"/>
      <c r="FA20" s="96"/>
      <c r="FE20" s="96"/>
      <c r="FI20" s="96"/>
      <c r="FM20" s="96"/>
      <c r="FQ20" s="96"/>
      <c r="FU20" s="96"/>
      <c r="FY20" s="96"/>
      <c r="GC20" s="96"/>
      <c r="GG20" s="96"/>
      <c r="GK20" s="96"/>
      <c r="GO20" s="96"/>
    </row>
    <row r="21" spans="1:197" ht="18" customHeight="1" x14ac:dyDescent="0.2">
      <c r="A21" s="144" t="s">
        <v>300</v>
      </c>
      <c r="B21" s="127" t="s">
        <v>30</v>
      </c>
      <c r="C21" s="461"/>
      <c r="D21" s="94">
        <v>5.01</v>
      </c>
      <c r="E21" s="110"/>
      <c r="F21" s="107">
        <v>5.0199999999999996</v>
      </c>
      <c r="G21" s="107">
        <v>5.0199999999999996</v>
      </c>
      <c r="H21" s="107">
        <v>5.0199999999999996</v>
      </c>
      <c r="I21" s="110"/>
      <c r="J21" s="114"/>
      <c r="K21" s="95"/>
      <c r="L21" s="97"/>
      <c r="O21" s="96"/>
      <c r="Q21" s="96"/>
      <c r="U21" s="96"/>
      <c r="Y21" s="96"/>
      <c r="AC21" s="96"/>
      <c r="AG21" s="96"/>
      <c r="AK21" s="96"/>
      <c r="AO21" s="96"/>
      <c r="AS21" s="96"/>
      <c r="AW21" s="96"/>
      <c r="BA21" s="96"/>
      <c r="BE21" s="96"/>
      <c r="BI21" s="96"/>
      <c r="BM21" s="96"/>
      <c r="BQ21" s="96"/>
      <c r="BU21" s="96"/>
      <c r="BY21" s="96"/>
      <c r="CC21" s="96"/>
      <c r="CG21" s="96"/>
      <c r="CK21" s="96"/>
      <c r="CO21" s="96"/>
      <c r="CS21" s="96"/>
      <c r="CW21" s="96"/>
      <c r="DA21" s="96"/>
      <c r="DE21" s="96"/>
      <c r="DI21" s="96"/>
      <c r="DM21" s="96"/>
      <c r="DQ21" s="96"/>
      <c r="DU21" s="96"/>
      <c r="DY21" s="96"/>
      <c r="EC21" s="96"/>
      <c r="EG21" s="96"/>
      <c r="EK21" s="96"/>
      <c r="EO21" s="96"/>
      <c r="ES21" s="96"/>
      <c r="EW21" s="96"/>
      <c r="FA21" s="96"/>
      <c r="FE21" s="96"/>
      <c r="FI21" s="96"/>
      <c r="FM21" s="96"/>
      <c r="FQ21" s="96"/>
      <c r="FU21" s="96"/>
      <c r="FY21" s="96"/>
      <c r="GC21" s="96"/>
      <c r="GG21" s="96"/>
      <c r="GK21" s="96"/>
      <c r="GO21" s="96"/>
    </row>
    <row r="22" spans="1:197" ht="18" hidden="1" customHeight="1" x14ac:dyDescent="0.2">
      <c r="A22" s="144" t="s">
        <v>280</v>
      </c>
      <c r="B22" s="127" t="s">
        <v>30</v>
      </c>
      <c r="C22" s="150"/>
      <c r="D22" s="94">
        <v>7.92</v>
      </c>
      <c r="E22" s="110"/>
      <c r="F22" s="107">
        <v>7.93</v>
      </c>
      <c r="G22" s="107">
        <v>7.93</v>
      </c>
      <c r="H22" s="107">
        <v>7.93</v>
      </c>
      <c r="I22" s="110"/>
      <c r="J22" s="114"/>
      <c r="K22" s="95"/>
      <c r="L22" s="97"/>
      <c r="O22" s="96"/>
      <c r="Q22" s="96"/>
      <c r="U22" s="96"/>
      <c r="Y22" s="96"/>
      <c r="AC22" s="96"/>
      <c r="AG22" s="96"/>
      <c r="AK22" s="96"/>
      <c r="AO22" s="96"/>
      <c r="AS22" s="96"/>
      <c r="AW22" s="96"/>
      <c r="BA22" s="96"/>
      <c r="BE22" s="96"/>
      <c r="BI22" s="96"/>
      <c r="BM22" s="96"/>
      <c r="BQ22" s="96"/>
      <c r="BU22" s="96"/>
      <c r="BY22" s="96"/>
      <c r="CC22" s="96"/>
      <c r="CG22" s="96"/>
      <c r="CK22" s="96"/>
      <c r="CO22" s="96"/>
      <c r="CS22" s="96"/>
      <c r="CW22" s="96"/>
      <c r="DA22" s="96"/>
      <c r="DE22" s="96"/>
      <c r="DI22" s="96"/>
      <c r="DM22" s="96"/>
      <c r="DQ22" s="96"/>
      <c r="DU22" s="96"/>
      <c r="DY22" s="96"/>
      <c r="EC22" s="96"/>
      <c r="EG22" s="96"/>
      <c r="EK22" s="96"/>
      <c r="EO22" s="96"/>
      <c r="ES22" s="96"/>
      <c r="EW22" s="96"/>
      <c r="FA22" s="96"/>
      <c r="FE22" s="96"/>
      <c r="FI22" s="96"/>
      <c r="FM22" s="96"/>
      <c r="FQ22" s="96"/>
      <c r="FU22" s="96"/>
      <c r="FY22" s="96"/>
      <c r="GC22" s="96"/>
      <c r="GG22" s="96"/>
      <c r="GK22" s="96"/>
      <c r="GO22" s="96"/>
    </row>
    <row r="23" spans="1:197" ht="18" customHeight="1" x14ac:dyDescent="0.2">
      <c r="A23" s="145" t="s">
        <v>418</v>
      </c>
      <c r="B23" s="127" t="s">
        <v>35</v>
      </c>
      <c r="C23" s="461"/>
      <c r="D23" s="94">
        <v>32.270000000000003</v>
      </c>
      <c r="E23" s="110"/>
      <c r="F23" s="107">
        <v>32.299999999999997</v>
      </c>
      <c r="G23" s="107">
        <v>32.299999999999997</v>
      </c>
      <c r="H23" s="107">
        <v>32.299999999999997</v>
      </c>
      <c r="I23" s="110"/>
      <c r="J23" s="114"/>
      <c r="K23" s="95"/>
      <c r="L23" s="97"/>
      <c r="O23" s="96"/>
      <c r="Q23" s="96"/>
      <c r="U23" s="96"/>
      <c r="Y23" s="96"/>
      <c r="AC23" s="96"/>
      <c r="AG23" s="96"/>
      <c r="AK23" s="96"/>
      <c r="AO23" s="96"/>
      <c r="AS23" s="96"/>
      <c r="AW23" s="96"/>
      <c r="BA23" s="96"/>
      <c r="BE23" s="96"/>
      <c r="BI23" s="96"/>
      <c r="BM23" s="96"/>
      <c r="BQ23" s="96"/>
      <c r="BU23" s="96"/>
      <c r="BY23" s="96"/>
      <c r="CC23" s="96"/>
      <c r="CG23" s="96"/>
      <c r="CK23" s="96"/>
      <c r="CO23" s="96"/>
      <c r="CS23" s="96"/>
      <c r="CW23" s="96"/>
      <c r="DA23" s="96"/>
      <c r="DE23" s="96"/>
      <c r="DI23" s="96"/>
      <c r="DM23" s="96"/>
      <c r="DQ23" s="96"/>
      <c r="DU23" s="96"/>
      <c r="DY23" s="96"/>
      <c r="EC23" s="96"/>
      <c r="EG23" s="96"/>
      <c r="EK23" s="96"/>
      <c r="EO23" s="96"/>
      <c r="ES23" s="96"/>
      <c r="EW23" s="96"/>
      <c r="FA23" s="96"/>
      <c r="FE23" s="96"/>
      <c r="FI23" s="96"/>
      <c r="FM23" s="96"/>
      <c r="FQ23" s="96"/>
      <c r="FU23" s="96"/>
      <c r="FY23" s="96"/>
      <c r="GC23" s="96"/>
      <c r="GG23" s="96"/>
      <c r="GK23" s="96"/>
      <c r="GO23" s="96"/>
    </row>
    <row r="24" spans="1:197" ht="18" hidden="1" customHeight="1" x14ac:dyDescent="0.2">
      <c r="A24" s="144" t="s">
        <v>349</v>
      </c>
      <c r="B24" s="127" t="s">
        <v>30</v>
      </c>
      <c r="C24" s="150"/>
      <c r="D24" s="94">
        <v>19.579999999999998</v>
      </c>
      <c r="E24" s="110"/>
      <c r="F24" s="107">
        <v>19.600000000000001</v>
      </c>
      <c r="G24" s="107">
        <v>19.600000000000001</v>
      </c>
      <c r="H24" s="107">
        <v>20.7</v>
      </c>
      <c r="I24" s="110"/>
      <c r="J24" s="114"/>
      <c r="K24" s="95"/>
      <c r="L24" s="97"/>
      <c r="O24" s="96"/>
      <c r="Q24" s="96"/>
      <c r="U24" s="96"/>
      <c r="Y24" s="96"/>
      <c r="AC24" s="96"/>
      <c r="AG24" s="96"/>
      <c r="AK24" s="96"/>
      <c r="AO24" s="96"/>
      <c r="AS24" s="96"/>
      <c r="AW24" s="96"/>
      <c r="BA24" s="96"/>
      <c r="BE24" s="96"/>
      <c r="BI24" s="96"/>
      <c r="BM24" s="96"/>
      <c r="BQ24" s="96"/>
      <c r="BU24" s="96"/>
      <c r="BY24" s="96"/>
      <c r="CC24" s="96"/>
      <c r="CG24" s="96"/>
      <c r="CK24" s="96"/>
      <c r="CO24" s="96"/>
      <c r="CS24" s="96"/>
      <c r="CW24" s="96"/>
      <c r="DA24" s="96"/>
      <c r="DE24" s="96"/>
      <c r="DI24" s="96"/>
      <c r="DM24" s="96"/>
      <c r="DQ24" s="96"/>
      <c r="DU24" s="96"/>
      <c r="DY24" s="96"/>
      <c r="EC24" s="96"/>
      <c r="EG24" s="96"/>
      <c r="EK24" s="96"/>
      <c r="EO24" s="96"/>
      <c r="ES24" s="96"/>
      <c r="EW24" s="96"/>
      <c r="FA24" s="96"/>
      <c r="FE24" s="96"/>
      <c r="FI24" s="96"/>
      <c r="FM24" s="96"/>
      <c r="FQ24" s="96"/>
      <c r="FU24" s="96"/>
      <c r="FY24" s="96"/>
      <c r="GC24" s="96"/>
      <c r="GG24" s="96"/>
      <c r="GK24" s="96"/>
      <c r="GO24" s="96"/>
    </row>
    <row r="25" spans="1:197" ht="18" hidden="1" customHeight="1" x14ac:dyDescent="0.2">
      <c r="A25" s="144" t="s">
        <v>348</v>
      </c>
      <c r="B25" s="127" t="s">
        <v>30</v>
      </c>
      <c r="C25" s="150"/>
      <c r="D25" s="94">
        <v>19.579999999999998</v>
      </c>
      <c r="E25" s="110"/>
      <c r="F25" s="107">
        <v>19.600000000000001</v>
      </c>
      <c r="G25" s="107">
        <v>19.600000000000001</v>
      </c>
      <c r="H25" s="107">
        <v>20.7</v>
      </c>
      <c r="I25" s="110"/>
      <c r="J25" s="114"/>
      <c r="K25" s="95"/>
      <c r="L25" s="97"/>
      <c r="O25" s="96"/>
      <c r="Q25" s="96"/>
      <c r="U25" s="96"/>
      <c r="Y25" s="96"/>
      <c r="AC25" s="96"/>
      <c r="AG25" s="96"/>
      <c r="AK25" s="96"/>
      <c r="AO25" s="96"/>
      <c r="AS25" s="96"/>
      <c r="AW25" s="96"/>
      <c r="BA25" s="96"/>
      <c r="BE25" s="96"/>
      <c r="BI25" s="96"/>
      <c r="BM25" s="96"/>
      <c r="BQ25" s="96"/>
      <c r="BU25" s="96"/>
      <c r="BY25" s="96"/>
      <c r="CC25" s="96"/>
      <c r="CG25" s="96"/>
      <c r="CK25" s="96"/>
      <c r="CO25" s="96"/>
      <c r="CS25" s="96"/>
      <c r="CW25" s="96"/>
      <c r="DA25" s="96"/>
      <c r="DE25" s="96"/>
      <c r="DI25" s="96"/>
      <c r="DM25" s="96"/>
      <c r="DQ25" s="96"/>
      <c r="DU25" s="96"/>
      <c r="DY25" s="96"/>
      <c r="EC25" s="96"/>
      <c r="EG25" s="96"/>
      <c r="EK25" s="96"/>
      <c r="EO25" s="96"/>
      <c r="ES25" s="96"/>
      <c r="EW25" s="96"/>
      <c r="FA25" s="96"/>
      <c r="FE25" s="96"/>
      <c r="FI25" s="96"/>
      <c r="FM25" s="96"/>
      <c r="FQ25" s="96"/>
      <c r="FU25" s="96"/>
      <c r="FY25" s="96"/>
      <c r="GC25" s="96"/>
      <c r="GG25" s="96"/>
      <c r="GK25" s="96"/>
      <c r="GO25" s="96"/>
    </row>
    <row r="26" spans="1:197" ht="18" hidden="1" customHeight="1" x14ac:dyDescent="0.2">
      <c r="A26" s="144" t="s">
        <v>350</v>
      </c>
      <c r="B26" s="127" t="s">
        <v>30</v>
      </c>
      <c r="C26" s="150"/>
      <c r="D26" s="94">
        <v>19.579999999999998</v>
      </c>
      <c r="E26" s="110"/>
      <c r="F26" s="107">
        <v>19.600000000000001</v>
      </c>
      <c r="G26" s="107">
        <v>19.600000000000001</v>
      </c>
      <c r="H26" s="107">
        <v>20.7</v>
      </c>
      <c r="I26" s="110"/>
      <c r="J26" s="114"/>
      <c r="K26" s="95"/>
      <c r="L26" s="97"/>
      <c r="O26" s="96"/>
      <c r="Q26" s="96"/>
      <c r="U26" s="96"/>
      <c r="Y26" s="96"/>
      <c r="AC26" s="96"/>
      <c r="AG26" s="96"/>
      <c r="AK26" s="96"/>
      <c r="AO26" s="96"/>
      <c r="AS26" s="96"/>
      <c r="AW26" s="96"/>
      <c r="BA26" s="96"/>
      <c r="BE26" s="96"/>
      <c r="BI26" s="96"/>
      <c r="BM26" s="96"/>
      <c r="BQ26" s="96"/>
      <c r="BU26" s="96"/>
      <c r="BY26" s="96"/>
      <c r="CC26" s="96"/>
      <c r="CG26" s="96"/>
      <c r="CK26" s="96"/>
      <c r="CO26" s="96"/>
      <c r="CS26" s="96"/>
      <c r="CW26" s="96"/>
      <c r="DA26" s="96"/>
      <c r="DE26" s="96"/>
      <c r="DI26" s="96"/>
      <c r="DM26" s="96"/>
      <c r="DQ26" s="96"/>
      <c r="DU26" s="96"/>
      <c r="DY26" s="96"/>
      <c r="EC26" s="96"/>
      <c r="EG26" s="96"/>
      <c r="EK26" s="96"/>
      <c r="EO26" s="96"/>
      <c r="ES26" s="96"/>
      <c r="EW26" s="96"/>
      <c r="FA26" s="96"/>
      <c r="FE26" s="96"/>
      <c r="FI26" s="96"/>
      <c r="FM26" s="96"/>
      <c r="FQ26" s="96"/>
      <c r="FU26" s="96"/>
      <c r="FY26" s="96"/>
      <c r="GC26" s="96"/>
      <c r="GG26" s="96"/>
      <c r="GK26" s="96"/>
      <c r="GO26" s="96"/>
    </row>
    <row r="27" spans="1:197" ht="18" hidden="1" customHeight="1" x14ac:dyDescent="0.2">
      <c r="A27" s="144" t="s">
        <v>347</v>
      </c>
      <c r="B27" s="127" t="s">
        <v>30</v>
      </c>
      <c r="C27" s="150"/>
      <c r="D27" s="94">
        <v>19.579999999999998</v>
      </c>
      <c r="E27" s="110"/>
      <c r="F27" s="107">
        <v>19.600000000000001</v>
      </c>
      <c r="G27" s="107">
        <v>19.600000000000001</v>
      </c>
      <c r="H27" s="107">
        <v>20.7</v>
      </c>
      <c r="I27" s="110"/>
      <c r="J27" s="114"/>
      <c r="K27" s="95"/>
      <c r="L27" s="97"/>
      <c r="O27" s="96"/>
      <c r="Q27" s="96"/>
      <c r="U27" s="96"/>
      <c r="Y27" s="96"/>
      <c r="AC27" s="96"/>
      <c r="AG27" s="96"/>
      <c r="AK27" s="96"/>
      <c r="AO27" s="96"/>
      <c r="AS27" s="96"/>
      <c r="AW27" s="96"/>
      <c r="BA27" s="96"/>
      <c r="BE27" s="96"/>
      <c r="BI27" s="96"/>
      <c r="BM27" s="96"/>
      <c r="BQ27" s="96"/>
      <c r="BU27" s="96"/>
      <c r="BY27" s="96"/>
      <c r="CC27" s="96"/>
      <c r="CG27" s="96"/>
      <c r="CK27" s="96"/>
      <c r="CO27" s="96"/>
      <c r="CS27" s="96"/>
      <c r="CW27" s="96"/>
      <c r="DA27" s="96"/>
      <c r="DE27" s="96"/>
      <c r="DI27" s="96"/>
      <c r="DM27" s="96"/>
      <c r="DQ27" s="96"/>
      <c r="DU27" s="96"/>
      <c r="DY27" s="96"/>
      <c r="EC27" s="96"/>
      <c r="EG27" s="96"/>
      <c r="EK27" s="96"/>
      <c r="EO27" s="96"/>
      <c r="ES27" s="96"/>
      <c r="EW27" s="96"/>
      <c r="FA27" s="96"/>
      <c r="FE27" s="96"/>
      <c r="FI27" s="96"/>
      <c r="FM27" s="96"/>
      <c r="FQ27" s="96"/>
      <c r="FU27" s="96"/>
      <c r="FY27" s="96"/>
      <c r="GC27" s="96"/>
      <c r="GG27" s="96"/>
      <c r="GK27" s="96"/>
      <c r="GO27" s="96"/>
    </row>
    <row r="28" spans="1:197" ht="18" hidden="1" customHeight="1" x14ac:dyDescent="0.2">
      <c r="A28" s="144" t="s">
        <v>351</v>
      </c>
      <c r="B28" s="127" t="s">
        <v>30</v>
      </c>
      <c r="C28" s="150"/>
      <c r="D28" s="94">
        <v>19.579999999999998</v>
      </c>
      <c r="E28" s="110"/>
      <c r="F28" s="107">
        <v>19.600000000000001</v>
      </c>
      <c r="G28" s="107">
        <v>19.600000000000001</v>
      </c>
      <c r="H28" s="107">
        <v>20.7</v>
      </c>
      <c r="I28" s="110"/>
      <c r="J28" s="114"/>
      <c r="K28" s="95"/>
      <c r="L28" s="97"/>
      <c r="O28" s="96"/>
      <c r="Q28" s="96"/>
      <c r="U28" s="96"/>
      <c r="Y28" s="96"/>
      <c r="AC28" s="96"/>
      <c r="AG28" s="96"/>
      <c r="AK28" s="96"/>
      <c r="AO28" s="96"/>
      <c r="AS28" s="96"/>
      <c r="AW28" s="96"/>
      <c r="BA28" s="96"/>
      <c r="BE28" s="96"/>
      <c r="BI28" s="96"/>
      <c r="BM28" s="96"/>
      <c r="BQ28" s="96"/>
      <c r="BU28" s="96"/>
      <c r="BY28" s="96"/>
      <c r="CC28" s="96"/>
      <c r="CG28" s="96"/>
      <c r="CK28" s="96"/>
      <c r="CO28" s="96"/>
      <c r="CS28" s="96"/>
      <c r="CW28" s="96"/>
      <c r="DA28" s="96"/>
      <c r="DE28" s="96"/>
      <c r="DI28" s="96"/>
      <c r="DM28" s="96"/>
      <c r="DQ28" s="96"/>
      <c r="DU28" s="96"/>
      <c r="DY28" s="96"/>
      <c r="EC28" s="96"/>
      <c r="EG28" s="96"/>
      <c r="EK28" s="96"/>
      <c r="EO28" s="96"/>
      <c r="ES28" s="96"/>
      <c r="EW28" s="96"/>
      <c r="FA28" s="96"/>
      <c r="FE28" s="96"/>
      <c r="FI28" s="96"/>
      <c r="FM28" s="96"/>
      <c r="FQ28" s="96"/>
      <c r="FU28" s="96"/>
      <c r="FY28" s="96"/>
      <c r="GC28" s="96"/>
      <c r="GG28" s="96"/>
      <c r="GK28" s="96"/>
      <c r="GO28" s="96"/>
    </row>
    <row r="29" spans="1:197" ht="18" customHeight="1" x14ac:dyDescent="0.2">
      <c r="A29" s="145" t="s">
        <v>458</v>
      </c>
      <c r="B29" s="127" t="s">
        <v>35</v>
      </c>
      <c r="C29" s="461"/>
      <c r="D29" s="94">
        <v>5.85</v>
      </c>
      <c r="E29" s="110"/>
      <c r="F29" s="107">
        <v>5.86</v>
      </c>
      <c r="G29" s="107">
        <v>5.86</v>
      </c>
      <c r="H29" s="107">
        <v>5.86</v>
      </c>
      <c r="I29" s="110"/>
      <c r="J29" s="114"/>
      <c r="K29" s="95"/>
      <c r="L29" s="97"/>
      <c r="O29" s="96"/>
      <c r="Q29" s="96"/>
      <c r="U29" s="96"/>
      <c r="Y29" s="96"/>
      <c r="AC29" s="96"/>
      <c r="AG29" s="96"/>
      <c r="AK29" s="96"/>
      <c r="AO29" s="96"/>
      <c r="AS29" s="96"/>
      <c r="AW29" s="96"/>
      <c r="BA29" s="96"/>
      <c r="BE29" s="96"/>
      <c r="BI29" s="96"/>
      <c r="BM29" s="96"/>
      <c r="BQ29" s="96"/>
      <c r="BU29" s="96"/>
      <c r="BY29" s="96"/>
      <c r="CC29" s="96"/>
      <c r="CG29" s="96"/>
      <c r="CK29" s="96"/>
      <c r="CO29" s="96"/>
      <c r="CS29" s="96"/>
      <c r="CW29" s="96"/>
      <c r="DA29" s="96"/>
      <c r="DE29" s="96"/>
      <c r="DI29" s="96"/>
      <c r="DM29" s="96"/>
      <c r="DQ29" s="96"/>
      <c r="DU29" s="96"/>
      <c r="DY29" s="96"/>
      <c r="EC29" s="96"/>
      <c r="EG29" s="96"/>
      <c r="EK29" s="96"/>
      <c r="EO29" s="96"/>
      <c r="ES29" s="96"/>
      <c r="EW29" s="96"/>
      <c r="FA29" s="96"/>
      <c r="FE29" s="96"/>
      <c r="FI29" s="96"/>
      <c r="FM29" s="96"/>
      <c r="FQ29" s="96"/>
      <c r="FU29" s="96"/>
      <c r="FY29" s="96"/>
      <c r="GC29" s="96"/>
      <c r="GG29" s="96"/>
      <c r="GK29" s="96"/>
      <c r="GO29" s="96"/>
    </row>
    <row r="30" spans="1:197" ht="18" customHeight="1" x14ac:dyDescent="0.2">
      <c r="A30" s="145" t="s">
        <v>640</v>
      </c>
      <c r="B30" s="127" t="s">
        <v>35</v>
      </c>
      <c r="C30" s="461"/>
      <c r="D30" s="94">
        <v>2.0499999999999998</v>
      </c>
      <c r="E30" s="110"/>
      <c r="F30" s="107">
        <v>2.0499999999999998</v>
      </c>
      <c r="G30" s="107">
        <v>2.0499999999999998</v>
      </c>
      <c r="H30" s="107">
        <v>2.0499999999999998</v>
      </c>
      <c r="I30" s="110"/>
      <c r="J30" s="114"/>
      <c r="K30" s="95"/>
      <c r="L30" s="97"/>
      <c r="O30" s="96"/>
      <c r="Q30" s="96"/>
      <c r="U30" s="96"/>
      <c r="Y30" s="96"/>
      <c r="AC30" s="96"/>
      <c r="AG30" s="96"/>
      <c r="AK30" s="96"/>
      <c r="AO30" s="96"/>
      <c r="AS30" s="96"/>
      <c r="AW30" s="96"/>
      <c r="BA30" s="96"/>
      <c r="BE30" s="96"/>
      <c r="BI30" s="96"/>
      <c r="BM30" s="96"/>
      <c r="BQ30" s="96"/>
      <c r="BU30" s="96"/>
      <c r="BY30" s="96"/>
      <c r="CC30" s="96"/>
      <c r="CG30" s="96"/>
      <c r="CK30" s="96"/>
      <c r="CO30" s="96"/>
      <c r="CS30" s="96"/>
      <c r="CW30" s="96"/>
      <c r="DA30" s="96"/>
      <c r="DE30" s="96"/>
      <c r="DI30" s="96"/>
      <c r="DM30" s="96"/>
      <c r="DQ30" s="96"/>
      <c r="DU30" s="96"/>
      <c r="DY30" s="96"/>
      <c r="EC30" s="96"/>
      <c r="EG30" s="96"/>
      <c r="EK30" s="96"/>
      <c r="EO30" s="96"/>
      <c r="ES30" s="96"/>
      <c r="EW30" s="96"/>
      <c r="FA30" s="96"/>
      <c r="FE30" s="96"/>
      <c r="FI30" s="96"/>
      <c r="FM30" s="96"/>
      <c r="FQ30" s="96"/>
      <c r="FU30" s="96"/>
      <c r="FY30" s="96"/>
      <c r="GC30" s="96"/>
      <c r="GG30" s="96"/>
      <c r="GK30" s="96"/>
      <c r="GO30" s="96"/>
    </row>
    <row r="31" spans="1:197" ht="18" customHeight="1" x14ac:dyDescent="0.2">
      <c r="A31" s="146" t="s">
        <v>702</v>
      </c>
      <c r="B31" s="127" t="s">
        <v>35</v>
      </c>
      <c r="C31" s="461"/>
      <c r="D31" s="94">
        <v>9.16</v>
      </c>
      <c r="E31" s="110"/>
      <c r="F31" s="107">
        <v>9.17</v>
      </c>
      <c r="G31" s="107">
        <v>9.17</v>
      </c>
      <c r="H31" s="107">
        <v>9.17</v>
      </c>
      <c r="I31" s="110"/>
      <c r="J31" s="114"/>
      <c r="K31" s="95"/>
      <c r="L31" s="97"/>
      <c r="O31" s="96"/>
      <c r="Q31" s="96"/>
      <c r="U31" s="96"/>
      <c r="Y31" s="96"/>
      <c r="AC31" s="96"/>
      <c r="AG31" s="96"/>
      <c r="AK31" s="96"/>
      <c r="AO31" s="96"/>
      <c r="AS31" s="96"/>
      <c r="AW31" s="96"/>
      <c r="BA31" s="96"/>
      <c r="BE31" s="96"/>
      <c r="BI31" s="96"/>
      <c r="BM31" s="96"/>
      <c r="BQ31" s="96"/>
      <c r="BU31" s="96"/>
      <c r="BY31" s="96"/>
      <c r="CC31" s="96"/>
      <c r="CG31" s="96"/>
      <c r="CK31" s="96"/>
      <c r="CO31" s="96"/>
      <c r="CS31" s="96"/>
      <c r="CW31" s="96"/>
      <c r="DA31" s="96"/>
      <c r="DE31" s="96"/>
      <c r="DI31" s="96"/>
      <c r="DM31" s="96"/>
      <c r="DQ31" s="96"/>
      <c r="DU31" s="96"/>
      <c r="DY31" s="96"/>
      <c r="EC31" s="96"/>
      <c r="EG31" s="96"/>
      <c r="EK31" s="96"/>
      <c r="EO31" s="96"/>
      <c r="ES31" s="96"/>
      <c r="EW31" s="96"/>
      <c r="FA31" s="96"/>
      <c r="FE31" s="96"/>
      <c r="FI31" s="96"/>
      <c r="FM31" s="96"/>
      <c r="FQ31" s="96"/>
      <c r="FU31" s="96"/>
      <c r="FY31" s="96"/>
      <c r="GC31" s="96"/>
      <c r="GG31" s="96"/>
      <c r="GK31" s="96"/>
      <c r="GO31" s="96"/>
    </row>
    <row r="32" spans="1:197" ht="18" hidden="1" customHeight="1" x14ac:dyDescent="0.2">
      <c r="A32" s="144" t="s">
        <v>409</v>
      </c>
      <c r="B32" s="127" t="s">
        <v>35</v>
      </c>
      <c r="C32" s="150"/>
      <c r="D32" s="94">
        <v>60.55</v>
      </c>
      <c r="E32" s="110"/>
      <c r="F32" s="107">
        <v>60.61</v>
      </c>
      <c r="G32" s="107">
        <v>60.61</v>
      </c>
      <c r="H32" s="107">
        <v>60.61</v>
      </c>
      <c r="I32" s="110"/>
      <c r="J32" s="114"/>
      <c r="K32" s="95"/>
      <c r="L32" s="97"/>
      <c r="O32" s="96"/>
      <c r="Q32" s="96"/>
      <c r="U32" s="96"/>
      <c r="Y32" s="96"/>
      <c r="AC32" s="96"/>
      <c r="AG32" s="96"/>
      <c r="AK32" s="96"/>
      <c r="AO32" s="96"/>
      <c r="AS32" s="96"/>
      <c r="AW32" s="96"/>
      <c r="BA32" s="96"/>
      <c r="BE32" s="96"/>
      <c r="BI32" s="96"/>
      <c r="BM32" s="96"/>
      <c r="BQ32" s="96"/>
      <c r="BU32" s="96"/>
      <c r="BY32" s="96"/>
      <c r="CC32" s="96"/>
      <c r="CG32" s="96"/>
      <c r="CK32" s="96"/>
      <c r="CO32" s="96"/>
      <c r="CS32" s="96"/>
      <c r="CW32" s="96"/>
      <c r="DA32" s="96"/>
      <c r="DE32" s="96"/>
      <c r="DI32" s="96"/>
      <c r="DM32" s="96"/>
      <c r="DQ32" s="96"/>
      <c r="DU32" s="96"/>
      <c r="DY32" s="96"/>
      <c r="EC32" s="96"/>
      <c r="EG32" s="96"/>
      <c r="EK32" s="96"/>
      <c r="EO32" s="96"/>
      <c r="ES32" s="96"/>
      <c r="EW32" s="96"/>
      <c r="FA32" s="96"/>
      <c r="FE32" s="96"/>
      <c r="FI32" s="96"/>
      <c r="FM32" s="96"/>
      <c r="FQ32" s="96"/>
      <c r="FU32" s="96"/>
      <c r="FY32" s="96"/>
      <c r="GC32" s="96"/>
      <c r="GG32" s="96"/>
      <c r="GK32" s="96"/>
      <c r="GO32" s="96"/>
    </row>
    <row r="33" spans="1:197" ht="18" customHeight="1" x14ac:dyDescent="0.2">
      <c r="A33" s="147" t="s">
        <v>306</v>
      </c>
      <c r="B33" s="127" t="s">
        <v>32</v>
      </c>
      <c r="C33" s="461"/>
      <c r="D33" s="94">
        <v>76.38</v>
      </c>
      <c r="E33" s="110"/>
      <c r="F33" s="107">
        <v>76.459999999999994</v>
      </c>
      <c r="G33" s="107">
        <v>76.459999999999994</v>
      </c>
      <c r="H33" s="107">
        <v>76.459999999999994</v>
      </c>
      <c r="I33" s="110"/>
      <c r="J33" s="114"/>
      <c r="K33" s="95"/>
      <c r="L33" s="97"/>
      <c r="O33" s="96"/>
      <c r="Q33" s="96"/>
      <c r="U33" s="96"/>
      <c r="Y33" s="96"/>
      <c r="AC33" s="96"/>
      <c r="AG33" s="96"/>
      <c r="AK33" s="96"/>
      <c r="AO33" s="96"/>
      <c r="AS33" s="96"/>
      <c r="AW33" s="96"/>
      <c r="BA33" s="96"/>
      <c r="BE33" s="96"/>
      <c r="BI33" s="96"/>
      <c r="BM33" s="96"/>
      <c r="BQ33" s="96"/>
      <c r="BU33" s="96"/>
      <c r="BY33" s="96"/>
      <c r="CC33" s="96"/>
      <c r="CG33" s="96"/>
      <c r="CK33" s="96"/>
      <c r="CO33" s="96"/>
      <c r="CS33" s="96"/>
      <c r="CW33" s="96"/>
      <c r="DA33" s="96"/>
      <c r="DE33" s="96"/>
      <c r="DI33" s="96"/>
      <c r="DM33" s="96"/>
      <c r="DQ33" s="96"/>
      <c r="DU33" s="96"/>
      <c r="DY33" s="96"/>
      <c r="EC33" s="96"/>
      <c r="EG33" s="96"/>
      <c r="EK33" s="96"/>
      <c r="EO33" s="96"/>
      <c r="ES33" s="96"/>
      <c r="EW33" s="96"/>
      <c r="FA33" s="96"/>
      <c r="FE33" s="96"/>
      <c r="FI33" s="96"/>
      <c r="FM33" s="96"/>
      <c r="FQ33" s="96"/>
      <c r="FU33" s="96"/>
      <c r="FY33" s="96"/>
      <c r="GC33" s="96"/>
      <c r="GG33" s="96"/>
      <c r="GK33" s="96"/>
      <c r="GO33" s="96"/>
    </row>
    <row r="34" spans="1:197" ht="18" customHeight="1" x14ac:dyDescent="0.2">
      <c r="A34" s="147" t="s">
        <v>303</v>
      </c>
      <c r="B34" s="127" t="s">
        <v>32</v>
      </c>
      <c r="C34" s="461"/>
      <c r="D34" s="94">
        <v>55.89</v>
      </c>
      <c r="E34" s="110"/>
      <c r="F34" s="107">
        <v>55.95</v>
      </c>
      <c r="G34" s="107">
        <v>55.95</v>
      </c>
      <c r="H34" s="107">
        <v>55.95</v>
      </c>
      <c r="I34" s="110"/>
      <c r="J34" s="114"/>
      <c r="K34" s="95"/>
      <c r="L34" s="97"/>
      <c r="O34" s="96"/>
      <c r="Q34" s="96"/>
      <c r="U34" s="96"/>
      <c r="Y34" s="96"/>
      <c r="AC34" s="96"/>
      <c r="AG34" s="96"/>
      <c r="AK34" s="96"/>
      <c r="AO34" s="96"/>
      <c r="AS34" s="96"/>
      <c r="AW34" s="96"/>
      <c r="BA34" s="96"/>
      <c r="BE34" s="96"/>
      <c r="BI34" s="96"/>
      <c r="BM34" s="96"/>
      <c r="BQ34" s="96"/>
      <c r="BU34" s="96"/>
      <c r="BY34" s="96"/>
      <c r="CC34" s="96"/>
      <c r="CG34" s="96"/>
      <c r="CK34" s="96"/>
      <c r="CO34" s="96"/>
      <c r="CS34" s="96"/>
      <c r="CW34" s="96"/>
      <c r="DA34" s="96"/>
      <c r="DE34" s="96"/>
      <c r="DI34" s="96"/>
      <c r="DM34" s="96"/>
      <c r="DQ34" s="96"/>
      <c r="DU34" s="96"/>
      <c r="DY34" s="96"/>
      <c r="EC34" s="96"/>
      <c r="EG34" s="96"/>
      <c r="EK34" s="96"/>
      <c r="EO34" s="96"/>
      <c r="ES34" s="96"/>
      <c r="EW34" s="96"/>
      <c r="FA34" s="96"/>
      <c r="FE34" s="96"/>
      <c r="FI34" s="96"/>
      <c r="FM34" s="96"/>
      <c r="FQ34" s="96"/>
      <c r="FU34" s="96"/>
      <c r="FY34" s="96"/>
      <c r="GC34" s="96"/>
      <c r="GG34" s="96"/>
      <c r="GK34" s="96"/>
      <c r="GO34" s="96"/>
    </row>
    <row r="35" spans="1:197" ht="18" customHeight="1" x14ac:dyDescent="0.2">
      <c r="A35" s="147" t="s">
        <v>778</v>
      </c>
      <c r="B35" s="127" t="s">
        <v>32</v>
      </c>
      <c r="C35" s="461"/>
      <c r="D35" s="94">
        <v>27.94</v>
      </c>
      <c r="E35" s="110"/>
      <c r="F35" s="107">
        <v>27.97</v>
      </c>
      <c r="G35" s="107">
        <v>27.97</v>
      </c>
      <c r="H35" s="107">
        <v>27.97</v>
      </c>
      <c r="I35" s="110"/>
      <c r="J35" s="114"/>
      <c r="K35" s="95"/>
      <c r="L35" s="97"/>
      <c r="O35" s="96"/>
      <c r="Q35" s="96"/>
      <c r="U35" s="96"/>
      <c r="Y35" s="96"/>
      <c r="AC35" s="96"/>
      <c r="AG35" s="96"/>
      <c r="AK35" s="96"/>
      <c r="AO35" s="96"/>
      <c r="AS35" s="96"/>
      <c r="AW35" s="96"/>
      <c r="BA35" s="96"/>
      <c r="BE35" s="96"/>
      <c r="BI35" s="96"/>
      <c r="BM35" s="96"/>
      <c r="BQ35" s="96"/>
      <c r="BU35" s="96"/>
      <c r="BY35" s="96"/>
      <c r="CC35" s="96"/>
      <c r="CG35" s="96"/>
      <c r="CK35" s="96"/>
      <c r="CO35" s="96"/>
      <c r="CS35" s="96"/>
      <c r="CW35" s="96"/>
      <c r="DA35" s="96"/>
      <c r="DE35" s="96"/>
      <c r="DI35" s="96"/>
      <c r="DM35" s="96"/>
      <c r="DQ35" s="96"/>
      <c r="DU35" s="96"/>
      <c r="DY35" s="96"/>
      <c r="EC35" s="96"/>
      <c r="EG35" s="96"/>
      <c r="EK35" s="96"/>
      <c r="EO35" s="96"/>
      <c r="ES35" s="96"/>
      <c r="EW35" s="96"/>
      <c r="FA35" s="96"/>
      <c r="FE35" s="96"/>
      <c r="FI35" s="96"/>
      <c r="FM35" s="96"/>
      <c r="FQ35" s="96"/>
      <c r="FU35" s="96"/>
      <c r="FY35" s="96"/>
      <c r="GC35" s="96"/>
      <c r="GG35" s="96"/>
      <c r="GK35" s="96"/>
      <c r="GO35" s="96"/>
    </row>
    <row r="36" spans="1:197" ht="18" customHeight="1" x14ac:dyDescent="0.2">
      <c r="A36" s="147" t="s">
        <v>777</v>
      </c>
      <c r="B36" s="127" t="s">
        <v>32</v>
      </c>
      <c r="C36" s="461"/>
      <c r="D36" s="94">
        <v>27.94</v>
      </c>
      <c r="E36" s="110"/>
      <c r="F36" s="107">
        <v>27.97</v>
      </c>
      <c r="G36" s="107">
        <v>27.97</v>
      </c>
      <c r="H36" s="107">
        <v>27.97</v>
      </c>
      <c r="I36" s="110"/>
      <c r="J36" s="114"/>
      <c r="K36" s="95"/>
      <c r="L36" s="97"/>
      <c r="O36" s="96"/>
      <c r="Q36" s="96"/>
      <c r="U36" s="96"/>
      <c r="Y36" s="96"/>
      <c r="AC36" s="96"/>
      <c r="AG36" s="96"/>
      <c r="AK36" s="96"/>
      <c r="AO36" s="96"/>
      <c r="AS36" s="96"/>
      <c r="AW36" s="96"/>
      <c r="BA36" s="96"/>
      <c r="BE36" s="96"/>
      <c r="BI36" s="96"/>
      <c r="BM36" s="96"/>
      <c r="BQ36" s="96"/>
      <c r="BU36" s="96"/>
      <c r="BY36" s="96"/>
      <c r="CC36" s="96"/>
      <c r="CG36" s="96"/>
      <c r="CK36" s="96"/>
      <c r="CO36" s="96"/>
      <c r="CS36" s="96"/>
      <c r="CW36" s="96"/>
      <c r="DA36" s="96"/>
      <c r="DE36" s="96"/>
      <c r="DI36" s="96"/>
      <c r="DM36" s="96"/>
      <c r="DQ36" s="96"/>
      <c r="DU36" s="96"/>
      <c r="DY36" s="96"/>
      <c r="EC36" s="96"/>
      <c r="EG36" s="96"/>
      <c r="EK36" s="96"/>
      <c r="EO36" s="96"/>
      <c r="ES36" s="96"/>
      <c r="EW36" s="96"/>
      <c r="FA36" s="96"/>
      <c r="FE36" s="96"/>
      <c r="FI36" s="96"/>
      <c r="FM36" s="96"/>
      <c r="FQ36" s="96"/>
      <c r="FU36" s="96"/>
      <c r="FY36" s="96"/>
      <c r="GC36" s="96"/>
      <c r="GG36" s="96"/>
      <c r="GK36" s="96"/>
      <c r="GO36" s="96"/>
    </row>
    <row r="37" spans="1:197" ht="18" customHeight="1" x14ac:dyDescent="0.2">
      <c r="A37" s="144" t="s">
        <v>194</v>
      </c>
      <c r="B37" s="127" t="s">
        <v>32</v>
      </c>
      <c r="C37" s="461"/>
      <c r="D37" s="94">
        <v>23.29</v>
      </c>
      <c r="E37" s="110"/>
      <c r="F37" s="107">
        <v>23.31</v>
      </c>
      <c r="G37" s="107">
        <v>23.31</v>
      </c>
      <c r="H37" s="107">
        <v>23.31</v>
      </c>
      <c r="I37" s="110"/>
      <c r="J37" s="114"/>
      <c r="K37" s="95"/>
      <c r="L37" s="97"/>
      <c r="O37" s="96"/>
      <c r="Q37" s="96"/>
      <c r="U37" s="96"/>
      <c r="Y37" s="96"/>
      <c r="AC37" s="96"/>
      <c r="AG37" s="96"/>
      <c r="AK37" s="96"/>
      <c r="AO37" s="96"/>
      <c r="AS37" s="96"/>
      <c r="AW37" s="96"/>
      <c r="BA37" s="96"/>
      <c r="BE37" s="96"/>
      <c r="BI37" s="96"/>
      <c r="BM37" s="96"/>
      <c r="BQ37" s="96"/>
      <c r="BU37" s="96"/>
      <c r="BY37" s="96"/>
      <c r="CC37" s="96"/>
      <c r="CG37" s="96"/>
      <c r="CK37" s="96"/>
      <c r="CO37" s="96"/>
      <c r="CS37" s="96"/>
      <c r="CW37" s="96"/>
      <c r="DA37" s="96"/>
      <c r="DE37" s="96"/>
      <c r="DI37" s="96"/>
      <c r="DM37" s="96"/>
      <c r="DQ37" s="96"/>
      <c r="DU37" s="96"/>
      <c r="DY37" s="96"/>
      <c r="EC37" s="96"/>
      <c r="EG37" s="96"/>
      <c r="EK37" s="96"/>
      <c r="EO37" s="96"/>
      <c r="ES37" s="96"/>
      <c r="EW37" s="96"/>
      <c r="FA37" s="96"/>
      <c r="FE37" s="96"/>
      <c r="FI37" s="96"/>
      <c r="FM37" s="96"/>
      <c r="FQ37" s="96"/>
      <c r="FU37" s="96"/>
      <c r="FY37" s="96"/>
      <c r="GC37" s="96"/>
      <c r="GG37" s="96"/>
      <c r="GK37" s="96"/>
      <c r="GO37" s="96"/>
    </row>
    <row r="38" spans="1:197" ht="18" hidden="1" customHeight="1" x14ac:dyDescent="0.2">
      <c r="A38" s="144" t="s">
        <v>189</v>
      </c>
      <c r="B38" s="127" t="s">
        <v>32</v>
      </c>
      <c r="C38" s="150"/>
      <c r="D38" s="94">
        <v>1583.52</v>
      </c>
      <c r="E38" s="110"/>
      <c r="F38" s="107">
        <v>1585.11</v>
      </c>
      <c r="G38" s="107">
        <v>1585.11</v>
      </c>
      <c r="H38" s="107">
        <v>1585.11</v>
      </c>
      <c r="I38" s="110"/>
      <c r="J38" s="114"/>
      <c r="K38" s="95"/>
      <c r="L38" s="97"/>
      <c r="O38" s="96"/>
      <c r="Q38" s="96"/>
      <c r="U38" s="96"/>
      <c r="Y38" s="96"/>
      <c r="AC38" s="96"/>
      <c r="AG38" s="96"/>
      <c r="AK38" s="96"/>
      <c r="AO38" s="96"/>
      <c r="AS38" s="96"/>
      <c r="AW38" s="96"/>
      <c r="BA38" s="96"/>
      <c r="BE38" s="96"/>
      <c r="BI38" s="96"/>
      <c r="BM38" s="96"/>
      <c r="BQ38" s="96"/>
      <c r="BU38" s="96"/>
      <c r="BY38" s="96"/>
      <c r="CC38" s="96"/>
      <c r="CG38" s="96"/>
      <c r="CK38" s="96"/>
      <c r="CO38" s="96"/>
      <c r="CS38" s="96"/>
      <c r="CW38" s="96"/>
      <c r="DA38" s="96"/>
      <c r="DE38" s="96"/>
      <c r="DI38" s="96"/>
      <c r="DM38" s="96"/>
      <c r="DQ38" s="96"/>
      <c r="DU38" s="96"/>
      <c r="DY38" s="96"/>
      <c r="EC38" s="96"/>
      <c r="EG38" s="96"/>
      <c r="EK38" s="96"/>
      <c r="EO38" s="96"/>
      <c r="ES38" s="96"/>
      <c r="EW38" s="96"/>
      <c r="FA38" s="96"/>
      <c r="FE38" s="96"/>
      <c r="FI38" s="96"/>
      <c r="FM38" s="96"/>
      <c r="FQ38" s="96"/>
      <c r="FU38" s="96"/>
      <c r="FY38" s="96"/>
      <c r="GC38" s="96"/>
      <c r="GG38" s="96"/>
      <c r="GK38" s="96"/>
      <c r="GO38" s="96"/>
    </row>
    <row r="39" spans="1:197" ht="18" hidden="1" customHeight="1" x14ac:dyDescent="0.2">
      <c r="A39" s="144" t="s">
        <v>185</v>
      </c>
      <c r="B39" s="127" t="s">
        <v>32</v>
      </c>
      <c r="C39" s="150"/>
      <c r="D39" s="94">
        <v>605.46</v>
      </c>
      <c r="E39" s="110"/>
      <c r="F39" s="107">
        <v>606.07000000000005</v>
      </c>
      <c r="G39" s="107">
        <v>606.07000000000005</v>
      </c>
      <c r="H39" s="107">
        <v>606.07000000000005</v>
      </c>
      <c r="I39" s="110"/>
      <c r="J39" s="114"/>
      <c r="K39" s="95"/>
      <c r="L39" s="97"/>
      <c r="O39" s="96"/>
      <c r="Q39" s="96"/>
      <c r="U39" s="96"/>
      <c r="Y39" s="96"/>
      <c r="AC39" s="96"/>
      <c r="AG39" s="96"/>
      <c r="AK39" s="96"/>
      <c r="AO39" s="96"/>
      <c r="AS39" s="96"/>
      <c r="AW39" s="96"/>
      <c r="BA39" s="96"/>
      <c r="BE39" s="96"/>
      <c r="BI39" s="96"/>
      <c r="BM39" s="96"/>
      <c r="BQ39" s="96"/>
      <c r="BU39" s="96"/>
      <c r="BY39" s="96"/>
      <c r="CC39" s="96"/>
      <c r="CG39" s="96"/>
      <c r="CK39" s="96"/>
      <c r="CO39" s="96"/>
      <c r="CS39" s="96"/>
      <c r="CW39" s="96"/>
      <c r="DA39" s="96"/>
      <c r="DE39" s="96"/>
      <c r="DI39" s="96"/>
      <c r="DM39" s="96"/>
      <c r="DQ39" s="96"/>
      <c r="DU39" s="96"/>
      <c r="DY39" s="96"/>
      <c r="EC39" s="96"/>
      <c r="EG39" s="96"/>
      <c r="EK39" s="96"/>
      <c r="EO39" s="96"/>
      <c r="ES39" s="96"/>
      <c r="EW39" s="96"/>
      <c r="FA39" s="96"/>
      <c r="FE39" s="96"/>
      <c r="FI39" s="96"/>
      <c r="FM39" s="96"/>
      <c r="FQ39" s="96"/>
      <c r="FU39" s="96"/>
      <c r="FY39" s="96"/>
      <c r="GC39" s="96"/>
      <c r="GG39" s="96"/>
      <c r="GK39" s="96"/>
      <c r="GO39" s="96"/>
    </row>
    <row r="40" spans="1:197" ht="18" hidden="1" customHeight="1" x14ac:dyDescent="0.2">
      <c r="A40" s="144" t="s">
        <v>187</v>
      </c>
      <c r="B40" s="127" t="s">
        <v>32</v>
      </c>
      <c r="C40" s="150"/>
      <c r="D40" s="94">
        <v>838.34</v>
      </c>
      <c r="E40" s="110"/>
      <c r="F40" s="107">
        <v>839.18</v>
      </c>
      <c r="G40" s="107">
        <v>839.18</v>
      </c>
      <c r="H40" s="107">
        <v>839.18</v>
      </c>
      <c r="I40" s="110"/>
      <c r="J40" s="114"/>
      <c r="K40" s="95"/>
      <c r="L40" s="97"/>
      <c r="O40" s="96"/>
      <c r="Q40" s="96"/>
      <c r="U40" s="96"/>
      <c r="Y40" s="96"/>
      <c r="AC40" s="96"/>
      <c r="AG40" s="96"/>
      <c r="AK40" s="96"/>
      <c r="AO40" s="96"/>
      <c r="AS40" s="96"/>
      <c r="AW40" s="96"/>
      <c r="BA40" s="96"/>
      <c r="BE40" s="96"/>
      <c r="BI40" s="96"/>
      <c r="BM40" s="96"/>
      <c r="BQ40" s="96"/>
      <c r="BU40" s="96"/>
      <c r="BY40" s="96"/>
      <c r="CC40" s="96"/>
      <c r="CG40" s="96"/>
      <c r="CK40" s="96"/>
      <c r="CO40" s="96"/>
      <c r="CS40" s="96"/>
      <c r="CW40" s="96"/>
      <c r="DA40" s="96"/>
      <c r="DE40" s="96"/>
      <c r="DI40" s="96"/>
      <c r="DM40" s="96"/>
      <c r="DQ40" s="96"/>
      <c r="DU40" s="96"/>
      <c r="DY40" s="96"/>
      <c r="EC40" s="96"/>
      <c r="EG40" s="96"/>
      <c r="EK40" s="96"/>
      <c r="EO40" s="96"/>
      <c r="ES40" s="96"/>
      <c r="EW40" s="96"/>
      <c r="FA40" s="96"/>
      <c r="FE40" s="96"/>
      <c r="FI40" s="96"/>
      <c r="FM40" s="96"/>
      <c r="FQ40" s="96"/>
      <c r="FU40" s="96"/>
      <c r="FY40" s="96"/>
      <c r="GC40" s="96"/>
      <c r="GG40" s="96"/>
      <c r="GK40" s="96"/>
      <c r="GO40" s="96"/>
    </row>
    <row r="41" spans="1:197" ht="18" hidden="1" customHeight="1" x14ac:dyDescent="0.2">
      <c r="A41" s="144" t="s">
        <v>37</v>
      </c>
      <c r="B41" s="127" t="s">
        <v>32</v>
      </c>
      <c r="C41" s="150"/>
      <c r="D41" s="94">
        <v>4.68</v>
      </c>
      <c r="E41" s="110"/>
      <c r="F41" s="107">
        <v>4.68</v>
      </c>
      <c r="G41" s="107">
        <v>4.68</v>
      </c>
      <c r="H41" s="107">
        <v>4.68</v>
      </c>
      <c r="I41" s="110"/>
      <c r="J41" s="114"/>
      <c r="K41" s="95"/>
      <c r="L41" s="97"/>
      <c r="O41" s="96"/>
      <c r="Q41" s="96"/>
      <c r="U41" s="96"/>
      <c r="Y41" s="96"/>
      <c r="AC41" s="96"/>
      <c r="AG41" s="96"/>
      <c r="AK41" s="96"/>
      <c r="AO41" s="96"/>
      <c r="AS41" s="96"/>
      <c r="AW41" s="96"/>
      <c r="BA41" s="96"/>
      <c r="BE41" s="96"/>
      <c r="BI41" s="96"/>
      <c r="BM41" s="96"/>
      <c r="BQ41" s="96"/>
      <c r="BU41" s="96"/>
      <c r="BY41" s="96"/>
      <c r="CC41" s="96"/>
      <c r="CG41" s="96"/>
      <c r="CK41" s="96"/>
      <c r="CO41" s="96"/>
      <c r="CS41" s="96"/>
      <c r="CW41" s="96"/>
      <c r="DA41" s="96"/>
      <c r="DE41" s="96"/>
      <c r="DI41" s="96"/>
      <c r="DM41" s="96"/>
      <c r="DQ41" s="96"/>
      <c r="DU41" s="96"/>
      <c r="DY41" s="96"/>
      <c r="EC41" s="96"/>
      <c r="EG41" s="96"/>
      <c r="EK41" s="96"/>
      <c r="EO41" s="96"/>
      <c r="ES41" s="96"/>
      <c r="EW41" s="96"/>
      <c r="FA41" s="96"/>
      <c r="FE41" s="96"/>
      <c r="FI41" s="96"/>
      <c r="FM41" s="96"/>
      <c r="FQ41" s="96"/>
      <c r="FU41" s="96"/>
      <c r="FY41" s="96"/>
      <c r="GC41" s="96"/>
      <c r="GG41" s="96"/>
      <c r="GK41" s="96"/>
      <c r="GO41" s="96"/>
    </row>
    <row r="42" spans="1:197" ht="18" customHeight="1" x14ac:dyDescent="0.2">
      <c r="A42" s="144" t="s">
        <v>108</v>
      </c>
      <c r="B42" s="105" t="s">
        <v>32</v>
      </c>
      <c r="C42" s="461"/>
      <c r="D42" s="94">
        <v>200.95</v>
      </c>
      <c r="E42" s="110"/>
      <c r="F42" s="107">
        <v>201.15</v>
      </c>
      <c r="G42" s="107">
        <v>201.15</v>
      </c>
      <c r="H42" s="107">
        <v>201.15</v>
      </c>
      <c r="I42" s="110"/>
      <c r="J42" s="114"/>
      <c r="K42" s="95"/>
      <c r="L42" s="97"/>
      <c r="O42" s="96"/>
      <c r="Q42" s="96"/>
      <c r="U42" s="96"/>
      <c r="Y42" s="96"/>
      <c r="AC42" s="96"/>
      <c r="AG42" s="96"/>
      <c r="AK42" s="96"/>
      <c r="AO42" s="96"/>
      <c r="AS42" s="96"/>
      <c r="AW42" s="96"/>
      <c r="BA42" s="96"/>
      <c r="BE42" s="96"/>
      <c r="BI42" s="96"/>
      <c r="BM42" s="96"/>
      <c r="BQ42" s="96"/>
      <c r="BU42" s="96"/>
      <c r="BY42" s="96"/>
      <c r="CC42" s="96"/>
      <c r="CG42" s="96"/>
      <c r="CK42" s="96"/>
      <c r="CO42" s="96"/>
      <c r="CS42" s="96"/>
      <c r="CW42" s="96"/>
      <c r="DA42" s="96"/>
      <c r="DE42" s="96"/>
      <c r="DI42" s="96"/>
      <c r="DM42" s="96"/>
      <c r="DQ42" s="96"/>
      <c r="DU42" s="96"/>
      <c r="DY42" s="96"/>
      <c r="EC42" s="96"/>
      <c r="EG42" s="96"/>
      <c r="EK42" s="96"/>
      <c r="EO42" s="96"/>
      <c r="ES42" s="96"/>
      <c r="EW42" s="96"/>
      <c r="FA42" s="96"/>
      <c r="FE42" s="96"/>
      <c r="FI42" s="96"/>
      <c r="FM42" s="96"/>
      <c r="FQ42" s="96"/>
      <c r="FU42" s="96"/>
      <c r="FY42" s="96"/>
      <c r="GC42" s="96"/>
      <c r="GG42" s="96"/>
      <c r="GK42" s="96"/>
      <c r="GO42" s="96"/>
    </row>
    <row r="43" spans="1:197" ht="18" customHeight="1" x14ac:dyDescent="0.2">
      <c r="A43" s="144" t="s">
        <v>293</v>
      </c>
      <c r="B43" s="127" t="s">
        <v>32</v>
      </c>
      <c r="C43" s="461"/>
      <c r="D43" s="94">
        <v>149.04</v>
      </c>
      <c r="E43" s="110"/>
      <c r="F43" s="107">
        <v>149.19</v>
      </c>
      <c r="G43" s="107">
        <v>149.19</v>
      </c>
      <c r="H43" s="107">
        <v>149.19</v>
      </c>
      <c r="I43" s="110"/>
      <c r="J43" s="114"/>
      <c r="K43" s="95"/>
      <c r="L43" s="97"/>
      <c r="O43" s="96"/>
      <c r="Q43" s="96"/>
      <c r="U43" s="96"/>
      <c r="Y43" s="96"/>
      <c r="AC43" s="96"/>
      <c r="AG43" s="96"/>
      <c r="AK43" s="96"/>
      <c r="AO43" s="96"/>
      <c r="AS43" s="96"/>
      <c r="AW43" s="96"/>
      <c r="BA43" s="96"/>
      <c r="BE43" s="96"/>
      <c r="BI43" s="96"/>
      <c r="BM43" s="96"/>
      <c r="BQ43" s="96"/>
      <c r="BU43" s="96"/>
      <c r="BY43" s="96"/>
      <c r="CC43" s="96"/>
      <c r="CG43" s="96"/>
      <c r="CK43" s="96"/>
      <c r="CO43" s="96"/>
      <c r="CS43" s="96"/>
      <c r="CW43" s="96"/>
      <c r="DA43" s="96"/>
      <c r="DE43" s="96"/>
      <c r="DI43" s="96"/>
      <c r="DM43" s="96"/>
      <c r="DQ43" s="96"/>
      <c r="DU43" s="96"/>
      <c r="DY43" s="96"/>
      <c r="EC43" s="96"/>
      <c r="EG43" s="96"/>
      <c r="EK43" s="96"/>
      <c r="EO43" s="96"/>
      <c r="ES43" s="96"/>
      <c r="EW43" s="96"/>
      <c r="FA43" s="96"/>
      <c r="FE43" s="96"/>
      <c r="FI43" s="96"/>
      <c r="FM43" s="96"/>
      <c r="FQ43" s="96"/>
      <c r="FU43" s="96"/>
      <c r="FY43" s="96"/>
      <c r="GC43" s="96"/>
      <c r="GG43" s="96"/>
      <c r="GK43" s="96"/>
      <c r="GO43" s="96"/>
    </row>
    <row r="44" spans="1:197" ht="18" customHeight="1" x14ac:dyDescent="0.2">
      <c r="A44" s="144" t="s">
        <v>354</v>
      </c>
      <c r="B44" s="127" t="s">
        <v>32</v>
      </c>
      <c r="C44" s="461"/>
      <c r="D44" s="94">
        <v>236.1</v>
      </c>
      <c r="E44" s="110"/>
      <c r="F44" s="107">
        <v>236.34</v>
      </c>
      <c r="G44" s="107">
        <v>236.34</v>
      </c>
      <c r="H44" s="107">
        <v>236.34</v>
      </c>
      <c r="I44" s="110"/>
      <c r="J44" s="114"/>
      <c r="K44" s="95"/>
      <c r="L44" s="97"/>
      <c r="O44" s="96"/>
      <c r="Q44" s="96"/>
      <c r="U44" s="96"/>
      <c r="Y44" s="96"/>
      <c r="AC44" s="96"/>
      <c r="AG44" s="96"/>
      <c r="AK44" s="96"/>
      <c r="AO44" s="96"/>
      <c r="AS44" s="96"/>
      <c r="AW44" s="96"/>
      <c r="BA44" s="96"/>
      <c r="BE44" s="96"/>
      <c r="BI44" s="96"/>
      <c r="BM44" s="96"/>
      <c r="BQ44" s="96"/>
      <c r="BU44" s="96"/>
      <c r="BY44" s="96"/>
      <c r="CC44" s="96"/>
      <c r="CG44" s="96"/>
      <c r="CK44" s="96"/>
      <c r="CO44" s="96"/>
      <c r="CS44" s="96"/>
      <c r="CW44" s="96"/>
      <c r="DA44" s="96"/>
      <c r="DE44" s="96"/>
      <c r="DI44" s="96"/>
      <c r="DM44" s="96"/>
      <c r="DQ44" s="96"/>
      <c r="DU44" s="96"/>
      <c r="DY44" s="96"/>
      <c r="EC44" s="96"/>
      <c r="EG44" s="96"/>
      <c r="EK44" s="96"/>
      <c r="EO44" s="96"/>
      <c r="ES44" s="96"/>
      <c r="EW44" s="96"/>
      <c r="FA44" s="96"/>
      <c r="FE44" s="96"/>
      <c r="FI44" s="96"/>
      <c r="FM44" s="96"/>
      <c r="FQ44" s="96"/>
      <c r="FU44" s="96"/>
      <c r="FY44" s="96"/>
      <c r="GC44" s="96"/>
      <c r="GG44" s="96"/>
      <c r="GK44" s="96"/>
      <c r="GO44" s="96"/>
    </row>
    <row r="45" spans="1:197" ht="18" hidden="1" customHeight="1" x14ac:dyDescent="0.2">
      <c r="A45" s="144" t="s">
        <v>242</v>
      </c>
      <c r="B45" s="127" t="s">
        <v>32</v>
      </c>
      <c r="C45" s="150"/>
      <c r="D45" s="94">
        <v>600.29999999999995</v>
      </c>
      <c r="E45" s="110"/>
      <c r="F45" s="107">
        <v>600.9</v>
      </c>
      <c r="G45" s="107">
        <v>600.9</v>
      </c>
      <c r="H45" s="107">
        <v>600.9</v>
      </c>
      <c r="I45" s="110"/>
      <c r="J45" s="114"/>
      <c r="K45" s="95"/>
      <c r="L45" s="97"/>
      <c r="O45" s="96"/>
      <c r="Q45" s="96"/>
      <c r="U45" s="96"/>
      <c r="Y45" s="96"/>
      <c r="AC45" s="96"/>
      <c r="AG45" s="96"/>
      <c r="AK45" s="96"/>
      <c r="AO45" s="96"/>
      <c r="AS45" s="96"/>
      <c r="AW45" s="96"/>
      <c r="BA45" s="96"/>
      <c r="BE45" s="96"/>
      <c r="BI45" s="96"/>
      <c r="BM45" s="96"/>
      <c r="BQ45" s="96"/>
      <c r="BU45" s="96"/>
      <c r="BY45" s="96"/>
      <c r="CC45" s="96"/>
      <c r="CG45" s="96"/>
      <c r="CK45" s="96"/>
      <c r="CO45" s="96"/>
      <c r="CS45" s="96"/>
      <c r="CW45" s="96"/>
      <c r="DA45" s="96"/>
      <c r="DE45" s="96"/>
      <c r="DI45" s="96"/>
      <c r="DM45" s="96"/>
      <c r="DQ45" s="96"/>
      <c r="DU45" s="96"/>
      <c r="DY45" s="96"/>
      <c r="EC45" s="96"/>
      <c r="EG45" s="96"/>
      <c r="EK45" s="96"/>
      <c r="EO45" s="96"/>
      <c r="ES45" s="96"/>
      <c r="EW45" s="96"/>
      <c r="FA45" s="96"/>
      <c r="FE45" s="96"/>
      <c r="FI45" s="96"/>
      <c r="FM45" s="96"/>
      <c r="FQ45" s="96"/>
      <c r="FU45" s="96"/>
      <c r="FY45" s="96"/>
      <c r="GC45" s="96"/>
      <c r="GG45" s="96"/>
      <c r="GK45" s="96"/>
      <c r="GO45" s="96"/>
    </row>
    <row r="46" spans="1:197" ht="18" customHeight="1" x14ac:dyDescent="0.2">
      <c r="A46" s="144" t="s">
        <v>241</v>
      </c>
      <c r="B46" s="127" t="s">
        <v>32</v>
      </c>
      <c r="C46" s="461"/>
      <c r="D46" s="94">
        <v>278.51</v>
      </c>
      <c r="E46" s="110"/>
      <c r="F46" s="107">
        <v>278.79000000000002</v>
      </c>
      <c r="G46" s="107">
        <v>278.79000000000002</v>
      </c>
      <c r="H46" s="107">
        <v>278.79000000000002</v>
      </c>
      <c r="I46" s="110"/>
      <c r="J46" s="114"/>
      <c r="K46" s="95"/>
      <c r="L46" s="97"/>
      <c r="O46" s="96"/>
      <c r="Q46" s="96"/>
      <c r="U46" s="96"/>
      <c r="Y46" s="96"/>
      <c r="AC46" s="96"/>
      <c r="AG46" s="96"/>
      <c r="AK46" s="96"/>
      <c r="AO46" s="96"/>
      <c r="AS46" s="96"/>
      <c r="AW46" s="96"/>
      <c r="BA46" s="96"/>
      <c r="BE46" s="96"/>
      <c r="BI46" s="96"/>
      <c r="BM46" s="96"/>
      <c r="BQ46" s="96"/>
      <c r="BU46" s="96"/>
      <c r="BY46" s="96"/>
      <c r="CC46" s="96"/>
      <c r="CG46" s="96"/>
      <c r="CK46" s="96"/>
      <c r="CO46" s="96"/>
      <c r="CS46" s="96"/>
      <c r="CW46" s="96"/>
      <c r="DA46" s="96"/>
      <c r="DE46" s="96"/>
      <c r="DI46" s="96"/>
      <c r="DM46" s="96"/>
      <c r="DQ46" s="96"/>
      <c r="DU46" s="96"/>
      <c r="DY46" s="96"/>
      <c r="EC46" s="96"/>
      <c r="EG46" s="96"/>
      <c r="EK46" s="96"/>
      <c r="EO46" s="96"/>
      <c r="ES46" s="96"/>
      <c r="EW46" s="96"/>
      <c r="FA46" s="96"/>
      <c r="FE46" s="96"/>
      <c r="FI46" s="96"/>
      <c r="FM46" s="96"/>
      <c r="FQ46" s="96"/>
      <c r="FU46" s="96"/>
      <c r="FY46" s="96"/>
      <c r="GC46" s="96"/>
      <c r="GG46" s="96"/>
      <c r="GK46" s="96"/>
      <c r="GO46" s="96"/>
    </row>
    <row r="47" spans="1:197" s="93" customFormat="1" ht="18" customHeight="1" x14ac:dyDescent="0.2">
      <c r="A47" s="144" t="s">
        <v>355</v>
      </c>
      <c r="B47" s="127" t="s">
        <v>32</v>
      </c>
      <c r="C47" s="461"/>
      <c r="D47" s="94">
        <v>270.13</v>
      </c>
      <c r="E47" s="110"/>
      <c r="F47" s="107">
        <v>270.39999999999998</v>
      </c>
      <c r="G47" s="107">
        <v>270.39999999999998</v>
      </c>
      <c r="H47" s="107">
        <v>270.39999999999998</v>
      </c>
      <c r="I47" s="110"/>
      <c r="J47" s="114"/>
      <c r="K47" s="114"/>
      <c r="L47" s="98"/>
    </row>
    <row r="48" spans="1:197" ht="18" customHeight="1" x14ac:dyDescent="0.2">
      <c r="A48" s="144" t="s">
        <v>311</v>
      </c>
      <c r="B48" s="127" t="s">
        <v>32</v>
      </c>
      <c r="C48" s="461"/>
      <c r="D48" s="94">
        <v>270.13</v>
      </c>
      <c r="E48" s="110"/>
      <c r="F48" s="107">
        <v>270.39999999999998</v>
      </c>
      <c r="G48" s="107">
        <v>270.39999999999998</v>
      </c>
      <c r="H48" s="107">
        <v>270.39999999999998</v>
      </c>
      <c r="I48" s="110"/>
      <c r="J48" s="114"/>
      <c r="K48" s="95"/>
      <c r="L48" s="97"/>
      <c r="O48" s="96"/>
      <c r="Q48" s="96"/>
      <c r="U48" s="96"/>
      <c r="Y48" s="96"/>
      <c r="AC48" s="96"/>
      <c r="AG48" s="96"/>
      <c r="AK48" s="96"/>
      <c r="AO48" s="96"/>
      <c r="AS48" s="96"/>
      <c r="AW48" s="96"/>
      <c r="BA48" s="96"/>
      <c r="BE48" s="96"/>
      <c r="BI48" s="96"/>
      <c r="BM48" s="96"/>
      <c r="BQ48" s="96"/>
      <c r="BU48" s="96"/>
      <c r="BY48" s="96"/>
      <c r="CC48" s="96"/>
      <c r="CG48" s="96"/>
      <c r="CK48" s="96"/>
      <c r="CO48" s="96"/>
      <c r="CS48" s="96"/>
      <c r="CW48" s="96"/>
      <c r="DA48" s="96"/>
      <c r="DE48" s="96"/>
      <c r="DI48" s="96"/>
      <c r="DM48" s="96"/>
      <c r="DQ48" s="96"/>
      <c r="DU48" s="96"/>
      <c r="DY48" s="96"/>
      <c r="EC48" s="96"/>
      <c r="EG48" s="96"/>
      <c r="EK48" s="96"/>
      <c r="EO48" s="96"/>
      <c r="ES48" s="96"/>
      <c r="EW48" s="96"/>
      <c r="FA48" s="96"/>
      <c r="FE48" s="96"/>
      <c r="FI48" s="96"/>
      <c r="FM48" s="96"/>
      <c r="FQ48" s="96"/>
      <c r="FU48" s="96"/>
      <c r="FY48" s="96"/>
      <c r="GC48" s="96"/>
      <c r="GG48" s="96"/>
      <c r="GK48" s="96"/>
      <c r="GO48" s="96"/>
    </row>
    <row r="49" spans="1:197" ht="18" customHeight="1" x14ac:dyDescent="0.2">
      <c r="A49" s="322" t="s">
        <v>339</v>
      </c>
      <c r="B49" s="323" t="s">
        <v>41</v>
      </c>
      <c r="C49" s="461"/>
      <c r="D49" s="94">
        <v>0.33</v>
      </c>
      <c r="E49" s="110"/>
      <c r="F49" s="107">
        <v>0.33</v>
      </c>
      <c r="G49" s="107">
        <v>0.33</v>
      </c>
      <c r="H49" s="107">
        <v>0.33</v>
      </c>
      <c r="I49" s="110"/>
      <c r="J49" s="114"/>
      <c r="K49" s="95"/>
      <c r="L49" s="97"/>
      <c r="O49" s="96"/>
      <c r="Q49" s="96"/>
      <c r="U49" s="96"/>
      <c r="Y49" s="96"/>
      <c r="AC49" s="96"/>
      <c r="AG49" s="96"/>
      <c r="AK49" s="96"/>
      <c r="AO49" s="96"/>
      <c r="AS49" s="96"/>
      <c r="AW49" s="96"/>
      <c r="BA49" s="96"/>
      <c r="BE49" s="96"/>
      <c r="BI49" s="96"/>
      <c r="BM49" s="96"/>
      <c r="BQ49" s="96"/>
      <c r="BU49" s="96"/>
      <c r="BY49" s="96"/>
      <c r="CC49" s="96"/>
      <c r="CG49" s="96"/>
      <c r="CK49" s="96"/>
      <c r="CO49" s="96"/>
      <c r="CS49" s="96"/>
      <c r="CW49" s="96"/>
      <c r="DA49" s="96"/>
      <c r="DE49" s="96"/>
      <c r="DI49" s="96"/>
      <c r="DM49" s="96"/>
      <c r="DQ49" s="96"/>
      <c r="DU49" s="96"/>
      <c r="DY49" s="96"/>
      <c r="EC49" s="96"/>
      <c r="EG49" s="96"/>
      <c r="EK49" s="96"/>
      <c r="EO49" s="96"/>
      <c r="ES49" s="96"/>
      <c r="EW49" s="96"/>
      <c r="FA49" s="96"/>
      <c r="FE49" s="96"/>
      <c r="FI49" s="96"/>
      <c r="FM49" s="96"/>
      <c r="FQ49" s="96"/>
      <c r="FU49" s="96"/>
      <c r="FY49" s="96"/>
      <c r="GC49" s="96"/>
      <c r="GG49" s="96"/>
      <c r="GK49" s="96"/>
      <c r="GO49" s="96"/>
    </row>
    <row r="50" spans="1:197" ht="18" hidden="1" customHeight="1" x14ac:dyDescent="0.2">
      <c r="A50" s="144" t="s">
        <v>120</v>
      </c>
      <c r="B50" s="127" t="s">
        <v>35</v>
      </c>
      <c r="C50" s="150"/>
      <c r="D50" s="94">
        <v>1.38</v>
      </c>
      <c r="E50" s="110"/>
      <c r="F50" s="107">
        <v>1.38</v>
      </c>
      <c r="G50" s="107">
        <v>1.38</v>
      </c>
      <c r="H50" s="107">
        <v>1.38</v>
      </c>
      <c r="I50" s="110"/>
      <c r="J50" s="114"/>
      <c r="K50" s="95"/>
      <c r="L50" s="97"/>
      <c r="O50" s="96"/>
      <c r="Q50" s="96"/>
      <c r="U50" s="96"/>
      <c r="Y50" s="96"/>
      <c r="AC50" s="96"/>
      <c r="AG50" s="96"/>
      <c r="AK50" s="96"/>
      <c r="AO50" s="96"/>
      <c r="AS50" s="96"/>
      <c r="AW50" s="96"/>
      <c r="BA50" s="96"/>
      <c r="BE50" s="96"/>
      <c r="BI50" s="96"/>
      <c r="BM50" s="96"/>
      <c r="BQ50" s="96"/>
      <c r="BU50" s="96"/>
      <c r="BY50" s="96"/>
      <c r="CC50" s="96"/>
      <c r="CG50" s="96"/>
      <c r="CK50" s="96"/>
      <c r="CO50" s="96"/>
      <c r="CS50" s="96"/>
      <c r="CW50" s="96"/>
      <c r="DA50" s="96"/>
      <c r="DE50" s="96"/>
      <c r="DI50" s="96"/>
      <c r="DM50" s="96"/>
      <c r="DQ50" s="96"/>
      <c r="DU50" s="96"/>
      <c r="DY50" s="96"/>
      <c r="EC50" s="96"/>
      <c r="EG50" s="96"/>
      <c r="EK50" s="96"/>
      <c r="EO50" s="96"/>
      <c r="ES50" s="96"/>
      <c r="EW50" s="96"/>
      <c r="FA50" s="96"/>
      <c r="FE50" s="96"/>
      <c r="FI50" s="96"/>
      <c r="FM50" s="96"/>
      <c r="FQ50" s="96"/>
      <c r="FU50" s="96"/>
      <c r="FY50" s="96"/>
      <c r="GC50" s="96"/>
      <c r="GG50" s="96"/>
      <c r="GK50" s="96"/>
      <c r="GO50" s="96"/>
    </row>
    <row r="51" spans="1:197" ht="27" hidden="1" customHeight="1" x14ac:dyDescent="0.2">
      <c r="A51" s="144" t="s">
        <v>313</v>
      </c>
      <c r="B51" s="127" t="s">
        <v>35</v>
      </c>
      <c r="C51" s="150"/>
      <c r="D51" s="94">
        <v>6.47</v>
      </c>
      <c r="E51" s="110"/>
      <c r="F51" s="107">
        <v>6.48</v>
      </c>
      <c r="G51" s="107">
        <v>6.48</v>
      </c>
      <c r="H51" s="107">
        <v>6.48</v>
      </c>
      <c r="I51" s="110"/>
      <c r="J51" s="114"/>
      <c r="K51" s="95"/>
      <c r="L51" s="97"/>
      <c r="O51" s="96"/>
      <c r="Q51" s="96"/>
      <c r="U51" s="96"/>
      <c r="Y51" s="96"/>
      <c r="AC51" s="96"/>
      <c r="AG51" s="96"/>
      <c r="AK51" s="96"/>
      <c r="AO51" s="96"/>
      <c r="AS51" s="96"/>
      <c r="AW51" s="96"/>
      <c r="BA51" s="96"/>
      <c r="BE51" s="96"/>
      <c r="BI51" s="96"/>
      <c r="BM51" s="96"/>
      <c r="BQ51" s="96"/>
      <c r="BU51" s="96"/>
      <c r="BY51" s="96"/>
      <c r="CC51" s="96"/>
      <c r="CG51" s="96"/>
      <c r="CK51" s="96"/>
      <c r="CO51" s="96"/>
      <c r="CS51" s="96"/>
      <c r="CW51" s="96"/>
      <c r="DA51" s="96"/>
      <c r="DE51" s="96"/>
      <c r="DI51" s="96"/>
      <c r="DM51" s="96"/>
      <c r="DQ51" s="96"/>
      <c r="DU51" s="96"/>
      <c r="DY51" s="96"/>
      <c r="EC51" s="96"/>
      <c r="EG51" s="96"/>
      <c r="EK51" s="96"/>
      <c r="EO51" s="96"/>
      <c r="ES51" s="96"/>
      <c r="EW51" s="96"/>
      <c r="FA51" s="96"/>
      <c r="FE51" s="96"/>
      <c r="FI51" s="96"/>
      <c r="FM51" s="96"/>
      <c r="FQ51" s="96"/>
      <c r="FU51" s="96"/>
      <c r="FY51" s="96"/>
      <c r="GC51" s="96"/>
      <c r="GG51" s="96"/>
      <c r="GK51" s="96"/>
      <c r="GO51" s="96"/>
    </row>
    <row r="52" spans="1:197" ht="27" hidden="1" customHeight="1" x14ac:dyDescent="0.2">
      <c r="A52" s="144" t="s">
        <v>121</v>
      </c>
      <c r="B52" s="127" t="s">
        <v>35</v>
      </c>
      <c r="C52" s="150"/>
      <c r="D52" s="94">
        <v>8.85</v>
      </c>
      <c r="E52" s="110"/>
      <c r="F52" s="107">
        <v>8.86</v>
      </c>
      <c r="G52" s="107">
        <v>8.86</v>
      </c>
      <c r="H52" s="107">
        <v>8.86</v>
      </c>
      <c r="I52" s="110"/>
      <c r="J52" s="114"/>
      <c r="K52" s="95"/>
      <c r="L52" s="97"/>
      <c r="O52" s="96"/>
      <c r="Q52" s="96"/>
      <c r="U52" s="96"/>
      <c r="Y52" s="96"/>
      <c r="AC52" s="96"/>
      <c r="AG52" s="96"/>
      <c r="AK52" s="96"/>
      <c r="AO52" s="96"/>
      <c r="AS52" s="96"/>
      <c r="AW52" s="96"/>
      <c r="BA52" s="96"/>
      <c r="BE52" s="96"/>
      <c r="BI52" s="96"/>
      <c r="BM52" s="96"/>
      <c r="BQ52" s="96"/>
      <c r="BU52" s="96"/>
      <c r="BY52" s="96"/>
      <c r="CC52" s="96"/>
      <c r="CG52" s="96"/>
      <c r="CK52" s="96"/>
      <c r="CO52" s="96"/>
      <c r="CS52" s="96"/>
      <c r="CW52" s="96"/>
      <c r="DA52" s="96"/>
      <c r="DE52" s="96"/>
      <c r="DI52" s="96"/>
      <c r="DM52" s="96"/>
      <c r="DQ52" s="96"/>
      <c r="DU52" s="96"/>
      <c r="DY52" s="96"/>
      <c r="EC52" s="96"/>
      <c r="EG52" s="96"/>
      <c r="EK52" s="96"/>
      <c r="EO52" s="96"/>
      <c r="ES52" s="96"/>
      <c r="EW52" s="96"/>
      <c r="FA52" s="96"/>
      <c r="FE52" s="96"/>
      <c r="FI52" s="96"/>
      <c r="FM52" s="96"/>
      <c r="FQ52" s="96"/>
      <c r="FU52" s="96"/>
      <c r="FY52" s="96"/>
      <c r="GC52" s="96"/>
      <c r="GG52" s="96"/>
      <c r="GK52" s="96"/>
      <c r="GO52" s="96"/>
    </row>
    <row r="53" spans="1:197" ht="27" hidden="1" customHeight="1" x14ac:dyDescent="0.2">
      <c r="A53" s="144" t="s">
        <v>122</v>
      </c>
      <c r="B53" s="127" t="s">
        <v>35</v>
      </c>
      <c r="C53" s="150"/>
      <c r="D53" s="94">
        <v>11.93</v>
      </c>
      <c r="E53" s="110"/>
      <c r="F53" s="107">
        <v>11.94</v>
      </c>
      <c r="G53" s="107">
        <v>11.94</v>
      </c>
      <c r="H53" s="107">
        <v>11.94</v>
      </c>
      <c r="I53" s="110"/>
      <c r="J53" s="114"/>
      <c r="K53" s="95"/>
      <c r="L53" s="97"/>
      <c r="O53" s="96"/>
      <c r="Q53" s="96"/>
      <c r="U53" s="96"/>
      <c r="Y53" s="96"/>
      <c r="AC53" s="96"/>
      <c r="AG53" s="96"/>
      <c r="AK53" s="96"/>
      <c r="AO53" s="96"/>
      <c r="AS53" s="96"/>
      <c r="AW53" s="96"/>
      <c r="BA53" s="96"/>
      <c r="BE53" s="96"/>
      <c r="BI53" s="96"/>
      <c r="BM53" s="96"/>
      <c r="BQ53" s="96"/>
      <c r="BU53" s="96"/>
      <c r="BY53" s="96"/>
      <c r="CC53" s="96"/>
      <c r="CG53" s="96"/>
      <c r="CK53" s="96"/>
      <c r="CO53" s="96"/>
      <c r="CS53" s="96"/>
      <c r="CW53" s="96"/>
      <c r="DA53" s="96"/>
      <c r="DE53" s="96"/>
      <c r="DI53" s="96"/>
      <c r="DM53" s="96"/>
      <c r="DQ53" s="96"/>
      <c r="DU53" s="96"/>
      <c r="DY53" s="96"/>
      <c r="EC53" s="96"/>
      <c r="EG53" s="96"/>
      <c r="EK53" s="96"/>
      <c r="EO53" s="96"/>
      <c r="ES53" s="96"/>
      <c r="EW53" s="96"/>
      <c r="FA53" s="96"/>
      <c r="FE53" s="96"/>
      <c r="FI53" s="96"/>
      <c r="FM53" s="96"/>
      <c r="FQ53" s="96"/>
      <c r="FU53" s="96"/>
      <c r="FY53" s="96"/>
      <c r="GC53" s="96"/>
      <c r="GG53" s="96"/>
      <c r="GK53" s="96"/>
      <c r="GO53" s="96"/>
    </row>
    <row r="54" spans="1:197" ht="18" hidden="1" customHeight="1" x14ac:dyDescent="0.2">
      <c r="A54" s="144" t="s">
        <v>182</v>
      </c>
      <c r="B54" s="127" t="s">
        <v>35</v>
      </c>
      <c r="C54" s="150"/>
      <c r="D54" s="94">
        <v>2.33</v>
      </c>
      <c r="E54" s="110"/>
      <c r="F54" s="107">
        <v>2.33</v>
      </c>
      <c r="G54" s="107">
        <v>2.33</v>
      </c>
      <c r="H54" s="107">
        <v>2.33</v>
      </c>
      <c r="I54" s="110"/>
      <c r="J54" s="114"/>
      <c r="K54" s="95"/>
      <c r="L54" s="97"/>
      <c r="O54" s="96"/>
      <c r="Q54" s="96"/>
      <c r="U54" s="96"/>
      <c r="Y54" s="96"/>
      <c r="AC54" s="96"/>
      <c r="AG54" s="96"/>
      <c r="AK54" s="96"/>
      <c r="AO54" s="96"/>
      <c r="AS54" s="96"/>
      <c r="AW54" s="96"/>
      <c r="BA54" s="96"/>
      <c r="BE54" s="96"/>
      <c r="BI54" s="96"/>
      <c r="BM54" s="96"/>
      <c r="BQ54" s="96"/>
      <c r="BU54" s="96"/>
      <c r="BY54" s="96"/>
      <c r="CC54" s="96"/>
      <c r="CG54" s="96"/>
      <c r="CK54" s="96"/>
      <c r="CO54" s="96"/>
      <c r="CS54" s="96"/>
      <c r="CW54" s="96"/>
      <c r="DA54" s="96"/>
      <c r="DE54" s="96"/>
      <c r="DI54" s="96"/>
      <c r="DM54" s="96"/>
      <c r="DQ54" s="96"/>
      <c r="DU54" s="96"/>
      <c r="DY54" s="96"/>
      <c r="EC54" s="96"/>
      <c r="EG54" s="96"/>
      <c r="EK54" s="96"/>
      <c r="EO54" s="96"/>
      <c r="ES54" s="96"/>
      <c r="EW54" s="96"/>
      <c r="FA54" s="96"/>
      <c r="FE54" s="96"/>
      <c r="FI54" s="96"/>
      <c r="FM54" s="96"/>
      <c r="FQ54" s="96"/>
      <c r="FU54" s="96"/>
      <c r="FY54" s="96"/>
      <c r="GC54" s="96"/>
      <c r="GG54" s="96"/>
      <c r="GK54" s="96"/>
      <c r="GO54" s="96"/>
    </row>
    <row r="55" spans="1:197" ht="18" hidden="1" customHeight="1" x14ac:dyDescent="0.2">
      <c r="A55" s="147" t="s">
        <v>612</v>
      </c>
      <c r="B55" s="127" t="s">
        <v>35</v>
      </c>
      <c r="C55" s="150"/>
      <c r="D55" s="94">
        <v>3.24</v>
      </c>
      <c r="E55" s="110"/>
      <c r="F55" s="107"/>
      <c r="G55" s="107"/>
      <c r="H55" s="107"/>
      <c r="I55" s="110"/>
      <c r="J55" s="114"/>
      <c r="K55" s="95"/>
      <c r="L55" s="99"/>
    </row>
    <row r="56" spans="1:197" ht="18" hidden="1" customHeight="1" x14ac:dyDescent="0.2">
      <c r="A56" s="147" t="s">
        <v>615</v>
      </c>
      <c r="B56" s="149" t="s">
        <v>232</v>
      </c>
      <c r="C56" s="150"/>
      <c r="D56" s="94">
        <v>3.15</v>
      </c>
      <c r="E56" s="110"/>
      <c r="F56" s="107"/>
      <c r="G56" s="107"/>
      <c r="H56" s="107"/>
      <c r="I56" s="110"/>
      <c r="J56" s="114"/>
      <c r="K56" s="95"/>
      <c r="L56" s="99"/>
    </row>
    <row r="57" spans="1:197" ht="18" hidden="1" customHeight="1" x14ac:dyDescent="0.2">
      <c r="A57" s="104" t="s">
        <v>609</v>
      </c>
      <c r="B57" s="149" t="s">
        <v>35</v>
      </c>
      <c r="C57" s="150"/>
      <c r="D57" s="94">
        <v>2.4900000000000002</v>
      </c>
      <c r="E57" s="110"/>
      <c r="F57" s="107"/>
      <c r="G57" s="107"/>
      <c r="H57" s="107"/>
      <c r="I57" s="110"/>
      <c r="J57" s="114"/>
      <c r="K57" s="95"/>
      <c r="L57" s="99"/>
    </row>
    <row r="58" spans="1:197" ht="18" hidden="1" customHeight="1" x14ac:dyDescent="0.2">
      <c r="A58" s="144" t="s">
        <v>408</v>
      </c>
      <c r="B58" s="127" t="s">
        <v>35</v>
      </c>
      <c r="C58" s="150"/>
      <c r="D58" s="94">
        <v>3.4</v>
      </c>
      <c r="E58" s="110"/>
      <c r="F58" s="107">
        <v>3.4</v>
      </c>
      <c r="G58" s="107">
        <v>3.4</v>
      </c>
      <c r="H58" s="107">
        <v>3.4</v>
      </c>
      <c r="I58" s="110"/>
      <c r="J58" s="114"/>
      <c r="K58" s="95"/>
      <c r="L58" s="97"/>
      <c r="O58" s="96"/>
      <c r="Q58" s="96"/>
      <c r="U58" s="96"/>
      <c r="Y58" s="96"/>
      <c r="AC58" s="96"/>
      <c r="AG58" s="96"/>
      <c r="AK58" s="96"/>
      <c r="AO58" s="96"/>
      <c r="AS58" s="96"/>
      <c r="AW58" s="96"/>
      <c r="BA58" s="96"/>
      <c r="BE58" s="96"/>
      <c r="BI58" s="96"/>
      <c r="BM58" s="96"/>
      <c r="BQ58" s="96"/>
      <c r="BU58" s="96"/>
      <c r="BY58" s="96"/>
      <c r="CC58" s="96"/>
      <c r="CG58" s="96"/>
      <c r="CK58" s="96"/>
      <c r="CO58" s="96"/>
      <c r="CS58" s="96"/>
      <c r="CW58" s="96"/>
      <c r="DA58" s="96"/>
      <c r="DE58" s="96"/>
      <c r="DI58" s="96"/>
      <c r="DM58" s="96"/>
      <c r="DQ58" s="96"/>
      <c r="DU58" s="96"/>
      <c r="DY58" s="96"/>
      <c r="EC58" s="96"/>
      <c r="EG58" s="96"/>
      <c r="EK58" s="96"/>
      <c r="EO58" s="96"/>
      <c r="ES58" s="96"/>
      <c r="EW58" s="96"/>
      <c r="FA58" s="96"/>
      <c r="FE58" s="96"/>
      <c r="FI58" s="96"/>
      <c r="FM58" s="96"/>
      <c r="FQ58" s="96"/>
      <c r="FU58" s="96"/>
      <c r="FY58" s="96"/>
      <c r="GC58" s="96"/>
      <c r="GG58" s="96"/>
      <c r="GK58" s="96"/>
      <c r="GO58" s="96"/>
    </row>
    <row r="59" spans="1:197" ht="18" customHeight="1" x14ac:dyDescent="0.2">
      <c r="A59" s="147" t="s">
        <v>719</v>
      </c>
      <c r="B59" s="127" t="s">
        <v>32</v>
      </c>
      <c r="C59" s="461"/>
      <c r="D59" s="94">
        <v>5.68</v>
      </c>
      <c r="E59" s="111"/>
      <c r="F59" s="107">
        <v>5.69</v>
      </c>
      <c r="G59" s="107">
        <v>5.69</v>
      </c>
      <c r="H59" s="107">
        <v>5.69</v>
      </c>
      <c r="I59" s="111"/>
      <c r="J59" s="115"/>
      <c r="K59" s="115"/>
      <c r="L59" s="121"/>
      <c r="M59" s="100"/>
      <c r="N59" s="100"/>
      <c r="O59" s="101"/>
      <c r="P59" s="100"/>
      <c r="Q59" s="101"/>
      <c r="R59" s="100"/>
      <c r="S59" s="100"/>
      <c r="T59" s="100"/>
      <c r="U59" s="101"/>
      <c r="V59" s="100"/>
      <c r="W59" s="100"/>
      <c r="X59" s="100"/>
      <c r="Y59" s="101"/>
      <c r="Z59" s="100"/>
      <c r="AA59" s="100"/>
      <c r="AB59" s="100"/>
      <c r="AC59" s="101"/>
      <c r="AD59" s="100"/>
      <c r="AE59" s="100"/>
      <c r="AF59" s="100"/>
      <c r="AG59" s="101"/>
      <c r="AH59" s="100"/>
      <c r="AI59" s="100"/>
      <c r="AJ59" s="100"/>
      <c r="AK59" s="101"/>
      <c r="AL59" s="100"/>
      <c r="AM59" s="100"/>
      <c r="AN59" s="100"/>
      <c r="AO59" s="101"/>
      <c r="AP59" s="100"/>
      <c r="AQ59" s="100"/>
      <c r="AR59" s="100"/>
      <c r="AS59" s="101"/>
      <c r="AT59" s="100"/>
      <c r="AU59" s="100"/>
      <c r="AV59" s="100"/>
      <c r="AW59" s="101"/>
      <c r="AX59" s="100"/>
      <c r="AY59" s="100"/>
      <c r="AZ59" s="100"/>
      <c r="BA59" s="101"/>
      <c r="BB59" s="100"/>
      <c r="BC59" s="100"/>
      <c r="BD59" s="100"/>
      <c r="BE59" s="101"/>
      <c r="BF59" s="100"/>
      <c r="BG59" s="100"/>
      <c r="BH59" s="100"/>
      <c r="BI59" s="101"/>
      <c r="BJ59" s="100"/>
      <c r="BK59" s="100"/>
      <c r="BL59" s="100"/>
      <c r="BM59" s="101"/>
      <c r="BN59" s="100"/>
      <c r="BO59" s="100"/>
      <c r="BP59" s="100"/>
      <c r="BQ59" s="101"/>
      <c r="BR59" s="100"/>
      <c r="BS59" s="100"/>
      <c r="BT59" s="100"/>
      <c r="BU59" s="101"/>
      <c r="BV59" s="100"/>
      <c r="BW59" s="100"/>
      <c r="BX59" s="100"/>
      <c r="BY59" s="101"/>
      <c r="BZ59" s="100"/>
      <c r="CA59" s="100"/>
      <c r="CB59" s="100"/>
      <c r="CC59" s="101"/>
      <c r="CD59" s="100"/>
      <c r="CE59" s="100"/>
      <c r="CF59" s="100"/>
      <c r="CG59" s="101"/>
      <c r="CH59" s="100"/>
      <c r="CI59" s="100"/>
      <c r="CJ59" s="100"/>
      <c r="CK59" s="101"/>
      <c r="CL59" s="100"/>
      <c r="CM59" s="100"/>
      <c r="CN59" s="100"/>
      <c r="CO59" s="101"/>
      <c r="CP59" s="100"/>
      <c r="CQ59" s="100"/>
      <c r="CR59" s="100"/>
      <c r="CS59" s="101"/>
      <c r="CT59" s="100"/>
      <c r="CU59" s="100"/>
      <c r="CV59" s="100"/>
      <c r="CW59" s="101"/>
      <c r="CX59" s="100"/>
      <c r="CY59" s="100"/>
      <c r="CZ59" s="100"/>
      <c r="DA59" s="101"/>
      <c r="DB59" s="100"/>
      <c r="DC59" s="100"/>
      <c r="DD59" s="100"/>
      <c r="DE59" s="101"/>
      <c r="DF59" s="100"/>
      <c r="DG59" s="100"/>
      <c r="DH59" s="100"/>
      <c r="DI59" s="101"/>
      <c r="DJ59" s="100"/>
      <c r="DK59" s="100"/>
      <c r="DL59" s="100"/>
      <c r="DM59" s="101"/>
      <c r="DN59" s="100"/>
      <c r="DO59" s="100"/>
      <c r="DP59" s="100"/>
      <c r="DQ59" s="101"/>
      <c r="DR59" s="100"/>
      <c r="DS59" s="100"/>
      <c r="DT59" s="100"/>
      <c r="DU59" s="101"/>
      <c r="DV59" s="100"/>
      <c r="DW59" s="100"/>
      <c r="DX59" s="100"/>
      <c r="DY59" s="101"/>
      <c r="DZ59" s="100"/>
      <c r="EA59" s="100"/>
      <c r="EB59" s="100"/>
      <c r="EC59" s="101"/>
      <c r="ED59" s="100"/>
      <c r="EE59" s="100"/>
      <c r="EF59" s="100"/>
      <c r="EG59" s="101"/>
      <c r="EH59" s="100"/>
      <c r="EI59" s="100"/>
      <c r="EJ59" s="100"/>
      <c r="EK59" s="101"/>
      <c r="EL59" s="100"/>
      <c r="EM59" s="100"/>
      <c r="EN59" s="100"/>
      <c r="EO59" s="101"/>
      <c r="EP59" s="100"/>
      <c r="EQ59" s="100"/>
      <c r="ER59" s="100"/>
      <c r="ES59" s="101"/>
      <c r="ET59" s="100"/>
      <c r="EU59" s="100"/>
      <c r="EV59" s="100"/>
      <c r="EW59" s="101"/>
      <c r="EX59" s="100"/>
      <c r="EY59" s="100"/>
      <c r="EZ59" s="100"/>
      <c r="FA59" s="101"/>
      <c r="FB59" s="100"/>
      <c r="FC59" s="100"/>
      <c r="FD59" s="100"/>
      <c r="FE59" s="101"/>
      <c r="FF59" s="100"/>
      <c r="FG59" s="100"/>
      <c r="FH59" s="100"/>
      <c r="FI59" s="101"/>
      <c r="FJ59" s="100"/>
      <c r="FK59" s="100"/>
      <c r="FL59" s="100"/>
      <c r="FM59" s="101"/>
      <c r="FN59" s="100"/>
      <c r="FO59" s="100"/>
      <c r="FP59" s="100"/>
      <c r="FQ59" s="101"/>
      <c r="FR59" s="100"/>
      <c r="FS59" s="100"/>
      <c r="FT59" s="100"/>
      <c r="FU59" s="101"/>
      <c r="FV59" s="100"/>
      <c r="FW59" s="100"/>
      <c r="FX59" s="100"/>
      <c r="FY59" s="101"/>
      <c r="FZ59" s="100"/>
      <c r="GA59" s="100"/>
      <c r="GB59" s="100"/>
      <c r="GC59" s="101"/>
      <c r="GD59" s="100"/>
      <c r="GE59" s="100"/>
      <c r="GF59" s="100"/>
      <c r="GG59" s="101"/>
      <c r="GH59" s="100"/>
      <c r="GI59" s="100"/>
      <c r="GJ59" s="100"/>
      <c r="GK59" s="101"/>
      <c r="GL59" s="100"/>
      <c r="GM59" s="100"/>
      <c r="GN59" s="100"/>
      <c r="GO59" s="101"/>
    </row>
    <row r="60" spans="1:197" ht="18" customHeight="1" x14ac:dyDescent="0.2">
      <c r="A60" s="147" t="s">
        <v>704</v>
      </c>
      <c r="B60" s="127" t="s">
        <v>32</v>
      </c>
      <c r="C60" s="461"/>
      <c r="D60" s="94">
        <v>5.05</v>
      </c>
      <c r="E60" s="110"/>
      <c r="F60" s="107"/>
      <c r="G60" s="107"/>
      <c r="H60" s="107"/>
      <c r="I60" s="110"/>
      <c r="J60" s="114"/>
      <c r="K60" s="95"/>
      <c r="L60" s="97"/>
      <c r="O60" s="96"/>
      <c r="Q60" s="96"/>
      <c r="U60" s="96"/>
      <c r="Y60" s="96"/>
      <c r="AC60" s="96"/>
      <c r="AG60" s="96"/>
      <c r="AK60" s="96"/>
      <c r="AO60" s="96"/>
      <c r="AS60" s="96"/>
      <c r="AW60" s="96"/>
      <c r="BA60" s="96"/>
      <c r="BE60" s="96"/>
      <c r="BI60" s="96"/>
      <c r="BM60" s="96"/>
      <c r="BQ60" s="96"/>
      <c r="BU60" s="96"/>
      <c r="BY60" s="96"/>
      <c r="CC60" s="96"/>
      <c r="CG60" s="96"/>
      <c r="CK60" s="96"/>
      <c r="CO60" s="96"/>
      <c r="CS60" s="96"/>
      <c r="CW60" s="96"/>
      <c r="DA60" s="96"/>
      <c r="DE60" s="96"/>
      <c r="DI60" s="96"/>
      <c r="DM60" s="96"/>
      <c r="DQ60" s="96"/>
      <c r="DU60" s="96"/>
      <c r="DY60" s="96"/>
      <c r="EC60" s="96"/>
      <c r="EG60" s="96"/>
      <c r="EK60" s="96"/>
      <c r="EO60" s="96"/>
      <c r="ES60" s="96"/>
      <c r="EW60" s="96"/>
      <c r="FA60" s="96"/>
      <c r="FE60" s="96"/>
      <c r="FI60" s="96"/>
      <c r="FM60" s="96"/>
      <c r="FQ60" s="96"/>
      <c r="FU60" s="96"/>
      <c r="FY60" s="96"/>
      <c r="GC60" s="96"/>
      <c r="GG60" s="96"/>
      <c r="GK60" s="96"/>
      <c r="GO60" s="96"/>
    </row>
    <row r="61" spans="1:197" ht="18" customHeight="1" x14ac:dyDescent="0.2">
      <c r="A61" s="136" t="s">
        <v>571</v>
      </c>
      <c r="B61" s="127" t="s">
        <v>32</v>
      </c>
      <c r="C61" s="461"/>
      <c r="D61" s="94"/>
      <c r="E61" s="110"/>
      <c r="F61" s="107"/>
      <c r="G61" s="107"/>
      <c r="H61" s="107"/>
      <c r="I61" s="110"/>
      <c r="J61" s="114"/>
      <c r="K61" s="95"/>
      <c r="L61" s="97"/>
      <c r="O61" s="96"/>
      <c r="Q61" s="96"/>
      <c r="U61" s="96"/>
      <c r="Y61" s="96"/>
      <c r="AC61" s="96"/>
      <c r="AG61" s="96"/>
      <c r="AK61" s="96"/>
      <c r="AO61" s="96"/>
      <c r="AS61" s="96"/>
      <c r="AW61" s="96"/>
      <c r="BA61" s="96"/>
      <c r="BE61" s="96"/>
      <c r="BI61" s="96"/>
      <c r="BM61" s="96"/>
      <c r="BQ61" s="96"/>
      <c r="BU61" s="96"/>
      <c r="BY61" s="96"/>
      <c r="CC61" s="96"/>
      <c r="CG61" s="96"/>
      <c r="CK61" s="96"/>
      <c r="CO61" s="96"/>
      <c r="CS61" s="96"/>
      <c r="CW61" s="96"/>
      <c r="DA61" s="96"/>
      <c r="DE61" s="96"/>
      <c r="DI61" s="96"/>
      <c r="DM61" s="96"/>
      <c r="DQ61" s="96"/>
      <c r="DU61" s="96"/>
      <c r="DY61" s="96"/>
      <c r="EC61" s="96"/>
      <c r="EG61" s="96"/>
      <c r="EK61" s="96"/>
      <c r="EO61" s="96"/>
      <c r="ES61" s="96"/>
      <c r="EW61" s="96"/>
      <c r="FA61" s="96"/>
      <c r="FE61" s="96"/>
      <c r="FI61" s="96"/>
      <c r="FM61" s="96"/>
      <c r="FQ61" s="96"/>
      <c r="FU61" s="96"/>
      <c r="FY61" s="96"/>
      <c r="GC61" s="96"/>
      <c r="GG61" s="96"/>
      <c r="GK61" s="96"/>
      <c r="GO61" s="96"/>
    </row>
    <row r="62" spans="1:197" ht="18" customHeight="1" x14ac:dyDescent="0.2">
      <c r="A62" s="144" t="s">
        <v>33</v>
      </c>
      <c r="B62" s="127" t="s">
        <v>32</v>
      </c>
      <c r="C62" s="461"/>
      <c r="D62" s="94">
        <v>2.27</v>
      </c>
      <c r="E62" s="110"/>
      <c r="F62" s="107">
        <v>2.27</v>
      </c>
      <c r="G62" s="107">
        <v>2.27</v>
      </c>
      <c r="H62" s="107">
        <v>2.27</v>
      </c>
      <c r="I62" s="110"/>
      <c r="J62" s="114"/>
      <c r="K62" s="95"/>
      <c r="L62" s="97"/>
      <c r="O62" s="96"/>
      <c r="Q62" s="96"/>
      <c r="U62" s="96"/>
      <c r="Y62" s="96"/>
      <c r="AC62" s="96"/>
      <c r="AG62" s="96"/>
      <c r="AK62" s="96"/>
      <c r="AO62" s="96"/>
      <c r="AS62" s="96"/>
      <c r="AW62" s="96"/>
      <c r="BA62" s="96"/>
      <c r="BE62" s="96"/>
      <c r="BI62" s="96"/>
      <c r="BM62" s="96"/>
      <c r="BQ62" s="96"/>
      <c r="BU62" s="96"/>
      <c r="BY62" s="96"/>
      <c r="CC62" s="96"/>
      <c r="CG62" s="96"/>
      <c r="CK62" s="96"/>
      <c r="CO62" s="96"/>
      <c r="CS62" s="96"/>
      <c r="CW62" s="96"/>
      <c r="DA62" s="96"/>
      <c r="DE62" s="96"/>
      <c r="DI62" s="96"/>
      <c r="DM62" s="96"/>
      <c r="DQ62" s="96"/>
      <c r="DU62" s="96"/>
      <c r="DY62" s="96"/>
      <c r="EC62" s="96"/>
      <c r="EG62" s="96"/>
      <c r="EK62" s="96"/>
      <c r="EO62" s="96"/>
      <c r="ES62" s="96"/>
      <c r="EW62" s="96"/>
      <c r="FA62" s="96"/>
      <c r="FE62" s="96"/>
      <c r="FI62" s="96"/>
      <c r="FM62" s="96"/>
      <c r="FQ62" s="96"/>
      <c r="FU62" s="96"/>
      <c r="FY62" s="96"/>
      <c r="GC62" s="96"/>
      <c r="GG62" s="96"/>
      <c r="GK62" s="96"/>
      <c r="GO62" s="96"/>
    </row>
    <row r="63" spans="1:197" ht="18" customHeight="1" x14ac:dyDescent="0.2">
      <c r="A63" s="144" t="s">
        <v>305</v>
      </c>
      <c r="B63" s="127" t="s">
        <v>32</v>
      </c>
      <c r="C63" s="461"/>
      <c r="D63" s="94">
        <v>8.3800000000000008</v>
      </c>
      <c r="E63" s="110"/>
      <c r="F63" s="107">
        <v>8.39</v>
      </c>
      <c r="G63" s="107">
        <v>8.39</v>
      </c>
      <c r="H63" s="107">
        <v>8.39</v>
      </c>
      <c r="I63" s="110"/>
      <c r="J63" s="114"/>
      <c r="K63" s="95"/>
      <c r="L63" s="97"/>
      <c r="O63" s="96"/>
      <c r="Q63" s="96"/>
      <c r="U63" s="96"/>
      <c r="Y63" s="96"/>
      <c r="AC63" s="96"/>
      <c r="AG63" s="96"/>
      <c r="AK63" s="96"/>
      <c r="AO63" s="96"/>
      <c r="AS63" s="96"/>
      <c r="AW63" s="96"/>
      <c r="BA63" s="96"/>
      <c r="BE63" s="96"/>
      <c r="BI63" s="96"/>
      <c r="BM63" s="96"/>
      <c r="BQ63" s="96"/>
      <c r="BU63" s="96"/>
      <c r="BY63" s="96"/>
      <c r="CC63" s="96"/>
      <c r="CG63" s="96"/>
      <c r="CK63" s="96"/>
      <c r="CO63" s="96"/>
      <c r="CS63" s="96"/>
      <c r="CW63" s="96"/>
      <c r="DA63" s="96"/>
      <c r="DE63" s="96"/>
      <c r="DI63" s="96"/>
      <c r="DM63" s="96"/>
      <c r="DQ63" s="96"/>
      <c r="DU63" s="96"/>
      <c r="DY63" s="96"/>
      <c r="EC63" s="96"/>
      <c r="EG63" s="96"/>
      <c r="EK63" s="96"/>
      <c r="EO63" s="96"/>
      <c r="ES63" s="96"/>
      <c r="EW63" s="96"/>
      <c r="FA63" s="96"/>
      <c r="FE63" s="96"/>
      <c r="FI63" s="96"/>
      <c r="FM63" s="96"/>
      <c r="FQ63" s="96"/>
      <c r="FU63" s="96"/>
      <c r="FY63" s="96"/>
      <c r="GC63" s="96"/>
      <c r="GG63" s="96"/>
      <c r="GK63" s="96"/>
      <c r="GO63" s="96"/>
    </row>
    <row r="64" spans="1:197" ht="18" customHeight="1" x14ac:dyDescent="0.2">
      <c r="A64" s="147" t="s">
        <v>714</v>
      </c>
      <c r="B64" s="127" t="s">
        <v>32</v>
      </c>
      <c r="C64" s="461"/>
      <c r="D64" s="94"/>
      <c r="E64" s="110"/>
      <c r="F64" s="107"/>
      <c r="G64" s="107"/>
      <c r="H64" s="107"/>
      <c r="I64" s="110"/>
      <c r="J64" s="114"/>
      <c r="K64" s="95"/>
      <c r="L64" s="97"/>
      <c r="O64" s="96"/>
      <c r="Q64" s="96"/>
      <c r="U64" s="96"/>
      <c r="Y64" s="96"/>
      <c r="AC64" s="96"/>
      <c r="AG64" s="96"/>
      <c r="AK64" s="96"/>
      <c r="AO64" s="96"/>
      <c r="AS64" s="96"/>
      <c r="AW64" s="96"/>
      <c r="BA64" s="96"/>
      <c r="BE64" s="96"/>
      <c r="BI64" s="96"/>
      <c r="BM64" s="96"/>
      <c r="BQ64" s="96"/>
      <c r="BU64" s="96"/>
      <c r="BY64" s="96"/>
      <c r="CC64" s="96"/>
      <c r="CG64" s="96"/>
      <c r="CK64" s="96"/>
      <c r="CO64" s="96"/>
      <c r="CS64" s="96"/>
      <c r="CW64" s="96"/>
      <c r="DA64" s="96"/>
      <c r="DE64" s="96"/>
      <c r="DI64" s="96"/>
      <c r="DM64" s="96"/>
      <c r="DQ64" s="96"/>
      <c r="DU64" s="96"/>
      <c r="DY64" s="96"/>
      <c r="EC64" s="96"/>
      <c r="EG64" s="96"/>
      <c r="EK64" s="96"/>
      <c r="EO64" s="96"/>
      <c r="ES64" s="96"/>
      <c r="EW64" s="96"/>
      <c r="FA64" s="96"/>
      <c r="FE64" s="96"/>
      <c r="FI64" s="96"/>
      <c r="FM64" s="96"/>
      <c r="FQ64" s="96"/>
      <c r="FU64" s="96"/>
      <c r="FY64" s="96"/>
      <c r="GC64" s="96"/>
      <c r="GG64" s="96"/>
      <c r="GK64" s="96"/>
      <c r="GO64" s="96"/>
    </row>
    <row r="65" spans="1:197" ht="18" customHeight="1" x14ac:dyDescent="0.2">
      <c r="A65" s="144" t="s">
        <v>286</v>
      </c>
      <c r="B65" s="127" t="s">
        <v>32</v>
      </c>
      <c r="C65" s="461"/>
      <c r="D65" s="94">
        <v>101.53</v>
      </c>
      <c r="E65" s="110"/>
      <c r="F65" s="107">
        <v>101.63</v>
      </c>
      <c r="G65" s="107">
        <v>101.63</v>
      </c>
      <c r="H65" s="107">
        <v>101.63</v>
      </c>
      <c r="I65" s="110"/>
      <c r="J65" s="114"/>
      <c r="K65" s="95"/>
      <c r="L65" s="97"/>
      <c r="O65" s="96"/>
      <c r="Q65" s="96"/>
      <c r="U65" s="96"/>
      <c r="Y65" s="96"/>
      <c r="AC65" s="96"/>
      <c r="AG65" s="96"/>
      <c r="AK65" s="96"/>
      <c r="AO65" s="96"/>
      <c r="AS65" s="96"/>
      <c r="AW65" s="96"/>
      <c r="BA65" s="96"/>
      <c r="BE65" s="96"/>
      <c r="BI65" s="96"/>
      <c r="BM65" s="96"/>
      <c r="BQ65" s="96"/>
      <c r="BU65" s="96"/>
      <c r="BY65" s="96"/>
      <c r="CC65" s="96"/>
      <c r="CG65" s="96"/>
      <c r="CK65" s="96"/>
      <c r="CO65" s="96"/>
      <c r="CS65" s="96"/>
      <c r="CW65" s="96"/>
      <c r="DA65" s="96"/>
      <c r="DE65" s="96"/>
      <c r="DI65" s="96"/>
      <c r="DM65" s="96"/>
      <c r="DQ65" s="96"/>
      <c r="DU65" s="96"/>
      <c r="DY65" s="96"/>
      <c r="EC65" s="96"/>
      <c r="EG65" s="96"/>
      <c r="EK65" s="96"/>
      <c r="EO65" s="96"/>
      <c r="ES65" s="96"/>
      <c r="EW65" s="96"/>
      <c r="FA65" s="96"/>
      <c r="FE65" s="96"/>
      <c r="FI65" s="96"/>
      <c r="FM65" s="96"/>
      <c r="FQ65" s="96"/>
      <c r="FU65" s="96"/>
      <c r="FY65" s="96"/>
      <c r="GC65" s="96"/>
      <c r="GG65" s="96"/>
      <c r="GK65" s="96"/>
      <c r="GO65" s="96"/>
    </row>
    <row r="66" spans="1:197" ht="18" hidden="1" customHeight="1" x14ac:dyDescent="0.2">
      <c r="A66" s="144" t="s">
        <v>112</v>
      </c>
      <c r="B66" s="127" t="s">
        <v>32</v>
      </c>
      <c r="C66" s="150"/>
      <c r="D66" s="94">
        <v>74.52</v>
      </c>
      <c r="E66" s="110"/>
      <c r="F66" s="107">
        <v>74.59</v>
      </c>
      <c r="G66" s="107">
        <v>74.59</v>
      </c>
      <c r="H66" s="107">
        <v>74.59</v>
      </c>
      <c r="I66" s="110"/>
      <c r="J66" s="114"/>
      <c r="K66" s="95"/>
      <c r="L66" s="97"/>
      <c r="O66" s="96"/>
      <c r="Q66" s="96"/>
      <c r="U66" s="96"/>
      <c r="Y66" s="96"/>
      <c r="AC66" s="96"/>
      <c r="AG66" s="96"/>
      <c r="AK66" s="96"/>
      <c r="AO66" s="96"/>
      <c r="AS66" s="96"/>
      <c r="AW66" s="96"/>
      <c r="BA66" s="96"/>
      <c r="BE66" s="96"/>
      <c r="BI66" s="96"/>
      <c r="BM66" s="96"/>
      <c r="BQ66" s="96"/>
      <c r="BU66" s="96"/>
      <c r="BY66" s="96"/>
      <c r="CC66" s="96"/>
      <c r="CG66" s="96"/>
      <c r="CK66" s="96"/>
      <c r="CO66" s="96"/>
      <c r="CS66" s="96"/>
      <c r="CW66" s="96"/>
      <c r="DA66" s="96"/>
      <c r="DE66" s="96"/>
      <c r="DI66" s="96"/>
      <c r="DM66" s="96"/>
      <c r="DQ66" s="96"/>
      <c r="DU66" s="96"/>
      <c r="DY66" s="96"/>
      <c r="EC66" s="96"/>
      <c r="EG66" s="96"/>
      <c r="EK66" s="96"/>
      <c r="EO66" s="96"/>
      <c r="ES66" s="96"/>
      <c r="EW66" s="96"/>
      <c r="FA66" s="96"/>
      <c r="FE66" s="96"/>
      <c r="FI66" s="96"/>
      <c r="FM66" s="96"/>
      <c r="FQ66" s="96"/>
      <c r="FU66" s="96"/>
      <c r="FY66" s="96"/>
      <c r="GC66" s="96"/>
      <c r="GG66" s="96"/>
      <c r="GK66" s="96"/>
      <c r="GO66" s="96"/>
    </row>
    <row r="67" spans="1:197" ht="18" hidden="1" customHeight="1" x14ac:dyDescent="0.2">
      <c r="A67" s="144" t="s">
        <v>282</v>
      </c>
      <c r="B67" s="127" t="s">
        <v>32</v>
      </c>
      <c r="C67" s="150"/>
      <c r="D67" s="94">
        <v>27.01</v>
      </c>
      <c r="E67" s="110"/>
      <c r="F67" s="107">
        <v>27.04</v>
      </c>
      <c r="G67" s="107">
        <v>27.04</v>
      </c>
      <c r="H67" s="107">
        <v>27.04</v>
      </c>
      <c r="I67" s="110"/>
      <c r="J67" s="114"/>
      <c r="K67" s="95"/>
      <c r="L67" s="97"/>
      <c r="O67" s="96"/>
      <c r="Q67" s="96"/>
      <c r="U67" s="96"/>
      <c r="Y67" s="96"/>
      <c r="AC67" s="96"/>
      <c r="AG67" s="96"/>
      <c r="AK67" s="96"/>
      <c r="AO67" s="96"/>
      <c r="AS67" s="96"/>
      <c r="AW67" s="96"/>
      <c r="BA67" s="96"/>
      <c r="BE67" s="96"/>
      <c r="BI67" s="96"/>
      <c r="BM67" s="96"/>
      <c r="BQ67" s="96"/>
      <c r="BU67" s="96"/>
      <c r="BY67" s="96"/>
      <c r="CC67" s="96"/>
      <c r="CG67" s="96"/>
      <c r="CK67" s="96"/>
      <c r="CO67" s="96"/>
      <c r="CS67" s="96"/>
      <c r="CW67" s="96"/>
      <c r="DA67" s="96"/>
      <c r="DE67" s="96"/>
      <c r="DI67" s="96"/>
      <c r="DM67" s="96"/>
      <c r="DQ67" s="96"/>
      <c r="DU67" s="96"/>
      <c r="DY67" s="96"/>
      <c r="EC67" s="96"/>
      <c r="EG67" s="96"/>
      <c r="EK67" s="96"/>
      <c r="EO67" s="96"/>
      <c r="ES67" s="96"/>
      <c r="EW67" s="96"/>
      <c r="FA67" s="96"/>
      <c r="FE67" s="96"/>
      <c r="FI67" s="96"/>
      <c r="FM67" s="96"/>
      <c r="FQ67" s="96"/>
      <c r="FU67" s="96"/>
      <c r="FY67" s="96"/>
      <c r="GC67" s="96"/>
      <c r="GG67" s="96"/>
      <c r="GK67" s="96"/>
      <c r="GO67" s="96"/>
    </row>
    <row r="68" spans="1:197" ht="18" hidden="1" customHeight="1" x14ac:dyDescent="0.2">
      <c r="A68" s="144" t="s">
        <v>283</v>
      </c>
      <c r="B68" s="127" t="s">
        <v>32</v>
      </c>
      <c r="C68" s="150"/>
      <c r="D68" s="94">
        <v>29.81</v>
      </c>
      <c r="E68" s="110"/>
      <c r="F68" s="107">
        <v>29.84</v>
      </c>
      <c r="G68" s="107">
        <v>29.84</v>
      </c>
      <c r="H68" s="107">
        <v>29.84</v>
      </c>
      <c r="I68" s="110"/>
      <c r="J68" s="114"/>
      <c r="K68" s="95"/>
      <c r="L68" s="97"/>
      <c r="O68" s="96"/>
      <c r="Q68" s="96"/>
      <c r="U68" s="96"/>
      <c r="Y68" s="96"/>
      <c r="AC68" s="96"/>
      <c r="AG68" s="96"/>
      <c r="AK68" s="96"/>
      <c r="AO68" s="96"/>
      <c r="AS68" s="96"/>
      <c r="AW68" s="96"/>
      <c r="BA68" s="96"/>
      <c r="BE68" s="96"/>
      <c r="BI68" s="96"/>
      <c r="BM68" s="96"/>
      <c r="BQ68" s="96"/>
      <c r="BU68" s="96"/>
      <c r="BY68" s="96"/>
      <c r="CC68" s="96"/>
      <c r="CG68" s="96"/>
      <c r="CK68" s="96"/>
      <c r="CO68" s="96"/>
      <c r="CS68" s="96"/>
      <c r="CW68" s="96"/>
      <c r="DA68" s="96"/>
      <c r="DE68" s="96"/>
      <c r="DI68" s="96"/>
      <c r="DM68" s="96"/>
      <c r="DQ68" s="96"/>
      <c r="DU68" s="96"/>
      <c r="DY68" s="96"/>
      <c r="EC68" s="96"/>
      <c r="EG68" s="96"/>
      <c r="EK68" s="96"/>
      <c r="EO68" s="96"/>
      <c r="ES68" s="96"/>
      <c r="EW68" s="96"/>
      <c r="FA68" s="96"/>
      <c r="FE68" s="96"/>
      <c r="FI68" s="96"/>
      <c r="FM68" s="96"/>
      <c r="FQ68" s="96"/>
      <c r="FU68" s="96"/>
      <c r="FY68" s="96"/>
      <c r="GC68" s="96"/>
      <c r="GG68" s="96"/>
      <c r="GK68" s="96"/>
      <c r="GO68" s="96"/>
    </row>
    <row r="69" spans="1:197" ht="18" customHeight="1" x14ac:dyDescent="0.2">
      <c r="A69" s="144" t="s">
        <v>489</v>
      </c>
      <c r="B69" s="127" t="s">
        <v>32</v>
      </c>
      <c r="C69" s="461"/>
      <c r="D69" s="94">
        <v>2.9</v>
      </c>
      <c r="E69" s="110"/>
      <c r="F69" s="107">
        <v>2.9</v>
      </c>
      <c r="G69" s="107">
        <v>2.9</v>
      </c>
      <c r="H69" s="107">
        <v>2.9</v>
      </c>
      <c r="I69" s="110"/>
      <c r="J69" s="114"/>
      <c r="K69" s="95"/>
      <c r="L69" s="97"/>
      <c r="O69" s="96"/>
      <c r="Q69" s="96"/>
      <c r="U69" s="96"/>
      <c r="Y69" s="96"/>
      <c r="AC69" s="96"/>
      <c r="AG69" s="96"/>
      <c r="AK69" s="96"/>
      <c r="AO69" s="96"/>
      <c r="AS69" s="96"/>
      <c r="AW69" s="96"/>
      <c r="BA69" s="96"/>
      <c r="BE69" s="96"/>
      <c r="BI69" s="96"/>
      <c r="BM69" s="96"/>
      <c r="BQ69" s="96"/>
      <c r="BU69" s="96"/>
      <c r="BY69" s="96"/>
      <c r="CC69" s="96"/>
      <c r="CG69" s="96"/>
      <c r="CK69" s="96"/>
      <c r="CO69" s="96"/>
      <c r="CS69" s="96"/>
      <c r="CW69" s="96"/>
      <c r="DA69" s="96"/>
      <c r="DE69" s="96"/>
      <c r="DI69" s="96"/>
      <c r="DM69" s="96"/>
      <c r="DQ69" s="96"/>
      <c r="DU69" s="96"/>
      <c r="DY69" s="96"/>
      <c r="EC69" s="96"/>
      <c r="EG69" s="96"/>
      <c r="EK69" s="96"/>
      <c r="EO69" s="96"/>
      <c r="ES69" s="96"/>
      <c r="EW69" s="96"/>
      <c r="FA69" s="96"/>
      <c r="FE69" s="96"/>
      <c r="FI69" s="96"/>
      <c r="FM69" s="96"/>
      <c r="FQ69" s="96"/>
      <c r="FU69" s="96"/>
      <c r="FY69" s="96"/>
      <c r="GC69" s="96"/>
      <c r="GG69" s="96"/>
      <c r="GK69" s="96"/>
      <c r="GO69" s="96"/>
    </row>
    <row r="70" spans="1:197" ht="18" customHeight="1" x14ac:dyDescent="0.2">
      <c r="A70" s="144" t="s">
        <v>486</v>
      </c>
      <c r="B70" s="127" t="s">
        <v>32</v>
      </c>
      <c r="C70" s="461"/>
      <c r="D70" s="94">
        <v>2.2200000000000002</v>
      </c>
      <c r="E70" s="110"/>
      <c r="F70" s="107">
        <v>2.2200000000000002</v>
      </c>
      <c r="G70" s="107">
        <v>2.2200000000000002</v>
      </c>
      <c r="H70" s="107">
        <v>2.2200000000000002</v>
      </c>
      <c r="I70" s="110"/>
      <c r="J70" s="114"/>
      <c r="K70" s="95"/>
      <c r="L70" s="97"/>
      <c r="O70" s="96"/>
      <c r="Q70" s="96"/>
      <c r="U70" s="96"/>
      <c r="Y70" s="96"/>
      <c r="AC70" s="96"/>
      <c r="AG70" s="96"/>
      <c r="AK70" s="96"/>
      <c r="AO70" s="96"/>
      <c r="AS70" s="96"/>
      <c r="AW70" s="96"/>
      <c r="BA70" s="96"/>
      <c r="BE70" s="96"/>
      <c r="BI70" s="96"/>
      <c r="BM70" s="96"/>
      <c r="BQ70" s="96"/>
      <c r="BU70" s="96"/>
      <c r="BY70" s="96"/>
      <c r="CC70" s="96"/>
      <c r="CG70" s="96"/>
      <c r="CK70" s="96"/>
      <c r="CO70" s="96"/>
      <c r="CS70" s="96"/>
      <c r="CW70" s="96"/>
      <c r="DA70" s="96"/>
      <c r="DE70" s="96"/>
      <c r="DI70" s="96"/>
      <c r="DM70" s="96"/>
      <c r="DQ70" s="96"/>
      <c r="DU70" s="96"/>
      <c r="DY70" s="96"/>
      <c r="EC70" s="96"/>
      <c r="EG70" s="96"/>
      <c r="EK70" s="96"/>
      <c r="EO70" s="96"/>
      <c r="ES70" s="96"/>
      <c r="EW70" s="96"/>
      <c r="FA70" s="96"/>
      <c r="FE70" s="96"/>
      <c r="FI70" s="96"/>
      <c r="FM70" s="96"/>
      <c r="FQ70" s="96"/>
      <c r="FU70" s="96"/>
      <c r="FY70" s="96"/>
      <c r="GC70" s="96"/>
      <c r="GG70" s="96"/>
      <c r="GK70" s="96"/>
      <c r="GO70" s="96"/>
    </row>
    <row r="71" spans="1:197" ht="18" hidden="1" customHeight="1" x14ac:dyDescent="0.2">
      <c r="A71" s="128" t="s">
        <v>655</v>
      </c>
      <c r="B71" s="127" t="s">
        <v>32</v>
      </c>
      <c r="C71" s="150"/>
      <c r="D71" s="94">
        <v>14.91</v>
      </c>
      <c r="E71" s="110"/>
      <c r="F71" s="107">
        <v>14.92</v>
      </c>
      <c r="G71" s="107">
        <v>14.92</v>
      </c>
      <c r="H71" s="107">
        <v>14.92</v>
      </c>
      <c r="I71" s="110"/>
      <c r="J71" s="114"/>
      <c r="K71" s="95"/>
      <c r="L71" s="97"/>
      <c r="O71" s="96"/>
      <c r="Q71" s="96"/>
      <c r="U71" s="96"/>
      <c r="Y71" s="96"/>
      <c r="AC71" s="96"/>
      <c r="AG71" s="96"/>
      <c r="AK71" s="96"/>
      <c r="AO71" s="96"/>
      <c r="AS71" s="96"/>
      <c r="AW71" s="96"/>
      <c r="BA71" s="96"/>
      <c r="BE71" s="96"/>
      <c r="BI71" s="96"/>
      <c r="BM71" s="96"/>
      <c r="BQ71" s="96"/>
      <c r="BU71" s="96"/>
      <c r="BY71" s="96"/>
      <c r="CC71" s="96"/>
      <c r="CG71" s="96"/>
      <c r="CK71" s="96"/>
      <c r="CO71" s="96"/>
      <c r="CS71" s="96"/>
      <c r="CW71" s="96"/>
      <c r="DA71" s="96"/>
      <c r="DE71" s="96"/>
      <c r="DI71" s="96"/>
      <c r="DM71" s="96"/>
      <c r="DQ71" s="96"/>
      <c r="DU71" s="96"/>
      <c r="DY71" s="96"/>
      <c r="EC71" s="96"/>
      <c r="EG71" s="96"/>
      <c r="EK71" s="96"/>
      <c r="EO71" s="96"/>
      <c r="ES71" s="96"/>
      <c r="EW71" s="96"/>
      <c r="FA71" s="96"/>
      <c r="FE71" s="96"/>
      <c r="FI71" s="96"/>
      <c r="FM71" s="96"/>
      <c r="FQ71" s="96"/>
      <c r="FU71" s="96"/>
      <c r="FY71" s="96"/>
      <c r="GC71" s="96"/>
      <c r="GG71" s="96"/>
      <c r="GK71" s="96"/>
      <c r="GO71" s="96"/>
    </row>
    <row r="72" spans="1:197" ht="18" customHeight="1" x14ac:dyDescent="0.2">
      <c r="A72" s="144" t="s">
        <v>492</v>
      </c>
      <c r="B72" s="127" t="s">
        <v>32</v>
      </c>
      <c r="C72" s="461"/>
      <c r="D72" s="94">
        <v>14.91</v>
      </c>
      <c r="E72" s="110"/>
      <c r="F72" s="107">
        <v>14.92</v>
      </c>
      <c r="G72" s="107"/>
      <c r="H72" s="107">
        <v>14.92</v>
      </c>
      <c r="I72" s="110"/>
      <c r="J72" s="114"/>
      <c r="K72" s="95"/>
      <c r="L72" s="97"/>
      <c r="O72" s="96"/>
      <c r="Q72" s="96"/>
      <c r="U72" s="96"/>
      <c r="Y72" s="96"/>
      <c r="AC72" s="96"/>
      <c r="AG72" s="96"/>
      <c r="AK72" s="96"/>
      <c r="AO72" s="96"/>
      <c r="AS72" s="96"/>
      <c r="AW72" s="96"/>
      <c r="BA72" s="96"/>
      <c r="BE72" s="96"/>
      <c r="BI72" s="96"/>
      <c r="BM72" s="96"/>
      <c r="BQ72" s="96"/>
      <c r="BU72" s="96"/>
      <c r="BY72" s="96"/>
      <c r="CC72" s="96"/>
      <c r="CG72" s="96"/>
      <c r="CK72" s="96"/>
      <c r="CO72" s="96"/>
      <c r="CS72" s="96"/>
      <c r="CW72" s="96"/>
      <c r="DA72" s="96"/>
      <c r="DE72" s="96"/>
      <c r="DI72" s="96"/>
      <c r="DM72" s="96"/>
      <c r="DQ72" s="96"/>
      <c r="DU72" s="96"/>
      <c r="DY72" s="96"/>
      <c r="EC72" s="96"/>
      <c r="EG72" s="96"/>
      <c r="EK72" s="96"/>
      <c r="EO72" s="96"/>
      <c r="ES72" s="96"/>
      <c r="EW72" s="96"/>
      <c r="FA72" s="96"/>
      <c r="FE72" s="96"/>
      <c r="FI72" s="96"/>
      <c r="FM72" s="96"/>
      <c r="FQ72" s="96"/>
      <c r="FU72" s="96"/>
      <c r="FY72" s="96"/>
      <c r="GC72" s="96"/>
      <c r="GG72" s="96"/>
      <c r="GK72" s="96"/>
      <c r="GO72" s="96"/>
    </row>
    <row r="73" spans="1:197" ht="18" customHeight="1" x14ac:dyDescent="0.2">
      <c r="A73" s="144" t="s">
        <v>491</v>
      </c>
      <c r="B73" s="127" t="s">
        <v>32</v>
      </c>
      <c r="C73" s="461"/>
      <c r="D73" s="94">
        <v>21.87</v>
      </c>
      <c r="E73" s="110"/>
      <c r="F73" s="107">
        <v>21.89</v>
      </c>
      <c r="G73" s="107"/>
      <c r="H73" s="107">
        <v>21.89</v>
      </c>
      <c r="I73" s="110"/>
      <c r="J73" s="114"/>
      <c r="K73" s="95"/>
      <c r="L73" s="97"/>
      <c r="O73" s="96"/>
      <c r="Q73" s="96"/>
      <c r="U73" s="96"/>
      <c r="Y73" s="96"/>
      <c r="AC73" s="96"/>
      <c r="AG73" s="96"/>
      <c r="AK73" s="96"/>
      <c r="AO73" s="96"/>
      <c r="AS73" s="96"/>
      <c r="AW73" s="96"/>
      <c r="BA73" s="96"/>
      <c r="BE73" s="96"/>
      <c r="BI73" s="96"/>
      <c r="BM73" s="96"/>
      <c r="BQ73" s="96"/>
      <c r="BU73" s="96"/>
      <c r="BY73" s="96"/>
      <c r="CC73" s="96"/>
      <c r="CG73" s="96"/>
      <c r="CK73" s="96"/>
      <c r="CO73" s="96"/>
      <c r="CS73" s="96"/>
      <c r="CW73" s="96"/>
      <c r="DA73" s="96"/>
      <c r="DE73" s="96"/>
      <c r="DI73" s="96"/>
      <c r="DM73" s="96"/>
      <c r="DQ73" s="96"/>
      <c r="DU73" s="96"/>
      <c r="DY73" s="96"/>
      <c r="EC73" s="96"/>
      <c r="EG73" s="96"/>
      <c r="EK73" s="96"/>
      <c r="EO73" s="96"/>
      <c r="ES73" s="96"/>
      <c r="EW73" s="96"/>
      <c r="FA73" s="96"/>
      <c r="FE73" s="96"/>
      <c r="FI73" s="96"/>
      <c r="FM73" s="96"/>
      <c r="FQ73" s="96"/>
      <c r="FU73" s="96"/>
      <c r="FY73" s="96"/>
      <c r="GC73" s="96"/>
      <c r="GG73" s="96"/>
      <c r="GK73" s="96"/>
      <c r="GO73" s="96"/>
    </row>
    <row r="74" spans="1:197" ht="18" customHeight="1" x14ac:dyDescent="0.2">
      <c r="A74" s="147" t="s">
        <v>307</v>
      </c>
      <c r="B74" s="127" t="s">
        <v>32</v>
      </c>
      <c r="C74" s="461"/>
      <c r="D74" s="94">
        <v>7.23</v>
      </c>
      <c r="E74" s="110"/>
      <c r="F74" s="107">
        <v>7.24</v>
      </c>
      <c r="G74" s="107">
        <v>7.24</v>
      </c>
      <c r="H74" s="107">
        <v>7.24</v>
      </c>
      <c r="I74" s="110"/>
      <c r="J74" s="114"/>
      <c r="K74" s="95"/>
      <c r="L74" s="97"/>
      <c r="O74" s="96"/>
      <c r="Q74" s="96"/>
      <c r="U74" s="96"/>
      <c r="Y74" s="96"/>
      <c r="AC74" s="96"/>
      <c r="AG74" s="96"/>
      <c r="AK74" s="96"/>
      <c r="AO74" s="96"/>
      <c r="AS74" s="96"/>
      <c r="AW74" s="96"/>
      <c r="BA74" s="96"/>
      <c r="BE74" s="96"/>
      <c r="BI74" s="96"/>
      <c r="BM74" s="96"/>
      <c r="BQ74" s="96"/>
      <c r="BU74" s="96"/>
      <c r="BY74" s="96"/>
      <c r="CC74" s="96"/>
      <c r="CG74" s="96"/>
      <c r="CK74" s="96"/>
      <c r="CO74" s="96"/>
      <c r="CS74" s="96"/>
      <c r="CW74" s="96"/>
      <c r="DA74" s="96"/>
      <c r="DE74" s="96"/>
      <c r="DI74" s="96"/>
      <c r="DM74" s="96"/>
      <c r="DQ74" s="96"/>
      <c r="DU74" s="96"/>
      <c r="DY74" s="96"/>
      <c r="EC74" s="96"/>
      <c r="EG74" s="96"/>
      <c r="EK74" s="96"/>
      <c r="EO74" s="96"/>
      <c r="ES74" s="96"/>
      <c r="EW74" s="96"/>
      <c r="FA74" s="96"/>
      <c r="FE74" s="96"/>
      <c r="FI74" s="96"/>
      <c r="FM74" s="96"/>
      <c r="FQ74" s="96"/>
      <c r="FU74" s="96"/>
      <c r="FY74" s="96"/>
      <c r="GC74" s="96"/>
      <c r="GG74" s="96"/>
      <c r="GK74" s="96"/>
      <c r="GO74" s="96"/>
    </row>
    <row r="75" spans="1:197" ht="18" customHeight="1" x14ac:dyDescent="0.2">
      <c r="A75" s="126" t="s">
        <v>487</v>
      </c>
      <c r="B75" s="127" t="s">
        <v>32</v>
      </c>
      <c r="C75" s="461"/>
      <c r="D75" s="94">
        <v>7.23</v>
      </c>
      <c r="E75" s="110"/>
      <c r="F75" s="107">
        <v>7.24</v>
      </c>
      <c r="G75" s="107"/>
      <c r="H75" s="107">
        <v>7.24</v>
      </c>
      <c r="I75" s="110"/>
      <c r="J75" s="114"/>
      <c r="K75" s="95"/>
      <c r="L75" s="97"/>
      <c r="O75" s="96"/>
      <c r="Q75" s="96"/>
      <c r="U75" s="96"/>
      <c r="Y75" s="96"/>
      <c r="AC75" s="96"/>
      <c r="AG75" s="96"/>
      <c r="AK75" s="96"/>
      <c r="AO75" s="96"/>
      <c r="AS75" s="96"/>
      <c r="AW75" s="96"/>
      <c r="BA75" s="96"/>
      <c r="BE75" s="96"/>
      <c r="BI75" s="96"/>
      <c r="BM75" s="96"/>
      <c r="BQ75" s="96"/>
      <c r="BU75" s="96"/>
      <c r="BY75" s="96"/>
      <c r="CC75" s="96"/>
      <c r="CG75" s="96"/>
      <c r="CK75" s="96"/>
      <c r="CO75" s="96"/>
      <c r="CS75" s="96"/>
      <c r="CW75" s="96"/>
      <c r="DA75" s="96"/>
      <c r="DE75" s="96"/>
      <c r="DI75" s="96"/>
      <c r="DM75" s="96"/>
      <c r="DQ75" s="96"/>
      <c r="DU75" s="96"/>
      <c r="DY75" s="96"/>
      <c r="EC75" s="96"/>
      <c r="EG75" s="96"/>
      <c r="EK75" s="96"/>
      <c r="EO75" s="96"/>
      <c r="ES75" s="96"/>
      <c r="EW75" s="96"/>
      <c r="FA75" s="96"/>
      <c r="FE75" s="96"/>
      <c r="FI75" s="96"/>
      <c r="FM75" s="96"/>
      <c r="FQ75" s="96"/>
      <c r="FU75" s="96"/>
      <c r="FY75" s="96"/>
      <c r="GC75" s="96"/>
      <c r="GG75" s="96"/>
      <c r="GK75" s="96"/>
      <c r="GO75" s="96"/>
    </row>
    <row r="76" spans="1:197" ht="18" hidden="1" customHeight="1" x14ac:dyDescent="0.2">
      <c r="A76" s="128" t="s">
        <v>705</v>
      </c>
      <c r="B76" s="127" t="s">
        <v>32</v>
      </c>
      <c r="C76" s="150"/>
      <c r="D76" s="94"/>
      <c r="E76" s="110"/>
      <c r="F76" s="107"/>
      <c r="G76" s="107"/>
      <c r="H76" s="107"/>
      <c r="I76" s="110"/>
      <c r="J76" s="114"/>
      <c r="K76" s="95"/>
      <c r="L76" s="97"/>
      <c r="O76" s="96"/>
      <c r="Q76" s="96"/>
      <c r="U76" s="96"/>
      <c r="Y76" s="96"/>
      <c r="AC76" s="96"/>
      <c r="AG76" s="96"/>
      <c r="AK76" s="96"/>
      <c r="AO76" s="96"/>
      <c r="AS76" s="96"/>
      <c r="AW76" s="96"/>
      <c r="BA76" s="96"/>
      <c r="BE76" s="96"/>
      <c r="BI76" s="96"/>
      <c r="BM76" s="96"/>
      <c r="BQ76" s="96"/>
      <c r="BU76" s="96"/>
      <c r="BY76" s="96"/>
      <c r="CC76" s="96"/>
      <c r="CG76" s="96"/>
      <c r="CK76" s="96"/>
      <c r="CO76" s="96"/>
      <c r="CS76" s="96"/>
      <c r="CW76" s="96"/>
      <c r="DA76" s="96"/>
      <c r="DE76" s="96"/>
      <c r="DI76" s="96"/>
      <c r="DM76" s="96"/>
      <c r="DQ76" s="96"/>
      <c r="DU76" s="96"/>
      <c r="DY76" s="96"/>
      <c r="EC76" s="96"/>
      <c r="EG76" s="96"/>
      <c r="EK76" s="96"/>
      <c r="EO76" s="96"/>
      <c r="ES76" s="96"/>
      <c r="EW76" s="96"/>
      <c r="FA76" s="96"/>
      <c r="FE76" s="96"/>
      <c r="FI76" s="96"/>
      <c r="FM76" s="96"/>
      <c r="FQ76" s="96"/>
      <c r="FU76" s="96"/>
      <c r="FY76" s="96"/>
      <c r="GC76" s="96"/>
      <c r="GG76" s="96"/>
      <c r="GK76" s="96"/>
      <c r="GO76" s="96"/>
    </row>
    <row r="77" spans="1:197" ht="18" customHeight="1" x14ac:dyDescent="0.2">
      <c r="A77" s="144" t="s">
        <v>490</v>
      </c>
      <c r="B77" s="127" t="s">
        <v>32</v>
      </c>
      <c r="C77" s="461"/>
      <c r="D77" s="94">
        <v>9.08</v>
      </c>
      <c r="E77" s="110"/>
      <c r="F77" s="107">
        <v>9.09</v>
      </c>
      <c r="G77" s="107"/>
      <c r="H77" s="107">
        <v>9.09</v>
      </c>
      <c r="I77" s="110"/>
      <c r="J77" s="114"/>
      <c r="K77" s="95"/>
      <c r="L77" s="97"/>
      <c r="O77" s="96"/>
      <c r="Q77" s="96"/>
      <c r="U77" s="96"/>
      <c r="Y77" s="96"/>
      <c r="AC77" s="96"/>
      <c r="AG77" s="96"/>
      <c r="AK77" s="96"/>
      <c r="AO77" s="96"/>
      <c r="AS77" s="96"/>
      <c r="AW77" s="96"/>
      <c r="BA77" s="96"/>
      <c r="BE77" s="96"/>
      <c r="BI77" s="96"/>
      <c r="BM77" s="96"/>
      <c r="BQ77" s="96"/>
      <c r="BU77" s="96"/>
      <c r="BY77" s="96"/>
      <c r="CC77" s="96"/>
      <c r="CG77" s="96"/>
      <c r="CK77" s="96"/>
      <c r="CO77" s="96"/>
      <c r="CS77" s="96"/>
      <c r="CW77" s="96"/>
      <c r="DA77" s="96"/>
      <c r="DE77" s="96"/>
      <c r="DI77" s="96"/>
      <c r="DM77" s="96"/>
      <c r="DQ77" s="96"/>
      <c r="DU77" s="96"/>
      <c r="DY77" s="96"/>
      <c r="EC77" s="96"/>
      <c r="EG77" s="96"/>
      <c r="EK77" s="96"/>
      <c r="EO77" s="96"/>
      <c r="ES77" s="96"/>
      <c r="EW77" s="96"/>
      <c r="FA77" s="96"/>
      <c r="FE77" s="96"/>
      <c r="FI77" s="96"/>
      <c r="FM77" s="96"/>
      <c r="FQ77" s="96"/>
      <c r="FU77" s="96"/>
      <c r="FY77" s="96"/>
      <c r="GC77" s="96"/>
      <c r="GG77" s="96"/>
      <c r="GK77" s="96"/>
      <c r="GO77" s="96"/>
    </row>
    <row r="78" spans="1:197" ht="18" customHeight="1" x14ac:dyDescent="0.2">
      <c r="A78" s="144" t="s">
        <v>488</v>
      </c>
      <c r="B78" s="127" t="s">
        <v>32</v>
      </c>
      <c r="C78" s="461"/>
      <c r="D78" s="94">
        <v>5.81</v>
      </c>
      <c r="E78" s="110"/>
      <c r="F78" s="107">
        <v>5.82</v>
      </c>
      <c r="G78" s="107"/>
      <c r="H78" s="107">
        <v>5.82</v>
      </c>
      <c r="I78" s="110"/>
      <c r="J78" s="114"/>
      <c r="K78" s="95"/>
      <c r="L78" s="97"/>
      <c r="O78" s="96"/>
      <c r="Q78" s="96"/>
      <c r="U78" s="96"/>
      <c r="Y78" s="96"/>
      <c r="AC78" s="96"/>
      <c r="AG78" s="96"/>
      <c r="AK78" s="96"/>
      <c r="AO78" s="96"/>
      <c r="AS78" s="96"/>
      <c r="AW78" s="96"/>
      <c r="BA78" s="96"/>
      <c r="BE78" s="96"/>
      <c r="BI78" s="96"/>
      <c r="BM78" s="96"/>
      <c r="BQ78" s="96"/>
      <c r="BU78" s="96"/>
      <c r="BY78" s="96"/>
      <c r="CC78" s="96"/>
      <c r="CG78" s="96"/>
      <c r="CK78" s="96"/>
      <c r="CO78" s="96"/>
      <c r="CS78" s="96"/>
      <c r="CW78" s="96"/>
      <c r="DA78" s="96"/>
      <c r="DE78" s="96"/>
      <c r="DI78" s="96"/>
      <c r="DM78" s="96"/>
      <c r="DQ78" s="96"/>
      <c r="DU78" s="96"/>
      <c r="DY78" s="96"/>
      <c r="EC78" s="96"/>
      <c r="EG78" s="96"/>
      <c r="EK78" s="96"/>
      <c r="EO78" s="96"/>
      <c r="ES78" s="96"/>
      <c r="EW78" s="96"/>
      <c r="FA78" s="96"/>
      <c r="FE78" s="96"/>
      <c r="FI78" s="96"/>
      <c r="FM78" s="96"/>
      <c r="FQ78" s="96"/>
      <c r="FU78" s="96"/>
      <c r="FY78" s="96"/>
      <c r="GC78" s="96"/>
      <c r="GG78" s="96"/>
      <c r="GK78" s="96"/>
      <c r="GO78" s="96"/>
    </row>
    <row r="79" spans="1:197" ht="18" customHeight="1" x14ac:dyDescent="0.2">
      <c r="A79" s="147" t="s">
        <v>708</v>
      </c>
      <c r="B79" s="127" t="s">
        <v>32</v>
      </c>
      <c r="C79" s="461"/>
      <c r="D79" s="94">
        <v>2.0299999999999998</v>
      </c>
      <c r="E79" s="110"/>
      <c r="F79" s="107">
        <v>2.0299999999999998</v>
      </c>
      <c r="G79" s="107">
        <v>2.0299999999999998</v>
      </c>
      <c r="H79" s="107">
        <v>2.0299999999999998</v>
      </c>
      <c r="I79" s="110"/>
      <c r="J79" s="114"/>
      <c r="K79" s="95"/>
      <c r="L79" s="97"/>
      <c r="O79" s="96"/>
      <c r="Q79" s="96"/>
      <c r="U79" s="96"/>
      <c r="Y79" s="96"/>
      <c r="AC79" s="96"/>
      <c r="AG79" s="96"/>
      <c r="AK79" s="96"/>
      <c r="AO79" s="96"/>
      <c r="AS79" s="96"/>
      <c r="AW79" s="96"/>
      <c r="BA79" s="96"/>
      <c r="BE79" s="96"/>
      <c r="BI79" s="96"/>
      <c r="BM79" s="96"/>
      <c r="BQ79" s="96"/>
      <c r="BU79" s="96"/>
      <c r="BY79" s="96"/>
      <c r="CC79" s="96"/>
      <c r="CG79" s="96"/>
      <c r="CK79" s="96"/>
      <c r="CO79" s="96"/>
      <c r="CS79" s="96"/>
      <c r="CW79" s="96"/>
      <c r="DA79" s="96"/>
      <c r="DE79" s="96"/>
      <c r="DI79" s="96"/>
      <c r="DM79" s="96"/>
      <c r="DQ79" s="96"/>
      <c r="DU79" s="96"/>
      <c r="DY79" s="96"/>
      <c r="EC79" s="96"/>
      <c r="EG79" s="96"/>
      <c r="EK79" s="96"/>
      <c r="EO79" s="96"/>
      <c r="ES79" s="96"/>
      <c r="EW79" s="96"/>
      <c r="FA79" s="96"/>
      <c r="FE79" s="96"/>
      <c r="FI79" s="96"/>
      <c r="FM79" s="96"/>
      <c r="FQ79" s="96"/>
      <c r="FU79" s="96"/>
      <c r="FY79" s="96"/>
      <c r="GC79" s="96"/>
      <c r="GG79" s="96"/>
      <c r="GK79" s="96"/>
      <c r="GO79" s="96"/>
    </row>
    <row r="80" spans="1:197" ht="18" customHeight="1" x14ac:dyDescent="0.2">
      <c r="A80" s="147" t="s">
        <v>709</v>
      </c>
      <c r="B80" s="127" t="s">
        <v>32</v>
      </c>
      <c r="C80" s="461"/>
      <c r="D80" s="94"/>
      <c r="E80" s="110"/>
      <c r="F80" s="107"/>
      <c r="G80" s="107"/>
      <c r="H80" s="107"/>
      <c r="I80" s="110"/>
      <c r="J80" s="114"/>
      <c r="K80" s="95"/>
      <c r="L80" s="97"/>
      <c r="O80" s="96"/>
      <c r="Q80" s="96"/>
      <c r="U80" s="96"/>
      <c r="Y80" s="96"/>
      <c r="AC80" s="96"/>
      <c r="AG80" s="96"/>
      <c r="AK80" s="96"/>
      <c r="AO80" s="96"/>
      <c r="AS80" s="96"/>
      <c r="AW80" s="96"/>
      <c r="BA80" s="96"/>
      <c r="BE80" s="96"/>
      <c r="BI80" s="96"/>
      <c r="BM80" s="96"/>
      <c r="BQ80" s="96"/>
      <c r="BU80" s="96"/>
      <c r="BY80" s="96"/>
      <c r="CC80" s="96"/>
      <c r="CG80" s="96"/>
      <c r="CK80" s="96"/>
      <c r="CO80" s="96"/>
      <c r="CS80" s="96"/>
      <c r="CW80" s="96"/>
      <c r="DA80" s="96"/>
      <c r="DE80" s="96"/>
      <c r="DI80" s="96"/>
      <c r="DM80" s="96"/>
      <c r="DQ80" s="96"/>
      <c r="DU80" s="96"/>
      <c r="DY80" s="96"/>
      <c r="EC80" s="96"/>
      <c r="EG80" s="96"/>
      <c r="EK80" s="96"/>
      <c r="EO80" s="96"/>
      <c r="ES80" s="96"/>
      <c r="EW80" s="96"/>
      <c r="FA80" s="96"/>
      <c r="FE80" s="96"/>
      <c r="FI80" s="96"/>
      <c r="FM80" s="96"/>
      <c r="FQ80" s="96"/>
      <c r="FU80" s="96"/>
      <c r="FY80" s="96"/>
      <c r="GC80" s="96"/>
      <c r="GG80" s="96"/>
      <c r="GK80" s="96"/>
      <c r="GO80" s="96"/>
    </row>
    <row r="81" spans="1:197" ht="18" customHeight="1" x14ac:dyDescent="0.2">
      <c r="A81" s="147" t="s">
        <v>710</v>
      </c>
      <c r="B81" s="127" t="s">
        <v>32</v>
      </c>
      <c r="C81" s="461"/>
      <c r="D81" s="94"/>
      <c r="E81" s="110"/>
      <c r="F81" s="107"/>
      <c r="G81" s="107"/>
      <c r="H81" s="107"/>
      <c r="I81" s="110"/>
      <c r="J81" s="114"/>
      <c r="K81" s="95"/>
      <c r="L81" s="97"/>
      <c r="O81" s="96"/>
      <c r="Q81" s="96"/>
      <c r="U81" s="96"/>
      <c r="Y81" s="96"/>
      <c r="AC81" s="96"/>
      <c r="AG81" s="96"/>
      <c r="AK81" s="96"/>
      <c r="AO81" s="96"/>
      <c r="AS81" s="96"/>
      <c r="AW81" s="96"/>
      <c r="BA81" s="96"/>
      <c r="BE81" s="96"/>
      <c r="BI81" s="96"/>
      <c r="BM81" s="96"/>
      <c r="BQ81" s="96"/>
      <c r="BU81" s="96"/>
      <c r="BY81" s="96"/>
      <c r="CC81" s="96"/>
      <c r="CG81" s="96"/>
      <c r="CK81" s="96"/>
      <c r="CO81" s="96"/>
      <c r="CS81" s="96"/>
      <c r="CW81" s="96"/>
      <c r="DA81" s="96"/>
      <c r="DE81" s="96"/>
      <c r="DI81" s="96"/>
      <c r="DM81" s="96"/>
      <c r="DQ81" s="96"/>
      <c r="DU81" s="96"/>
      <c r="DY81" s="96"/>
      <c r="EC81" s="96"/>
      <c r="EG81" s="96"/>
      <c r="EK81" s="96"/>
      <c r="EO81" s="96"/>
      <c r="ES81" s="96"/>
      <c r="EW81" s="96"/>
      <c r="FA81" s="96"/>
      <c r="FE81" s="96"/>
      <c r="FI81" s="96"/>
      <c r="FM81" s="96"/>
      <c r="FQ81" s="96"/>
      <c r="FU81" s="96"/>
      <c r="FY81" s="96"/>
      <c r="GC81" s="96"/>
      <c r="GG81" s="96"/>
      <c r="GK81" s="96"/>
      <c r="GO81" s="96"/>
    </row>
    <row r="82" spans="1:197" ht="18" customHeight="1" x14ac:dyDescent="0.2">
      <c r="A82" s="147" t="s">
        <v>711</v>
      </c>
      <c r="B82" s="127" t="s">
        <v>32</v>
      </c>
      <c r="C82" s="461"/>
      <c r="D82" s="94"/>
      <c r="E82" s="110"/>
      <c r="F82" s="107"/>
      <c r="G82" s="107"/>
      <c r="H82" s="107"/>
      <c r="I82" s="110"/>
      <c r="J82" s="114"/>
      <c r="K82" s="95"/>
      <c r="L82" s="97"/>
      <c r="O82" s="96"/>
      <c r="Q82" s="96"/>
      <c r="U82" s="96"/>
      <c r="Y82" s="96"/>
      <c r="AC82" s="96"/>
      <c r="AG82" s="96"/>
      <c r="AK82" s="96"/>
      <c r="AO82" s="96"/>
      <c r="AS82" s="96"/>
      <c r="AW82" s="96"/>
      <c r="BA82" s="96"/>
      <c r="BE82" s="96"/>
      <c r="BI82" s="96"/>
      <c r="BM82" s="96"/>
      <c r="BQ82" s="96"/>
      <c r="BU82" s="96"/>
      <c r="BY82" s="96"/>
      <c r="CC82" s="96"/>
      <c r="CG82" s="96"/>
      <c r="CK82" s="96"/>
      <c r="CO82" s="96"/>
      <c r="CS82" s="96"/>
      <c r="CW82" s="96"/>
      <c r="DA82" s="96"/>
      <c r="DE82" s="96"/>
      <c r="DI82" s="96"/>
      <c r="DM82" s="96"/>
      <c r="DQ82" s="96"/>
      <c r="DU82" s="96"/>
      <c r="DY82" s="96"/>
      <c r="EC82" s="96"/>
      <c r="EG82" s="96"/>
      <c r="EK82" s="96"/>
      <c r="EO82" s="96"/>
      <c r="ES82" s="96"/>
      <c r="EW82" s="96"/>
      <c r="FA82" s="96"/>
      <c r="FE82" s="96"/>
      <c r="FI82" s="96"/>
      <c r="FM82" s="96"/>
      <c r="FQ82" s="96"/>
      <c r="FU82" s="96"/>
      <c r="FY82" s="96"/>
      <c r="GC82" s="96"/>
      <c r="GG82" s="96"/>
      <c r="GK82" s="96"/>
      <c r="GO82" s="96"/>
    </row>
    <row r="83" spans="1:197" ht="18" customHeight="1" x14ac:dyDescent="0.2">
      <c r="A83" s="144" t="s">
        <v>279</v>
      </c>
      <c r="B83" s="127" t="s">
        <v>30</v>
      </c>
      <c r="C83" s="461"/>
      <c r="D83" s="94">
        <v>7.92</v>
      </c>
      <c r="E83" s="110"/>
      <c r="F83" s="107">
        <v>7.93</v>
      </c>
      <c r="G83" s="107">
        <v>7.93</v>
      </c>
      <c r="H83" s="107">
        <v>7.93</v>
      </c>
      <c r="I83" s="110"/>
      <c r="J83" s="114"/>
      <c r="K83" s="95"/>
      <c r="L83" s="97"/>
      <c r="O83" s="96"/>
      <c r="Q83" s="96"/>
      <c r="U83" s="96"/>
      <c r="Y83" s="96"/>
      <c r="AC83" s="96"/>
      <c r="AG83" s="96"/>
      <c r="AK83" s="96"/>
      <c r="AO83" s="96"/>
      <c r="AS83" s="96"/>
      <c r="AW83" s="96"/>
      <c r="BA83" s="96"/>
      <c r="BE83" s="96"/>
      <c r="BI83" s="96"/>
      <c r="BM83" s="96"/>
      <c r="BQ83" s="96"/>
      <c r="BU83" s="96"/>
      <c r="BY83" s="96"/>
      <c r="CC83" s="96"/>
      <c r="CG83" s="96"/>
      <c r="CK83" s="96"/>
      <c r="CO83" s="96"/>
      <c r="CS83" s="96"/>
      <c r="CW83" s="96"/>
      <c r="DA83" s="96"/>
      <c r="DE83" s="96"/>
      <c r="DI83" s="96"/>
      <c r="DM83" s="96"/>
      <c r="DQ83" s="96"/>
      <c r="DU83" s="96"/>
      <c r="DY83" s="96"/>
      <c r="EC83" s="96"/>
      <c r="EG83" s="96"/>
      <c r="EK83" s="96"/>
      <c r="EO83" s="96"/>
      <c r="ES83" s="96"/>
      <c r="EW83" s="96"/>
      <c r="FA83" s="96"/>
      <c r="FE83" s="96"/>
      <c r="FI83" s="96"/>
      <c r="FM83" s="96"/>
      <c r="FQ83" s="96"/>
      <c r="FU83" s="96"/>
      <c r="FY83" s="96"/>
      <c r="GC83" s="96"/>
      <c r="GG83" s="96"/>
      <c r="GK83" s="96"/>
      <c r="GO83" s="96"/>
    </row>
    <row r="84" spans="1:197" ht="18" customHeight="1" x14ac:dyDescent="0.2">
      <c r="A84" s="147" t="s">
        <v>775</v>
      </c>
      <c r="B84" s="127" t="s">
        <v>35</v>
      </c>
      <c r="C84" s="461"/>
      <c r="D84" s="94">
        <v>0.82</v>
      </c>
      <c r="E84" s="110"/>
      <c r="F84" s="107">
        <v>0.82</v>
      </c>
      <c r="G84" s="107">
        <v>0.82</v>
      </c>
      <c r="H84" s="107">
        <v>0.82</v>
      </c>
      <c r="I84" s="110"/>
      <c r="J84" s="114"/>
      <c r="K84" s="95"/>
      <c r="L84" s="97"/>
      <c r="O84" s="96"/>
      <c r="Q84" s="96"/>
      <c r="U84" s="96"/>
      <c r="Y84" s="96"/>
      <c r="AC84" s="96"/>
      <c r="AG84" s="96"/>
      <c r="AK84" s="96"/>
      <c r="AO84" s="96"/>
      <c r="AS84" s="96"/>
      <c r="AW84" s="96"/>
      <c r="BA84" s="96"/>
      <c r="BE84" s="96"/>
      <c r="BI84" s="96"/>
      <c r="BM84" s="96"/>
      <c r="BQ84" s="96"/>
      <c r="BU84" s="96"/>
      <c r="BY84" s="96"/>
      <c r="CC84" s="96"/>
      <c r="CG84" s="96"/>
      <c r="CK84" s="96"/>
      <c r="CO84" s="96"/>
      <c r="CS84" s="96"/>
      <c r="CW84" s="96"/>
      <c r="DA84" s="96"/>
      <c r="DE84" s="96"/>
      <c r="DI84" s="96"/>
      <c r="DM84" s="96"/>
      <c r="DQ84" s="96"/>
      <c r="DU84" s="96"/>
      <c r="DY84" s="96"/>
      <c r="EC84" s="96"/>
      <c r="EG84" s="96"/>
      <c r="EK84" s="96"/>
      <c r="EO84" s="96"/>
      <c r="ES84" s="96"/>
      <c r="EW84" s="96"/>
      <c r="FA84" s="96"/>
      <c r="FE84" s="96"/>
      <c r="FI84" s="96"/>
      <c r="FM84" s="96"/>
      <c r="FQ84" s="96"/>
      <c r="FU84" s="96"/>
      <c r="FY84" s="96"/>
      <c r="GC84" s="96"/>
      <c r="GG84" s="96"/>
      <c r="GK84" s="96"/>
      <c r="GO84" s="96"/>
    </row>
    <row r="85" spans="1:197" ht="18" customHeight="1" x14ac:dyDescent="0.2">
      <c r="A85" s="147" t="s">
        <v>776</v>
      </c>
      <c r="B85" s="127" t="s">
        <v>35</v>
      </c>
      <c r="C85" s="461"/>
      <c r="D85" s="94">
        <v>1.46</v>
      </c>
      <c r="E85" s="110"/>
      <c r="F85" s="107">
        <v>1.46</v>
      </c>
      <c r="G85" s="107">
        <v>1.46</v>
      </c>
      <c r="H85" s="107">
        <v>1.46</v>
      </c>
      <c r="I85" s="110"/>
      <c r="J85" s="114"/>
      <c r="K85" s="95"/>
      <c r="L85" s="97"/>
      <c r="O85" s="96"/>
      <c r="Q85" s="96"/>
      <c r="U85" s="96"/>
      <c r="Y85" s="96"/>
      <c r="AC85" s="96"/>
      <c r="AG85" s="96"/>
      <c r="AK85" s="96"/>
      <c r="AO85" s="96"/>
      <c r="AS85" s="96"/>
      <c r="AW85" s="96"/>
      <c r="BA85" s="96"/>
      <c r="BE85" s="96"/>
      <c r="BI85" s="96"/>
      <c r="BM85" s="96"/>
      <c r="BQ85" s="96"/>
      <c r="BU85" s="96"/>
      <c r="BY85" s="96"/>
      <c r="CC85" s="96"/>
      <c r="CG85" s="96"/>
      <c r="CK85" s="96"/>
      <c r="CO85" s="96"/>
      <c r="CS85" s="96"/>
      <c r="CW85" s="96"/>
      <c r="DA85" s="96"/>
      <c r="DE85" s="96"/>
      <c r="DI85" s="96"/>
      <c r="DM85" s="96"/>
      <c r="DQ85" s="96"/>
      <c r="DU85" s="96"/>
      <c r="DY85" s="96"/>
      <c r="EC85" s="96"/>
      <c r="EG85" s="96"/>
      <c r="EK85" s="96"/>
      <c r="EO85" s="96"/>
      <c r="ES85" s="96"/>
      <c r="EW85" s="96"/>
      <c r="FA85" s="96"/>
      <c r="FE85" s="96"/>
      <c r="FI85" s="96"/>
      <c r="FM85" s="96"/>
      <c r="FQ85" s="96"/>
      <c r="FU85" s="96"/>
      <c r="FY85" s="96"/>
      <c r="GC85" s="96"/>
      <c r="GG85" s="96"/>
      <c r="GK85" s="96"/>
      <c r="GO85" s="96"/>
    </row>
    <row r="86" spans="1:197" ht="18" customHeight="1" x14ac:dyDescent="0.2">
      <c r="A86" s="144" t="s">
        <v>292</v>
      </c>
      <c r="B86" s="127" t="s">
        <v>30</v>
      </c>
      <c r="C86" s="461"/>
      <c r="D86" s="94">
        <v>31.67</v>
      </c>
      <c r="E86" s="110"/>
      <c r="F86" s="107">
        <v>31.7</v>
      </c>
      <c r="G86" s="107">
        <v>31.7</v>
      </c>
      <c r="H86" s="107">
        <v>31.7</v>
      </c>
      <c r="I86" s="110"/>
      <c r="J86" s="114"/>
      <c r="K86" s="95"/>
      <c r="L86" s="97"/>
      <c r="O86" s="96"/>
      <c r="Q86" s="96"/>
      <c r="U86" s="96"/>
      <c r="Y86" s="96"/>
      <c r="AC86" s="96"/>
      <c r="AG86" s="96"/>
      <c r="AK86" s="96"/>
      <c r="AO86" s="96"/>
      <c r="AS86" s="96"/>
      <c r="AW86" s="96"/>
      <c r="BA86" s="96"/>
      <c r="BE86" s="96"/>
      <c r="BI86" s="96"/>
      <c r="BM86" s="96"/>
      <c r="BQ86" s="96"/>
      <c r="BU86" s="96"/>
      <c r="BY86" s="96"/>
      <c r="CC86" s="96"/>
      <c r="CG86" s="96"/>
      <c r="CK86" s="96"/>
      <c r="CO86" s="96"/>
      <c r="CS86" s="96"/>
      <c r="CW86" s="96"/>
      <c r="DA86" s="96"/>
      <c r="DE86" s="96"/>
      <c r="DI86" s="96"/>
      <c r="DM86" s="96"/>
      <c r="DQ86" s="96"/>
      <c r="DU86" s="96"/>
      <c r="DY86" s="96"/>
      <c r="EC86" s="96"/>
      <c r="EG86" s="96"/>
      <c r="EK86" s="96"/>
      <c r="EO86" s="96"/>
      <c r="ES86" s="96"/>
      <c r="EW86" s="96"/>
      <c r="FA86" s="96"/>
      <c r="FE86" s="96"/>
      <c r="FI86" s="96"/>
      <c r="FM86" s="96"/>
      <c r="FQ86" s="96"/>
      <c r="FU86" s="96"/>
      <c r="FY86" s="96"/>
      <c r="GC86" s="96"/>
      <c r="GG86" s="96"/>
      <c r="GK86" s="96"/>
      <c r="GO86" s="96"/>
    </row>
    <row r="87" spans="1:197" ht="18" customHeight="1" x14ac:dyDescent="0.2">
      <c r="A87" s="129" t="s">
        <v>657</v>
      </c>
      <c r="B87" s="127" t="s">
        <v>35</v>
      </c>
      <c r="C87" s="461"/>
      <c r="D87" s="94">
        <v>4.66</v>
      </c>
      <c r="E87" s="110"/>
      <c r="F87" s="107">
        <v>4.66</v>
      </c>
      <c r="G87" s="107">
        <v>4.66</v>
      </c>
      <c r="H87" s="107">
        <v>4.66</v>
      </c>
      <c r="I87" s="110"/>
      <c r="J87" s="114"/>
      <c r="K87" s="95"/>
      <c r="L87" s="97"/>
      <c r="O87" s="96"/>
      <c r="Q87" s="96"/>
      <c r="U87" s="96"/>
      <c r="Y87" s="96"/>
      <c r="AC87" s="96"/>
      <c r="AG87" s="96"/>
      <c r="AK87" s="96"/>
      <c r="AO87" s="96"/>
      <c r="AS87" s="96"/>
      <c r="AW87" s="96"/>
      <c r="BA87" s="96"/>
      <c r="BE87" s="96"/>
      <c r="BI87" s="96"/>
      <c r="BM87" s="96"/>
      <c r="BQ87" s="96"/>
      <c r="BU87" s="96"/>
      <c r="BY87" s="96"/>
      <c r="CC87" s="96"/>
      <c r="CG87" s="96"/>
      <c r="CK87" s="96"/>
      <c r="CO87" s="96"/>
      <c r="CS87" s="96"/>
      <c r="CW87" s="96"/>
      <c r="DA87" s="96"/>
      <c r="DE87" s="96"/>
      <c r="DI87" s="96"/>
      <c r="DM87" s="96"/>
      <c r="DQ87" s="96"/>
      <c r="DU87" s="96"/>
      <c r="DY87" s="96"/>
      <c r="EC87" s="96"/>
      <c r="EG87" s="96"/>
      <c r="EK87" s="96"/>
      <c r="EO87" s="96"/>
      <c r="ES87" s="96"/>
      <c r="EW87" s="96"/>
      <c r="FA87" s="96"/>
      <c r="FE87" s="96"/>
      <c r="FI87" s="96"/>
      <c r="FM87" s="96"/>
      <c r="FQ87" s="96"/>
      <c r="FU87" s="96"/>
      <c r="FY87" s="96"/>
      <c r="GC87" s="96"/>
      <c r="GG87" s="96"/>
      <c r="GK87" s="96"/>
      <c r="GO87" s="96"/>
    </row>
    <row r="88" spans="1:197" ht="18" customHeight="1" x14ac:dyDescent="0.2">
      <c r="A88" s="108" t="s">
        <v>656</v>
      </c>
      <c r="B88" s="127" t="s">
        <v>32</v>
      </c>
      <c r="C88" s="461"/>
      <c r="D88" s="94">
        <v>10.45</v>
      </c>
      <c r="E88" s="110"/>
      <c r="F88" s="107">
        <v>10.46</v>
      </c>
      <c r="G88" s="107">
        <v>10.46</v>
      </c>
      <c r="H88" s="107">
        <v>10.46</v>
      </c>
      <c r="I88" s="110"/>
      <c r="J88" s="114"/>
      <c r="K88" s="95"/>
      <c r="L88" s="97"/>
      <c r="O88" s="96"/>
      <c r="Q88" s="96"/>
      <c r="U88" s="96"/>
      <c r="Y88" s="96"/>
      <c r="AC88" s="96"/>
      <c r="AG88" s="96"/>
      <c r="AK88" s="96"/>
      <c r="AO88" s="96"/>
      <c r="AS88" s="96"/>
      <c r="AW88" s="96"/>
      <c r="BA88" s="96"/>
      <c r="BE88" s="96"/>
      <c r="BI88" s="96"/>
      <c r="BM88" s="96"/>
      <c r="BQ88" s="96"/>
      <c r="BU88" s="96"/>
      <c r="BY88" s="96"/>
      <c r="CC88" s="96"/>
      <c r="CG88" s="96"/>
      <c r="CK88" s="96"/>
      <c r="CO88" s="96"/>
      <c r="CS88" s="96"/>
      <c r="CW88" s="96"/>
      <c r="DA88" s="96"/>
      <c r="DE88" s="96"/>
      <c r="DI88" s="96"/>
      <c r="DM88" s="96"/>
      <c r="DQ88" s="96"/>
      <c r="DU88" s="96"/>
      <c r="DY88" s="96"/>
      <c r="EC88" s="96"/>
      <c r="EG88" s="96"/>
      <c r="EK88" s="96"/>
      <c r="EO88" s="96"/>
      <c r="ES88" s="96"/>
      <c r="EW88" s="96"/>
      <c r="FA88" s="96"/>
      <c r="FE88" s="96"/>
      <c r="FI88" s="96"/>
      <c r="FM88" s="96"/>
      <c r="FQ88" s="96"/>
      <c r="FU88" s="96"/>
      <c r="FY88" s="96"/>
      <c r="GC88" s="96"/>
      <c r="GG88" s="96"/>
      <c r="GK88" s="96"/>
      <c r="GO88" s="96"/>
    </row>
    <row r="89" spans="1:197" ht="18" customHeight="1" x14ac:dyDescent="0.2">
      <c r="A89" s="144" t="s">
        <v>289</v>
      </c>
      <c r="B89" s="127" t="s">
        <v>32</v>
      </c>
      <c r="C89" s="461"/>
      <c r="D89" s="94">
        <v>8.0500000000000007</v>
      </c>
      <c r="E89" s="110"/>
      <c r="F89" s="107">
        <v>8.06</v>
      </c>
      <c r="G89" s="107">
        <v>8.06</v>
      </c>
      <c r="H89" s="107">
        <v>8.06</v>
      </c>
      <c r="I89" s="110"/>
      <c r="J89" s="114"/>
      <c r="K89" s="95"/>
      <c r="L89" s="97"/>
      <c r="O89" s="96"/>
      <c r="Q89" s="96"/>
      <c r="U89" s="96"/>
      <c r="Y89" s="96"/>
      <c r="AC89" s="96"/>
      <c r="AG89" s="96"/>
      <c r="AK89" s="96"/>
      <c r="AO89" s="96"/>
      <c r="AS89" s="96"/>
      <c r="AW89" s="96"/>
      <c r="BA89" s="96"/>
      <c r="BE89" s="96"/>
      <c r="BI89" s="96"/>
      <c r="BM89" s="96"/>
      <c r="BQ89" s="96"/>
      <c r="BU89" s="96"/>
      <c r="BY89" s="96"/>
      <c r="CC89" s="96"/>
      <c r="CG89" s="96"/>
      <c r="CK89" s="96"/>
      <c r="CO89" s="96"/>
      <c r="CS89" s="96"/>
      <c r="CW89" s="96"/>
      <c r="DA89" s="96"/>
      <c r="DE89" s="96"/>
      <c r="DI89" s="96"/>
      <c r="DM89" s="96"/>
      <c r="DQ89" s="96"/>
      <c r="DU89" s="96"/>
      <c r="DY89" s="96"/>
      <c r="EC89" s="96"/>
      <c r="EG89" s="96"/>
      <c r="EK89" s="96"/>
      <c r="EO89" s="96"/>
      <c r="ES89" s="96"/>
      <c r="EW89" s="96"/>
      <c r="FA89" s="96"/>
      <c r="FE89" s="96"/>
      <c r="FI89" s="96"/>
      <c r="FM89" s="96"/>
      <c r="FQ89" s="96"/>
      <c r="FU89" s="96"/>
      <c r="FY89" s="96"/>
      <c r="GC89" s="96"/>
      <c r="GG89" s="96"/>
      <c r="GK89" s="96"/>
      <c r="GO89" s="96"/>
    </row>
    <row r="90" spans="1:197" ht="18" customHeight="1" x14ac:dyDescent="0.2">
      <c r="A90" s="144" t="s">
        <v>34</v>
      </c>
      <c r="B90" s="127" t="s">
        <v>32</v>
      </c>
      <c r="C90" s="461"/>
      <c r="D90" s="94">
        <v>25.89</v>
      </c>
      <c r="E90" s="110"/>
      <c r="F90" s="107">
        <v>25.92</v>
      </c>
      <c r="G90" s="107">
        <v>25.92</v>
      </c>
      <c r="H90" s="107">
        <v>25.92</v>
      </c>
      <c r="I90" s="110"/>
      <c r="J90" s="114"/>
      <c r="K90" s="95"/>
      <c r="L90" s="97"/>
      <c r="O90" s="96"/>
      <c r="Q90" s="96"/>
      <c r="U90" s="96"/>
      <c r="Y90" s="96"/>
      <c r="AC90" s="96"/>
      <c r="AG90" s="96"/>
      <c r="AK90" s="96"/>
      <c r="AO90" s="96"/>
      <c r="AS90" s="96"/>
      <c r="AW90" s="96"/>
      <c r="BA90" s="96"/>
      <c r="BE90" s="96"/>
      <c r="BI90" s="96"/>
      <c r="BM90" s="96"/>
      <c r="BQ90" s="96"/>
      <c r="BU90" s="96"/>
      <c r="BY90" s="96"/>
      <c r="CC90" s="96"/>
      <c r="CG90" s="96"/>
      <c r="CK90" s="96"/>
      <c r="CO90" s="96"/>
      <c r="CS90" s="96"/>
      <c r="CW90" s="96"/>
      <c r="DA90" s="96"/>
      <c r="DE90" s="96"/>
      <c r="DI90" s="96"/>
      <c r="DM90" s="96"/>
      <c r="DQ90" s="96"/>
      <c r="DU90" s="96"/>
      <c r="DY90" s="96"/>
      <c r="EC90" s="96"/>
      <c r="EG90" s="96"/>
      <c r="EK90" s="96"/>
      <c r="EO90" s="96"/>
      <c r="ES90" s="96"/>
      <c r="EW90" s="96"/>
      <c r="FA90" s="96"/>
      <c r="FE90" s="96"/>
      <c r="FI90" s="96"/>
      <c r="FM90" s="96"/>
      <c r="FQ90" s="96"/>
      <c r="FU90" s="96"/>
      <c r="FY90" s="96"/>
      <c r="GC90" s="96"/>
      <c r="GG90" s="96"/>
      <c r="GK90" s="96"/>
      <c r="GO90" s="96"/>
    </row>
    <row r="91" spans="1:197" ht="18" customHeight="1" x14ac:dyDescent="0.2">
      <c r="A91" s="108" t="s">
        <v>419</v>
      </c>
      <c r="B91" s="127" t="s">
        <v>32</v>
      </c>
      <c r="C91" s="461"/>
      <c r="D91" s="94">
        <v>6.52</v>
      </c>
      <c r="E91" s="110"/>
      <c r="F91" s="107">
        <v>6.53</v>
      </c>
      <c r="G91" s="107">
        <v>6.53</v>
      </c>
      <c r="H91" s="107">
        <v>6.53</v>
      </c>
      <c r="I91" s="110"/>
      <c r="J91" s="114"/>
      <c r="K91" s="95"/>
      <c r="L91" s="97"/>
      <c r="O91" s="96"/>
      <c r="Q91" s="96"/>
      <c r="U91" s="96"/>
      <c r="Y91" s="96"/>
      <c r="AC91" s="96"/>
      <c r="AG91" s="96"/>
      <c r="AK91" s="96"/>
      <c r="AO91" s="96"/>
      <c r="AS91" s="96"/>
      <c r="AW91" s="96"/>
      <c r="BA91" s="96"/>
      <c r="BE91" s="96"/>
      <c r="BI91" s="96"/>
      <c r="BM91" s="96"/>
      <c r="BQ91" s="96"/>
      <c r="BU91" s="96"/>
      <c r="BY91" s="96"/>
      <c r="CC91" s="96"/>
      <c r="CG91" s="96"/>
      <c r="CK91" s="96"/>
      <c r="CO91" s="96"/>
      <c r="CS91" s="96"/>
      <c r="CW91" s="96"/>
      <c r="DA91" s="96"/>
      <c r="DE91" s="96"/>
      <c r="DI91" s="96"/>
      <c r="DM91" s="96"/>
      <c r="DQ91" s="96"/>
      <c r="DU91" s="96"/>
      <c r="DY91" s="96"/>
      <c r="EC91" s="96"/>
      <c r="EG91" s="96"/>
      <c r="EK91" s="96"/>
      <c r="EO91" s="96"/>
      <c r="ES91" s="96"/>
      <c r="EW91" s="96"/>
      <c r="FA91" s="96"/>
      <c r="FE91" s="96"/>
      <c r="FI91" s="96"/>
      <c r="FM91" s="96"/>
      <c r="FQ91" s="96"/>
      <c r="FU91" s="96"/>
      <c r="FY91" s="96"/>
      <c r="GC91" s="96"/>
      <c r="GG91" s="96"/>
      <c r="GK91" s="96"/>
      <c r="GO91" s="96"/>
    </row>
    <row r="92" spans="1:197" ht="18" customHeight="1" x14ac:dyDescent="0.2">
      <c r="A92" s="108" t="s">
        <v>712</v>
      </c>
      <c r="B92" s="127" t="s">
        <v>32</v>
      </c>
      <c r="C92" s="461"/>
      <c r="D92" s="94">
        <v>3.26</v>
      </c>
      <c r="E92" s="110"/>
      <c r="F92" s="107">
        <v>3.26</v>
      </c>
      <c r="G92" s="107">
        <v>3.26</v>
      </c>
      <c r="H92" s="107">
        <v>3.26</v>
      </c>
      <c r="I92" s="110"/>
      <c r="J92" s="114"/>
      <c r="K92" s="95"/>
      <c r="L92" s="97"/>
      <c r="O92" s="96"/>
      <c r="Q92" s="96"/>
      <c r="U92" s="96"/>
      <c r="Y92" s="96"/>
      <c r="AC92" s="96"/>
      <c r="AG92" s="96"/>
      <c r="AK92" s="96"/>
      <c r="AO92" s="96"/>
      <c r="AS92" s="96"/>
      <c r="AW92" s="96"/>
      <c r="BA92" s="96"/>
      <c r="BE92" s="96"/>
      <c r="BI92" s="96"/>
      <c r="BM92" s="96"/>
      <c r="BQ92" s="96"/>
      <c r="BU92" s="96"/>
      <c r="BY92" s="96"/>
      <c r="CC92" s="96"/>
      <c r="CG92" s="96"/>
      <c r="CK92" s="96"/>
      <c r="CO92" s="96"/>
      <c r="CS92" s="96"/>
      <c r="CW92" s="96"/>
      <c r="DA92" s="96"/>
      <c r="DE92" s="96"/>
      <c r="DI92" s="96"/>
      <c r="DM92" s="96"/>
      <c r="DQ92" s="96"/>
      <c r="DU92" s="96"/>
      <c r="DY92" s="96"/>
      <c r="EC92" s="96"/>
      <c r="EG92" s="96"/>
      <c r="EK92" s="96"/>
      <c r="EO92" s="96"/>
      <c r="ES92" s="96"/>
      <c r="EW92" s="96"/>
      <c r="FA92" s="96"/>
      <c r="FE92" s="96"/>
      <c r="FI92" s="96"/>
      <c r="FM92" s="96"/>
      <c r="FQ92" s="96"/>
      <c r="FU92" s="96"/>
      <c r="FY92" s="96"/>
      <c r="GC92" s="96"/>
      <c r="GG92" s="96"/>
      <c r="GK92" s="96"/>
      <c r="GO92" s="96"/>
    </row>
    <row r="93" spans="1:197" ht="18" customHeight="1" x14ac:dyDescent="0.2">
      <c r="A93" s="144" t="s">
        <v>410</v>
      </c>
      <c r="B93" s="127" t="s">
        <v>32</v>
      </c>
      <c r="C93" s="461"/>
      <c r="D93" s="94">
        <v>3.92</v>
      </c>
      <c r="E93" s="110"/>
      <c r="F93" s="107">
        <v>3.92</v>
      </c>
      <c r="G93" s="107">
        <v>3.92</v>
      </c>
      <c r="H93" s="107">
        <v>3.92</v>
      </c>
      <c r="I93" s="110"/>
      <c r="J93" s="114"/>
      <c r="K93" s="95"/>
      <c r="L93" s="97"/>
      <c r="O93" s="96"/>
      <c r="Q93" s="96"/>
      <c r="U93" s="96"/>
      <c r="Y93" s="96"/>
      <c r="AC93" s="96"/>
      <c r="AG93" s="96"/>
      <c r="AK93" s="96"/>
      <c r="AO93" s="96"/>
      <c r="AS93" s="96"/>
      <c r="AW93" s="96"/>
      <c r="BA93" s="96"/>
      <c r="BE93" s="96"/>
      <c r="BI93" s="96"/>
      <c r="BM93" s="96"/>
      <c r="BQ93" s="96"/>
      <c r="BU93" s="96"/>
      <c r="BY93" s="96"/>
      <c r="CC93" s="96"/>
      <c r="CG93" s="96"/>
      <c r="CK93" s="96"/>
      <c r="CO93" s="96"/>
      <c r="CS93" s="96"/>
      <c r="CW93" s="96"/>
      <c r="DA93" s="96"/>
      <c r="DE93" s="96"/>
      <c r="DI93" s="96"/>
      <c r="DM93" s="96"/>
      <c r="DQ93" s="96"/>
      <c r="DU93" s="96"/>
      <c r="DY93" s="96"/>
      <c r="EC93" s="96"/>
      <c r="EG93" s="96"/>
      <c r="EK93" s="96"/>
      <c r="EO93" s="96"/>
      <c r="ES93" s="96"/>
      <c r="EW93" s="96"/>
      <c r="FA93" s="96"/>
      <c r="FE93" s="96"/>
      <c r="FI93" s="96"/>
      <c r="FM93" s="96"/>
      <c r="FQ93" s="96"/>
      <c r="FU93" s="96"/>
      <c r="FY93" s="96"/>
      <c r="GC93" s="96"/>
      <c r="GG93" s="96"/>
      <c r="GK93" s="96"/>
      <c r="GO93" s="96"/>
    </row>
    <row r="94" spans="1:197" ht="18" customHeight="1" x14ac:dyDescent="0.2">
      <c r="A94" s="147" t="s">
        <v>720</v>
      </c>
      <c r="B94" s="127" t="s">
        <v>32</v>
      </c>
      <c r="C94" s="461"/>
      <c r="D94" s="94">
        <v>19.02</v>
      </c>
      <c r="E94" s="110"/>
      <c r="F94" s="107">
        <v>19.04</v>
      </c>
      <c r="G94" s="107">
        <v>19.04</v>
      </c>
      <c r="H94" s="107">
        <v>19.04</v>
      </c>
      <c r="I94" s="110"/>
      <c r="J94" s="114"/>
      <c r="K94" s="95"/>
      <c r="L94" s="97"/>
      <c r="O94" s="96"/>
      <c r="Q94" s="96"/>
      <c r="U94" s="96"/>
      <c r="Y94" s="96"/>
      <c r="AC94" s="96"/>
      <c r="AG94" s="96"/>
      <c r="AK94" s="96"/>
      <c r="AO94" s="96"/>
      <c r="AS94" s="96"/>
      <c r="AW94" s="96"/>
      <c r="BA94" s="96"/>
      <c r="BE94" s="96"/>
      <c r="BI94" s="96"/>
      <c r="BM94" s="96"/>
      <c r="BQ94" s="96"/>
      <c r="BU94" s="96"/>
      <c r="BY94" s="96"/>
      <c r="CC94" s="96"/>
      <c r="CG94" s="96"/>
      <c r="CK94" s="96"/>
      <c r="CO94" s="96"/>
      <c r="CS94" s="96"/>
      <c r="CW94" s="96"/>
      <c r="DA94" s="96"/>
      <c r="DE94" s="96"/>
      <c r="DI94" s="96"/>
      <c r="DM94" s="96"/>
      <c r="DQ94" s="96"/>
      <c r="DU94" s="96"/>
      <c r="DY94" s="96"/>
      <c r="EC94" s="96"/>
      <c r="EG94" s="96"/>
      <c r="EK94" s="96"/>
      <c r="EO94" s="96"/>
      <c r="ES94" s="96"/>
      <c r="EW94" s="96"/>
      <c r="FA94" s="96"/>
      <c r="FE94" s="96"/>
      <c r="FI94" s="96"/>
      <c r="FM94" s="96"/>
      <c r="FQ94" s="96"/>
      <c r="FU94" s="96"/>
      <c r="FY94" s="96"/>
      <c r="GC94" s="96"/>
      <c r="GG94" s="96"/>
      <c r="GK94" s="96"/>
      <c r="GO94" s="96"/>
    </row>
    <row r="95" spans="1:197" ht="18" customHeight="1" x14ac:dyDescent="0.2">
      <c r="A95" s="144" t="s">
        <v>244</v>
      </c>
      <c r="B95" s="127" t="s">
        <v>32</v>
      </c>
      <c r="C95" s="461"/>
      <c r="D95" s="94">
        <v>2.89</v>
      </c>
      <c r="E95" s="110"/>
      <c r="F95" s="107">
        <v>2.89</v>
      </c>
      <c r="G95" s="107">
        <v>2.89</v>
      </c>
      <c r="H95" s="107">
        <v>2.89</v>
      </c>
      <c r="I95" s="110"/>
      <c r="J95" s="114"/>
      <c r="K95" s="95"/>
      <c r="L95" s="97"/>
      <c r="O95" s="96"/>
      <c r="Q95" s="96"/>
      <c r="U95" s="96"/>
      <c r="Y95" s="96"/>
      <c r="AC95" s="96"/>
      <c r="AG95" s="96"/>
      <c r="AK95" s="96"/>
      <c r="AO95" s="96"/>
      <c r="AS95" s="96"/>
      <c r="AW95" s="96"/>
      <c r="BA95" s="96"/>
      <c r="BE95" s="96"/>
      <c r="BI95" s="96"/>
      <c r="BM95" s="96"/>
      <c r="BQ95" s="96"/>
      <c r="BU95" s="96"/>
      <c r="BY95" s="96"/>
      <c r="CC95" s="96"/>
      <c r="CG95" s="96"/>
      <c r="CK95" s="96"/>
      <c r="CO95" s="96"/>
      <c r="CS95" s="96"/>
      <c r="CW95" s="96"/>
      <c r="DA95" s="96"/>
      <c r="DE95" s="96"/>
      <c r="DI95" s="96"/>
      <c r="DM95" s="96"/>
      <c r="DQ95" s="96"/>
      <c r="DU95" s="96"/>
      <c r="DY95" s="96"/>
      <c r="EC95" s="96"/>
      <c r="EG95" s="96"/>
      <c r="EK95" s="96"/>
      <c r="EO95" s="96"/>
      <c r="ES95" s="96"/>
      <c r="EW95" s="96"/>
      <c r="FA95" s="96"/>
      <c r="FE95" s="96"/>
      <c r="FI95" s="96"/>
      <c r="FM95" s="96"/>
      <c r="FQ95" s="96"/>
      <c r="FU95" s="96"/>
      <c r="FY95" s="96"/>
      <c r="GC95" s="96"/>
      <c r="GG95" s="96"/>
      <c r="GK95" s="96"/>
      <c r="GO95" s="96"/>
    </row>
    <row r="96" spans="1:197" ht="27" customHeight="1" x14ac:dyDescent="0.2">
      <c r="A96" s="144" t="s">
        <v>414</v>
      </c>
      <c r="B96" s="127" t="s">
        <v>32</v>
      </c>
      <c r="C96" s="461"/>
      <c r="D96" s="94">
        <v>18.82</v>
      </c>
      <c r="E96" s="110"/>
      <c r="F96" s="107">
        <v>18.84</v>
      </c>
      <c r="G96" s="107">
        <v>18.84</v>
      </c>
      <c r="H96" s="107">
        <v>18.84</v>
      </c>
      <c r="I96" s="110"/>
      <c r="J96" s="114"/>
      <c r="K96" s="95"/>
      <c r="L96" s="97"/>
      <c r="O96" s="96"/>
      <c r="Q96" s="96"/>
      <c r="U96" s="96"/>
      <c r="Y96" s="96"/>
      <c r="AC96" s="96"/>
      <c r="AG96" s="96"/>
      <c r="AK96" s="96"/>
      <c r="AO96" s="96"/>
      <c r="AS96" s="96"/>
      <c r="AW96" s="96"/>
      <c r="BA96" s="96"/>
      <c r="BE96" s="96"/>
      <c r="BI96" s="96"/>
      <c r="BM96" s="96"/>
      <c r="BQ96" s="96"/>
      <c r="BU96" s="96"/>
      <c r="BY96" s="96"/>
      <c r="CC96" s="96"/>
      <c r="CG96" s="96"/>
      <c r="CK96" s="96"/>
      <c r="CO96" s="96"/>
      <c r="CS96" s="96"/>
      <c r="CW96" s="96"/>
      <c r="DA96" s="96"/>
      <c r="DE96" s="96"/>
      <c r="DI96" s="96"/>
      <c r="DM96" s="96"/>
      <c r="DQ96" s="96"/>
      <c r="DU96" s="96"/>
      <c r="DY96" s="96"/>
      <c r="EC96" s="96"/>
      <c r="EG96" s="96"/>
      <c r="EK96" s="96"/>
      <c r="EO96" s="96"/>
      <c r="ES96" s="96"/>
      <c r="EW96" s="96"/>
      <c r="FA96" s="96"/>
      <c r="FE96" s="96"/>
      <c r="FI96" s="96"/>
      <c r="FM96" s="96"/>
      <c r="FQ96" s="96"/>
      <c r="FU96" s="96"/>
      <c r="FY96" s="96"/>
      <c r="GC96" s="96"/>
      <c r="GG96" s="96"/>
      <c r="GK96" s="96"/>
      <c r="GO96" s="96"/>
    </row>
    <row r="97" spans="1:197" ht="27" customHeight="1" x14ac:dyDescent="0.2">
      <c r="A97" s="147" t="s">
        <v>706</v>
      </c>
      <c r="B97" s="127" t="s">
        <v>32</v>
      </c>
      <c r="C97" s="461"/>
      <c r="D97" s="94">
        <v>19.52</v>
      </c>
      <c r="E97" s="110"/>
      <c r="F97" s="107">
        <v>19.54</v>
      </c>
      <c r="G97" s="107">
        <v>19.54</v>
      </c>
      <c r="H97" s="107">
        <v>19.54</v>
      </c>
      <c r="I97" s="110"/>
      <c r="J97" s="114"/>
      <c r="K97" s="95"/>
      <c r="L97" s="97"/>
      <c r="O97" s="96"/>
      <c r="Q97" s="96"/>
      <c r="U97" s="96"/>
      <c r="Y97" s="96"/>
      <c r="AC97" s="96"/>
      <c r="AG97" s="96"/>
      <c r="AK97" s="96"/>
      <c r="AO97" s="96"/>
      <c r="AS97" s="96"/>
      <c r="AW97" s="96"/>
      <c r="BA97" s="96"/>
      <c r="BE97" s="96"/>
      <c r="BI97" s="96"/>
      <c r="BM97" s="96"/>
      <c r="BQ97" s="96"/>
      <c r="BU97" s="96"/>
      <c r="BY97" s="96"/>
      <c r="CC97" s="96"/>
      <c r="CG97" s="96"/>
      <c r="CK97" s="96"/>
      <c r="CO97" s="96"/>
      <c r="CS97" s="96"/>
      <c r="CW97" s="96"/>
      <c r="DA97" s="96"/>
      <c r="DE97" s="96"/>
      <c r="DI97" s="96"/>
      <c r="DM97" s="96"/>
      <c r="DQ97" s="96"/>
      <c r="DU97" s="96"/>
      <c r="DY97" s="96"/>
      <c r="EC97" s="96"/>
      <c r="EG97" s="96"/>
      <c r="EK97" s="96"/>
      <c r="EO97" s="96"/>
      <c r="ES97" s="96"/>
      <c r="EW97" s="96"/>
      <c r="FA97" s="96"/>
      <c r="FE97" s="96"/>
      <c r="FI97" s="96"/>
      <c r="FM97" s="96"/>
      <c r="FQ97" s="96"/>
      <c r="FU97" s="96"/>
      <c r="FY97" s="96"/>
      <c r="GC97" s="96"/>
      <c r="GG97" s="96"/>
      <c r="GK97" s="96"/>
      <c r="GO97" s="96"/>
    </row>
    <row r="98" spans="1:197" ht="27" hidden="1" customHeight="1" x14ac:dyDescent="0.2">
      <c r="A98" s="147" t="s">
        <v>723</v>
      </c>
      <c r="B98" s="127" t="s">
        <v>41</v>
      </c>
      <c r="C98" s="150"/>
      <c r="D98" s="94">
        <v>4.78</v>
      </c>
      <c r="E98" s="110"/>
      <c r="F98" s="107">
        <v>4.78</v>
      </c>
      <c r="G98" s="107">
        <v>4.78</v>
      </c>
      <c r="H98" s="107">
        <v>4.78</v>
      </c>
      <c r="I98" s="110"/>
      <c r="J98" s="114"/>
      <c r="K98" s="95"/>
      <c r="L98" s="97"/>
      <c r="O98" s="96"/>
      <c r="Q98" s="96"/>
      <c r="U98" s="96"/>
      <c r="Y98" s="96"/>
      <c r="AC98" s="96"/>
      <c r="AG98" s="96"/>
      <c r="AK98" s="96"/>
      <c r="AO98" s="96"/>
      <c r="AS98" s="96"/>
      <c r="AW98" s="96"/>
      <c r="BA98" s="96"/>
      <c r="BE98" s="96"/>
      <c r="BI98" s="96"/>
      <c r="BM98" s="96"/>
      <c r="BQ98" s="96"/>
      <c r="BU98" s="96"/>
      <c r="BY98" s="96"/>
      <c r="CC98" s="96"/>
      <c r="CG98" s="96"/>
      <c r="CK98" s="96"/>
      <c r="CO98" s="96"/>
      <c r="CS98" s="96"/>
      <c r="CW98" s="96"/>
      <c r="DA98" s="96"/>
      <c r="DE98" s="96"/>
      <c r="DI98" s="96"/>
      <c r="DM98" s="96"/>
      <c r="DQ98" s="96"/>
      <c r="DU98" s="96"/>
      <c r="DY98" s="96"/>
      <c r="EC98" s="96"/>
      <c r="EG98" s="96"/>
      <c r="EK98" s="96"/>
      <c r="EO98" s="96"/>
      <c r="ES98" s="96"/>
      <c r="EW98" s="96"/>
      <c r="FA98" s="96"/>
      <c r="FE98" s="96"/>
      <c r="FI98" s="96"/>
      <c r="FM98" s="96"/>
      <c r="FQ98" s="96"/>
      <c r="FU98" s="96"/>
      <c r="FY98" s="96"/>
      <c r="GC98" s="96"/>
      <c r="GG98" s="96"/>
      <c r="GK98" s="96"/>
      <c r="GO98" s="96"/>
    </row>
    <row r="99" spans="1:197" ht="18" customHeight="1" x14ac:dyDescent="0.2">
      <c r="A99" s="144" t="s">
        <v>295</v>
      </c>
      <c r="B99" s="127" t="s">
        <v>32</v>
      </c>
      <c r="C99" s="461"/>
      <c r="D99" s="94">
        <v>3.68</v>
      </c>
      <c r="E99" s="110"/>
      <c r="F99" s="107">
        <v>3.68</v>
      </c>
      <c r="G99" s="107">
        <v>3.68</v>
      </c>
      <c r="H99" s="107">
        <v>3.68</v>
      </c>
      <c r="I99" s="110"/>
      <c r="J99" s="114"/>
      <c r="K99" s="95"/>
      <c r="L99" s="97"/>
      <c r="O99" s="96"/>
      <c r="Q99" s="96"/>
      <c r="U99" s="96"/>
      <c r="Y99" s="96"/>
      <c r="AC99" s="96"/>
      <c r="AG99" s="96"/>
      <c r="AK99" s="96"/>
      <c r="AO99" s="96"/>
      <c r="AS99" s="96"/>
      <c r="AW99" s="96"/>
      <c r="BA99" s="96"/>
      <c r="BE99" s="96"/>
      <c r="BI99" s="96"/>
      <c r="BM99" s="96"/>
      <c r="BQ99" s="96"/>
      <c r="BU99" s="96"/>
      <c r="BY99" s="96"/>
      <c r="CC99" s="96"/>
      <c r="CG99" s="96"/>
      <c r="CK99" s="96"/>
      <c r="CO99" s="96"/>
      <c r="CS99" s="96"/>
      <c r="CW99" s="96"/>
      <c r="DA99" s="96"/>
      <c r="DE99" s="96"/>
      <c r="DI99" s="96"/>
      <c r="DM99" s="96"/>
      <c r="DQ99" s="96"/>
      <c r="DU99" s="96"/>
      <c r="DY99" s="96"/>
      <c r="EC99" s="96"/>
      <c r="EG99" s="96"/>
      <c r="EK99" s="96"/>
      <c r="EO99" s="96"/>
      <c r="ES99" s="96"/>
      <c r="EW99" s="96"/>
      <c r="FA99" s="96"/>
      <c r="FE99" s="96"/>
      <c r="FI99" s="96"/>
      <c r="FM99" s="96"/>
      <c r="FQ99" s="96"/>
      <c r="FU99" s="96"/>
      <c r="FY99" s="96"/>
      <c r="GC99" s="96"/>
      <c r="GG99" s="96"/>
      <c r="GK99" s="96"/>
      <c r="GO99" s="96"/>
    </row>
    <row r="100" spans="1:197" ht="18" customHeight="1" x14ac:dyDescent="0.2">
      <c r="A100" s="144" t="s">
        <v>370</v>
      </c>
      <c r="B100" s="127" t="s">
        <v>32</v>
      </c>
      <c r="C100" s="461"/>
      <c r="D100" s="94">
        <v>41.08</v>
      </c>
      <c r="E100" s="110"/>
      <c r="F100" s="107">
        <v>41.12</v>
      </c>
      <c r="G100" s="107">
        <v>41.12</v>
      </c>
      <c r="H100" s="107">
        <v>41.12</v>
      </c>
      <c r="I100" s="110"/>
      <c r="J100" s="114"/>
      <c r="K100" s="95"/>
      <c r="L100" s="97"/>
      <c r="O100" s="96"/>
      <c r="Q100" s="96"/>
      <c r="U100" s="96"/>
      <c r="Y100" s="96"/>
      <c r="AC100" s="96"/>
      <c r="AG100" s="96"/>
      <c r="AK100" s="96"/>
      <c r="AO100" s="96"/>
      <c r="AS100" s="96"/>
      <c r="AW100" s="96"/>
      <c r="BA100" s="96"/>
      <c r="BE100" s="96"/>
      <c r="BI100" s="96"/>
      <c r="BM100" s="96"/>
      <c r="BQ100" s="96"/>
      <c r="BU100" s="96"/>
      <c r="BY100" s="96"/>
      <c r="CC100" s="96"/>
      <c r="CG100" s="96"/>
      <c r="CK100" s="96"/>
      <c r="CO100" s="96"/>
      <c r="CS100" s="96"/>
      <c r="CW100" s="96"/>
      <c r="DA100" s="96"/>
      <c r="DE100" s="96"/>
      <c r="DI100" s="96"/>
      <c r="DM100" s="96"/>
      <c r="DQ100" s="96"/>
      <c r="DU100" s="96"/>
      <c r="DY100" s="96"/>
      <c r="EC100" s="96"/>
      <c r="EG100" s="96"/>
      <c r="EK100" s="96"/>
      <c r="EO100" s="96"/>
      <c r="ES100" s="96"/>
      <c r="EW100" s="96"/>
      <c r="FA100" s="96"/>
      <c r="FE100" s="96"/>
      <c r="FI100" s="96"/>
      <c r="FM100" s="96"/>
      <c r="FQ100" s="96"/>
      <c r="FU100" s="96"/>
      <c r="FY100" s="96"/>
      <c r="GC100" s="96"/>
      <c r="GG100" s="96"/>
      <c r="GK100" s="96"/>
      <c r="GO100" s="96"/>
    </row>
    <row r="101" spans="1:197" ht="18" customHeight="1" x14ac:dyDescent="0.2">
      <c r="A101" s="144" t="s">
        <v>371</v>
      </c>
      <c r="B101" s="127" t="s">
        <v>32</v>
      </c>
      <c r="C101" s="461"/>
      <c r="D101" s="94">
        <v>40.049999999999997</v>
      </c>
      <c r="E101" s="110"/>
      <c r="F101" s="107">
        <v>40.090000000000003</v>
      </c>
      <c r="G101" s="107">
        <v>40.090000000000003</v>
      </c>
      <c r="H101" s="107">
        <v>40.090000000000003</v>
      </c>
      <c r="I101" s="110"/>
      <c r="J101" s="114"/>
      <c r="K101" s="95"/>
      <c r="L101" s="97"/>
      <c r="O101" s="96"/>
      <c r="Q101" s="96"/>
      <c r="U101" s="96"/>
      <c r="Y101" s="96"/>
      <c r="AC101" s="96"/>
      <c r="AG101" s="96"/>
      <c r="AK101" s="96"/>
      <c r="AO101" s="96"/>
      <c r="AS101" s="96"/>
      <c r="AW101" s="96"/>
      <c r="BA101" s="96"/>
      <c r="BE101" s="96"/>
      <c r="BI101" s="96"/>
      <c r="BM101" s="96"/>
      <c r="BQ101" s="96"/>
      <c r="BU101" s="96"/>
      <c r="BY101" s="96"/>
      <c r="CC101" s="96"/>
      <c r="CG101" s="96"/>
      <c r="CK101" s="96"/>
      <c r="CO101" s="96"/>
      <c r="CS101" s="96"/>
      <c r="CW101" s="96"/>
      <c r="DA101" s="96"/>
      <c r="DE101" s="96"/>
      <c r="DI101" s="96"/>
      <c r="DM101" s="96"/>
      <c r="DQ101" s="96"/>
      <c r="DU101" s="96"/>
      <c r="DY101" s="96"/>
      <c r="EC101" s="96"/>
      <c r="EG101" s="96"/>
      <c r="EK101" s="96"/>
      <c r="EO101" s="96"/>
      <c r="ES101" s="96"/>
      <c r="EW101" s="96"/>
      <c r="FA101" s="96"/>
      <c r="FE101" s="96"/>
      <c r="FI101" s="96"/>
      <c r="FM101" s="96"/>
      <c r="FQ101" s="96"/>
      <c r="FU101" s="96"/>
      <c r="FY101" s="96"/>
      <c r="GC101" s="96"/>
      <c r="GG101" s="96"/>
      <c r="GK101" s="96"/>
      <c r="GO101" s="96"/>
    </row>
    <row r="102" spans="1:197" ht="18" customHeight="1" x14ac:dyDescent="0.2">
      <c r="A102" s="144" t="s">
        <v>285</v>
      </c>
      <c r="B102" s="127" t="s">
        <v>32</v>
      </c>
      <c r="C102" s="461"/>
      <c r="D102" s="94">
        <v>12.58</v>
      </c>
      <c r="E102" s="110"/>
      <c r="F102" s="107">
        <v>12.59</v>
      </c>
      <c r="G102" s="107">
        <v>12.59</v>
      </c>
      <c r="H102" s="107">
        <v>12.59</v>
      </c>
      <c r="I102" s="110"/>
      <c r="J102" s="114"/>
      <c r="K102" s="95"/>
      <c r="L102" s="97"/>
      <c r="O102" s="96"/>
      <c r="Q102" s="96"/>
      <c r="U102" s="96"/>
      <c r="Y102" s="96"/>
      <c r="AC102" s="96"/>
      <c r="AG102" s="96"/>
      <c r="AK102" s="96"/>
      <c r="AO102" s="96"/>
      <c r="AS102" s="96"/>
      <c r="AW102" s="96"/>
      <c r="BA102" s="96"/>
      <c r="BE102" s="96"/>
      <c r="BI102" s="96"/>
      <c r="BM102" s="96"/>
      <c r="BQ102" s="96"/>
      <c r="BU102" s="96"/>
      <c r="BY102" s="96"/>
      <c r="CC102" s="96"/>
      <c r="CG102" s="96"/>
      <c r="CK102" s="96"/>
      <c r="CO102" s="96"/>
      <c r="CS102" s="96"/>
      <c r="CW102" s="96"/>
      <c r="DA102" s="96"/>
      <c r="DE102" s="96"/>
      <c r="DI102" s="96"/>
      <c r="DM102" s="96"/>
      <c r="DQ102" s="96"/>
      <c r="DU102" s="96"/>
      <c r="DY102" s="96"/>
      <c r="EC102" s="96"/>
      <c r="EG102" s="96"/>
      <c r="EK102" s="96"/>
      <c r="EO102" s="96"/>
      <c r="ES102" s="96"/>
      <c r="EW102" s="96"/>
      <c r="FA102" s="96"/>
      <c r="FE102" s="96"/>
      <c r="FI102" s="96"/>
      <c r="FM102" s="96"/>
      <c r="FQ102" s="96"/>
      <c r="FU102" s="96"/>
      <c r="FY102" s="96"/>
      <c r="GC102" s="96"/>
      <c r="GG102" s="96"/>
      <c r="GK102" s="96"/>
      <c r="GO102" s="96"/>
    </row>
    <row r="103" spans="1:197" ht="18" customHeight="1" x14ac:dyDescent="0.2">
      <c r="A103" s="144" t="s">
        <v>356</v>
      </c>
      <c r="B103" s="127" t="s">
        <v>32</v>
      </c>
      <c r="C103" s="461"/>
      <c r="D103" s="94">
        <v>16.760000000000002</v>
      </c>
      <c r="E103" s="110"/>
      <c r="F103" s="107">
        <v>16.78</v>
      </c>
      <c r="G103" s="107">
        <v>16.78</v>
      </c>
      <c r="H103" s="107">
        <v>16.78</v>
      </c>
      <c r="I103" s="110"/>
      <c r="J103" s="114"/>
      <c r="K103" s="95"/>
      <c r="L103" s="97"/>
      <c r="O103" s="96"/>
      <c r="Q103" s="96"/>
      <c r="U103" s="96"/>
      <c r="Y103" s="96"/>
      <c r="AC103" s="96"/>
      <c r="AG103" s="96"/>
      <c r="AK103" s="96"/>
      <c r="AO103" s="96"/>
      <c r="AS103" s="96"/>
      <c r="AW103" s="96"/>
      <c r="BA103" s="96"/>
      <c r="BE103" s="96"/>
      <c r="BI103" s="96"/>
      <c r="BM103" s="96"/>
      <c r="BQ103" s="96"/>
      <c r="BU103" s="96"/>
      <c r="BY103" s="96"/>
      <c r="CC103" s="96"/>
      <c r="CG103" s="96"/>
      <c r="CK103" s="96"/>
      <c r="CO103" s="96"/>
      <c r="CS103" s="96"/>
      <c r="CW103" s="96"/>
      <c r="DA103" s="96"/>
      <c r="DE103" s="96"/>
      <c r="DI103" s="96"/>
      <c r="DM103" s="96"/>
      <c r="DQ103" s="96"/>
      <c r="DU103" s="96"/>
      <c r="DY103" s="96"/>
      <c r="EC103" s="96"/>
      <c r="EG103" s="96"/>
      <c r="EK103" s="96"/>
      <c r="EO103" s="96"/>
      <c r="ES103" s="96"/>
      <c r="EW103" s="96"/>
      <c r="FA103" s="96"/>
      <c r="FE103" s="96"/>
      <c r="FI103" s="96"/>
      <c r="FM103" s="96"/>
      <c r="FQ103" s="96"/>
      <c r="FU103" s="96"/>
      <c r="FY103" s="96"/>
      <c r="GC103" s="96"/>
      <c r="GG103" s="96"/>
      <c r="GK103" s="96"/>
      <c r="GO103" s="96"/>
    </row>
    <row r="104" spans="1:197" ht="18" customHeight="1" x14ac:dyDescent="0.2">
      <c r="A104" s="144" t="s">
        <v>297</v>
      </c>
      <c r="B104" s="127" t="s">
        <v>32</v>
      </c>
      <c r="C104" s="461"/>
      <c r="D104" s="94">
        <v>12.58</v>
      </c>
      <c r="E104" s="110"/>
      <c r="F104" s="107">
        <v>12.59</v>
      </c>
      <c r="G104" s="107">
        <v>12.59</v>
      </c>
      <c r="H104" s="107">
        <v>12.59</v>
      </c>
      <c r="I104" s="110"/>
      <c r="J104" s="114"/>
      <c r="K104" s="95"/>
      <c r="L104" s="97"/>
      <c r="O104" s="96"/>
      <c r="Q104" s="96"/>
      <c r="U104" s="96"/>
      <c r="Y104" s="96"/>
      <c r="AC104" s="96"/>
      <c r="AG104" s="96"/>
      <c r="AK104" s="96"/>
      <c r="AO104" s="96"/>
      <c r="AS104" s="96"/>
      <c r="AW104" s="96"/>
      <c r="BA104" s="96"/>
      <c r="BE104" s="96"/>
      <c r="BI104" s="96"/>
      <c r="BM104" s="96"/>
      <c r="BQ104" s="96"/>
      <c r="BU104" s="96"/>
      <c r="BY104" s="96"/>
      <c r="CC104" s="96"/>
      <c r="CG104" s="96"/>
      <c r="CK104" s="96"/>
      <c r="CO104" s="96"/>
      <c r="CS104" s="96"/>
      <c r="CW104" s="96"/>
      <c r="DA104" s="96"/>
      <c r="DE104" s="96"/>
      <c r="DI104" s="96"/>
      <c r="DM104" s="96"/>
      <c r="DQ104" s="96"/>
      <c r="DU104" s="96"/>
      <c r="DY104" s="96"/>
      <c r="EC104" s="96"/>
      <c r="EG104" s="96"/>
      <c r="EK104" s="96"/>
      <c r="EO104" s="96"/>
      <c r="ES104" s="96"/>
      <c r="EW104" s="96"/>
      <c r="FA104" s="96"/>
      <c r="FE104" s="96"/>
      <c r="FI104" s="96"/>
      <c r="FM104" s="96"/>
      <c r="FQ104" s="96"/>
      <c r="FU104" s="96"/>
      <c r="FY104" s="96"/>
      <c r="GC104" s="96"/>
      <c r="GG104" s="96"/>
      <c r="GK104" s="96"/>
      <c r="GO104" s="96"/>
    </row>
    <row r="105" spans="1:197" ht="18" customHeight="1" x14ac:dyDescent="0.2">
      <c r="A105" s="144" t="s">
        <v>240</v>
      </c>
      <c r="B105" s="127" t="s">
        <v>32</v>
      </c>
      <c r="C105" s="461"/>
      <c r="D105" s="94">
        <v>59.85</v>
      </c>
      <c r="E105" s="110"/>
      <c r="F105" s="107">
        <v>59.91</v>
      </c>
      <c r="G105" s="107">
        <v>59.91</v>
      </c>
      <c r="H105" s="107">
        <v>59.91</v>
      </c>
      <c r="I105" s="110"/>
      <c r="J105" s="114"/>
      <c r="K105" s="95"/>
      <c r="L105" s="97"/>
      <c r="O105" s="96"/>
      <c r="Q105" s="96"/>
      <c r="U105" s="96"/>
      <c r="Y105" s="96"/>
      <c r="AC105" s="96"/>
      <c r="AG105" s="96"/>
      <c r="AK105" s="96"/>
      <c r="AO105" s="96"/>
      <c r="AS105" s="96"/>
      <c r="AW105" s="96"/>
      <c r="BA105" s="96"/>
      <c r="BE105" s="96"/>
      <c r="BI105" s="96"/>
      <c r="BM105" s="96"/>
      <c r="BQ105" s="96"/>
      <c r="BU105" s="96"/>
      <c r="BY105" s="96"/>
      <c r="CC105" s="96"/>
      <c r="CG105" s="96"/>
      <c r="CK105" s="96"/>
      <c r="CO105" s="96"/>
      <c r="CS105" s="96"/>
      <c r="CW105" s="96"/>
      <c r="DA105" s="96"/>
      <c r="DE105" s="96"/>
      <c r="DI105" s="96"/>
      <c r="DM105" s="96"/>
      <c r="DQ105" s="96"/>
      <c r="DU105" s="96"/>
      <c r="DY105" s="96"/>
      <c r="EC105" s="96"/>
      <c r="EG105" s="96"/>
      <c r="EK105" s="96"/>
      <c r="EO105" s="96"/>
      <c r="ES105" s="96"/>
      <c r="EW105" s="96"/>
      <c r="FA105" s="96"/>
      <c r="FE105" s="96"/>
      <c r="FI105" s="96"/>
      <c r="FM105" s="96"/>
      <c r="FQ105" s="96"/>
      <c r="FU105" s="96"/>
      <c r="FY105" s="96"/>
      <c r="GC105" s="96"/>
      <c r="GG105" s="96"/>
      <c r="GK105" s="96"/>
      <c r="GO105" s="96"/>
    </row>
    <row r="106" spans="1:197" ht="18" customHeight="1" x14ac:dyDescent="0.2">
      <c r="A106" s="147" t="s">
        <v>707</v>
      </c>
      <c r="B106" s="127" t="s">
        <v>32</v>
      </c>
      <c r="C106" s="461"/>
      <c r="D106" s="94">
        <v>2.52</v>
      </c>
      <c r="E106" s="110"/>
      <c r="F106" s="107">
        <v>2.52</v>
      </c>
      <c r="G106" s="107">
        <v>2.52</v>
      </c>
      <c r="H106" s="107">
        <v>2.52</v>
      </c>
      <c r="I106" s="110"/>
      <c r="J106" s="114"/>
      <c r="K106" s="95"/>
      <c r="L106" s="97"/>
      <c r="O106" s="96"/>
      <c r="Q106" s="96"/>
      <c r="U106" s="96"/>
      <c r="Y106" s="96"/>
      <c r="AC106" s="96"/>
      <c r="AG106" s="96"/>
      <c r="AK106" s="96"/>
      <c r="AO106" s="96"/>
      <c r="AS106" s="96"/>
      <c r="AW106" s="96"/>
      <c r="BA106" s="96"/>
      <c r="BE106" s="96"/>
      <c r="BI106" s="96"/>
      <c r="BM106" s="96"/>
      <c r="BQ106" s="96"/>
      <c r="BU106" s="96"/>
      <c r="BY106" s="96"/>
      <c r="CC106" s="96"/>
      <c r="CG106" s="96"/>
      <c r="CK106" s="96"/>
      <c r="CO106" s="96"/>
      <c r="CS106" s="96"/>
      <c r="CW106" s="96"/>
      <c r="DA106" s="96"/>
      <c r="DE106" s="96"/>
      <c r="DI106" s="96"/>
      <c r="DM106" s="96"/>
      <c r="DQ106" s="96"/>
      <c r="DU106" s="96"/>
      <c r="DY106" s="96"/>
      <c r="EC106" s="96"/>
      <c r="EG106" s="96"/>
      <c r="EK106" s="96"/>
      <c r="EO106" s="96"/>
      <c r="ES106" s="96"/>
      <c r="EW106" s="96"/>
      <c r="FA106" s="96"/>
      <c r="FE106" s="96"/>
      <c r="FI106" s="96"/>
      <c r="FM106" s="96"/>
      <c r="FQ106" s="96"/>
      <c r="FU106" s="96"/>
      <c r="FY106" s="96"/>
      <c r="GC106" s="96"/>
      <c r="GG106" s="96"/>
      <c r="GK106" s="96"/>
      <c r="GO106" s="96"/>
    </row>
    <row r="107" spans="1:197" ht="18" customHeight="1" x14ac:dyDescent="0.2">
      <c r="A107" s="144" t="s">
        <v>125</v>
      </c>
      <c r="B107" s="127" t="s">
        <v>32</v>
      </c>
      <c r="C107" s="461"/>
      <c r="D107" s="94">
        <v>2.09</v>
      </c>
      <c r="E107" s="110"/>
      <c r="F107" s="107">
        <v>2.09</v>
      </c>
      <c r="G107" s="107">
        <v>2.09</v>
      </c>
      <c r="H107" s="107">
        <v>2.09</v>
      </c>
      <c r="I107" s="110"/>
      <c r="J107" s="114"/>
      <c r="K107" s="95"/>
      <c r="L107" s="97"/>
      <c r="O107" s="96"/>
      <c r="Q107" s="96"/>
      <c r="U107" s="96"/>
      <c r="Y107" s="96"/>
      <c r="AC107" s="96"/>
      <c r="AG107" s="96"/>
      <c r="AK107" s="96"/>
      <c r="AO107" s="96"/>
      <c r="AS107" s="96"/>
      <c r="AW107" s="96"/>
      <c r="BA107" s="96"/>
      <c r="BE107" s="96"/>
      <c r="BI107" s="96"/>
      <c r="BM107" s="96"/>
      <c r="BQ107" s="96"/>
      <c r="BU107" s="96"/>
      <c r="BY107" s="96"/>
      <c r="CC107" s="96"/>
      <c r="CG107" s="96"/>
      <c r="CK107" s="96"/>
      <c r="CO107" s="96"/>
      <c r="CS107" s="96"/>
      <c r="CW107" s="96"/>
      <c r="DA107" s="96"/>
      <c r="DE107" s="96"/>
      <c r="DI107" s="96"/>
      <c r="DM107" s="96"/>
      <c r="DQ107" s="96"/>
      <c r="DU107" s="96"/>
      <c r="DY107" s="96"/>
      <c r="EC107" s="96"/>
      <c r="EG107" s="96"/>
      <c r="EK107" s="96"/>
      <c r="EO107" s="96"/>
      <c r="ES107" s="96"/>
      <c r="EW107" s="96"/>
      <c r="FA107" s="96"/>
      <c r="FE107" s="96"/>
      <c r="FI107" s="96"/>
      <c r="FM107" s="96"/>
      <c r="FQ107" s="96"/>
      <c r="FU107" s="96"/>
      <c r="FY107" s="96"/>
      <c r="GC107" s="96"/>
      <c r="GG107" s="96"/>
      <c r="GK107" s="96"/>
      <c r="GO107" s="96"/>
    </row>
    <row r="108" spans="1:197" ht="18" customHeight="1" x14ac:dyDescent="0.2">
      <c r="A108" s="147" t="s">
        <v>567</v>
      </c>
      <c r="B108" s="127" t="s">
        <v>32</v>
      </c>
      <c r="C108" s="461"/>
      <c r="D108" s="94">
        <v>4.5199999999999996</v>
      </c>
      <c r="E108" s="110"/>
      <c r="F108" s="107"/>
      <c r="G108" s="107"/>
      <c r="H108" s="107"/>
      <c r="I108" s="110"/>
      <c r="J108" s="114"/>
      <c r="K108" s="95"/>
      <c r="L108" s="97"/>
      <c r="O108" s="96"/>
      <c r="Q108" s="96"/>
      <c r="U108" s="96"/>
      <c r="Y108" s="96"/>
      <c r="AC108" s="96"/>
      <c r="AG108" s="96"/>
      <c r="AK108" s="96"/>
      <c r="AO108" s="96"/>
      <c r="AS108" s="96"/>
      <c r="AW108" s="96"/>
      <c r="BA108" s="96"/>
      <c r="BE108" s="96"/>
      <c r="BI108" s="96"/>
      <c r="BM108" s="96"/>
      <c r="BQ108" s="96"/>
      <c r="BU108" s="96"/>
      <c r="BY108" s="96"/>
      <c r="CC108" s="96"/>
      <c r="CG108" s="96"/>
      <c r="CK108" s="96"/>
      <c r="CO108" s="96"/>
      <c r="CS108" s="96"/>
      <c r="CW108" s="96"/>
      <c r="DA108" s="96"/>
      <c r="DE108" s="96"/>
      <c r="DI108" s="96"/>
      <c r="DM108" s="96"/>
      <c r="DQ108" s="96"/>
      <c r="DU108" s="96"/>
      <c r="DY108" s="96"/>
      <c r="EC108" s="96"/>
      <c r="EG108" s="96"/>
      <c r="EK108" s="96"/>
      <c r="EO108" s="96"/>
      <c r="ES108" s="96"/>
      <c r="EW108" s="96"/>
      <c r="FA108" s="96"/>
      <c r="FE108" s="96"/>
      <c r="FI108" s="96"/>
      <c r="FM108" s="96"/>
      <c r="FQ108" s="96"/>
      <c r="FU108" s="96"/>
      <c r="FY108" s="96"/>
      <c r="GC108" s="96"/>
      <c r="GG108" s="96"/>
      <c r="GK108" s="96"/>
      <c r="GO108" s="96"/>
    </row>
    <row r="109" spans="1:197" ht="18" customHeight="1" x14ac:dyDescent="0.2">
      <c r="A109" s="144" t="s">
        <v>346</v>
      </c>
      <c r="B109" s="127" t="s">
        <v>32</v>
      </c>
      <c r="C109" s="461"/>
      <c r="D109" s="94">
        <v>5.81</v>
      </c>
      <c r="E109" s="110"/>
      <c r="F109" s="107">
        <v>5.82</v>
      </c>
      <c r="G109" s="107">
        <v>5.82</v>
      </c>
      <c r="H109" s="107">
        <v>5.82</v>
      </c>
      <c r="I109" s="110"/>
      <c r="J109" s="114"/>
      <c r="K109" s="95"/>
      <c r="L109" s="97"/>
      <c r="O109" s="96"/>
      <c r="Q109" s="96"/>
      <c r="U109" s="96"/>
      <c r="Y109" s="96"/>
      <c r="AC109" s="96"/>
      <c r="AG109" s="96"/>
      <c r="AK109" s="96"/>
      <c r="AO109" s="96"/>
      <c r="AS109" s="96"/>
      <c r="AW109" s="96"/>
      <c r="BA109" s="96"/>
      <c r="BE109" s="96"/>
      <c r="BI109" s="96"/>
      <c r="BM109" s="96"/>
      <c r="BQ109" s="96"/>
      <c r="BU109" s="96"/>
      <c r="BY109" s="96"/>
      <c r="CC109" s="96"/>
      <c r="CG109" s="96"/>
      <c r="CK109" s="96"/>
      <c r="CO109" s="96"/>
      <c r="CS109" s="96"/>
      <c r="CW109" s="96"/>
      <c r="DA109" s="96"/>
      <c r="DE109" s="96"/>
      <c r="DI109" s="96"/>
      <c r="DM109" s="96"/>
      <c r="DQ109" s="96"/>
      <c r="DU109" s="96"/>
      <c r="DY109" s="96"/>
      <c r="EC109" s="96"/>
      <c r="EG109" s="96"/>
      <c r="EK109" s="96"/>
      <c r="EO109" s="96"/>
      <c r="ES109" s="96"/>
      <c r="EW109" s="96"/>
      <c r="FA109" s="96"/>
      <c r="FE109" s="96"/>
      <c r="FI109" s="96"/>
      <c r="FM109" s="96"/>
      <c r="FQ109" s="96"/>
      <c r="FU109" s="96"/>
      <c r="FY109" s="96"/>
      <c r="GC109" s="96"/>
      <c r="GG109" s="96"/>
      <c r="GK109" s="96"/>
      <c r="GO109" s="96"/>
    </row>
    <row r="110" spans="1:197" ht="18" customHeight="1" x14ac:dyDescent="0.2">
      <c r="A110" s="147" t="s">
        <v>569</v>
      </c>
      <c r="B110" s="127" t="s">
        <v>32</v>
      </c>
      <c r="C110" s="461"/>
      <c r="D110" s="94">
        <v>8.36</v>
      </c>
      <c r="E110" s="110"/>
      <c r="F110" s="107"/>
      <c r="G110" s="107"/>
      <c r="H110" s="107"/>
      <c r="I110" s="110"/>
      <c r="J110" s="114"/>
      <c r="K110" s="95"/>
      <c r="L110" s="97"/>
      <c r="O110" s="96"/>
      <c r="Q110" s="96"/>
      <c r="U110" s="96"/>
      <c r="Y110" s="96"/>
      <c r="AC110" s="96"/>
      <c r="AG110" s="96"/>
      <c r="AK110" s="96"/>
      <c r="AO110" s="96"/>
      <c r="AS110" s="96"/>
      <c r="AW110" s="96"/>
      <c r="BA110" s="96"/>
      <c r="BE110" s="96"/>
      <c r="BI110" s="96"/>
      <c r="BM110" s="96"/>
      <c r="BQ110" s="96"/>
      <c r="BU110" s="96"/>
      <c r="BY110" s="96"/>
      <c r="CC110" s="96"/>
      <c r="CG110" s="96"/>
      <c r="CK110" s="96"/>
      <c r="CO110" s="96"/>
      <c r="CS110" s="96"/>
      <c r="CW110" s="96"/>
      <c r="DA110" s="96"/>
      <c r="DE110" s="96"/>
      <c r="DI110" s="96"/>
      <c r="DM110" s="96"/>
      <c r="DQ110" s="96"/>
      <c r="DU110" s="96"/>
      <c r="DY110" s="96"/>
      <c r="EC110" s="96"/>
      <c r="EG110" s="96"/>
      <c r="EK110" s="96"/>
      <c r="EO110" s="96"/>
      <c r="ES110" s="96"/>
      <c r="EW110" s="96"/>
      <c r="FA110" s="96"/>
      <c r="FE110" s="96"/>
      <c r="FI110" s="96"/>
      <c r="FM110" s="96"/>
      <c r="FQ110" s="96"/>
      <c r="FU110" s="96"/>
      <c r="FY110" s="96"/>
      <c r="GC110" s="96"/>
      <c r="GG110" s="96"/>
      <c r="GK110" s="96"/>
      <c r="GO110" s="96"/>
    </row>
    <row r="111" spans="1:197" ht="18" customHeight="1" x14ac:dyDescent="0.2">
      <c r="A111" s="147" t="s">
        <v>722</v>
      </c>
      <c r="B111" s="127" t="s">
        <v>41</v>
      </c>
      <c r="C111" s="461"/>
      <c r="D111" s="94">
        <v>5.51</v>
      </c>
      <c r="E111" s="110"/>
      <c r="F111" s="107">
        <v>5.52</v>
      </c>
      <c r="G111" s="107">
        <v>5.52</v>
      </c>
      <c r="H111" s="107">
        <v>5.52</v>
      </c>
      <c r="I111" s="110"/>
      <c r="J111" s="114"/>
      <c r="K111" s="95"/>
      <c r="L111" s="97"/>
      <c r="O111" s="96"/>
      <c r="Q111" s="96"/>
      <c r="U111" s="96"/>
      <c r="Y111" s="96"/>
      <c r="AC111" s="96"/>
      <c r="AG111" s="96"/>
      <c r="AK111" s="96"/>
      <c r="AO111" s="96"/>
      <c r="AS111" s="96"/>
      <c r="AW111" s="96"/>
      <c r="BA111" s="96"/>
      <c r="BE111" s="96"/>
      <c r="BI111" s="96"/>
      <c r="BM111" s="96"/>
      <c r="BQ111" s="96"/>
      <c r="BU111" s="96"/>
      <c r="BY111" s="96"/>
      <c r="CC111" s="96"/>
      <c r="CG111" s="96"/>
      <c r="CK111" s="96"/>
      <c r="CO111" s="96"/>
      <c r="CS111" s="96"/>
      <c r="CW111" s="96"/>
      <c r="DA111" s="96"/>
      <c r="DE111" s="96"/>
      <c r="DI111" s="96"/>
      <c r="DM111" s="96"/>
      <c r="DQ111" s="96"/>
      <c r="DU111" s="96"/>
      <c r="DY111" s="96"/>
      <c r="EC111" s="96"/>
      <c r="EG111" s="96"/>
      <c r="EK111" s="96"/>
      <c r="EO111" s="96"/>
      <c r="ES111" s="96"/>
      <c r="EW111" s="96"/>
      <c r="FA111" s="96"/>
      <c r="FE111" s="96"/>
      <c r="FI111" s="96"/>
      <c r="FM111" s="96"/>
      <c r="FQ111" s="96"/>
      <c r="FU111" s="96"/>
      <c r="FY111" s="96"/>
      <c r="GC111" s="96"/>
      <c r="GG111" s="96"/>
      <c r="GK111" s="96"/>
      <c r="GO111" s="96"/>
    </row>
    <row r="112" spans="1:197" ht="18" customHeight="1" x14ac:dyDescent="0.2">
      <c r="A112" s="144" t="s">
        <v>415</v>
      </c>
      <c r="B112" s="127" t="s">
        <v>32</v>
      </c>
      <c r="C112" s="461"/>
      <c r="D112" s="94">
        <v>0.78</v>
      </c>
      <c r="E112" s="110"/>
      <c r="F112" s="107">
        <v>0.78</v>
      </c>
      <c r="G112" s="107">
        <v>0.78</v>
      </c>
      <c r="H112" s="107">
        <v>0.78</v>
      </c>
      <c r="I112" s="110"/>
      <c r="J112" s="114"/>
      <c r="K112" s="95"/>
      <c r="L112" s="97"/>
      <c r="O112" s="96"/>
      <c r="Q112" s="96"/>
      <c r="U112" s="96"/>
      <c r="Y112" s="96"/>
      <c r="AC112" s="96"/>
      <c r="AG112" s="96"/>
      <c r="AK112" s="96"/>
      <c r="AO112" s="96"/>
      <c r="AS112" s="96"/>
      <c r="AW112" s="96"/>
      <c r="BA112" s="96"/>
      <c r="BE112" s="96"/>
      <c r="BI112" s="96"/>
      <c r="BM112" s="96"/>
      <c r="BQ112" s="96"/>
      <c r="BU112" s="96"/>
      <c r="BY112" s="96"/>
      <c r="CC112" s="96"/>
      <c r="CG112" s="96"/>
      <c r="CK112" s="96"/>
      <c r="CO112" s="96"/>
      <c r="CS112" s="96"/>
      <c r="CW112" s="96"/>
      <c r="DA112" s="96"/>
      <c r="DE112" s="96"/>
      <c r="DI112" s="96"/>
      <c r="DM112" s="96"/>
      <c r="DQ112" s="96"/>
      <c r="DU112" s="96"/>
      <c r="DY112" s="96"/>
      <c r="EC112" s="96"/>
      <c r="EG112" s="96"/>
      <c r="EK112" s="96"/>
      <c r="EO112" s="96"/>
      <c r="ES112" s="96"/>
      <c r="EW112" s="96"/>
      <c r="FA112" s="96"/>
      <c r="FE112" s="96"/>
      <c r="FI112" s="96"/>
      <c r="FM112" s="96"/>
      <c r="FQ112" s="96"/>
      <c r="FU112" s="96"/>
      <c r="FY112" s="96"/>
      <c r="GC112" s="96"/>
      <c r="GG112" s="96"/>
      <c r="GK112" s="96"/>
      <c r="GO112" s="96"/>
    </row>
    <row r="113" spans="1:197" s="93" customFormat="1" ht="18" customHeight="1" x14ac:dyDescent="0.2">
      <c r="A113" s="144" t="s">
        <v>304</v>
      </c>
      <c r="B113" s="127" t="s">
        <v>32</v>
      </c>
      <c r="C113" s="461"/>
      <c r="D113" s="94">
        <v>0.56000000000000005</v>
      </c>
      <c r="E113" s="110"/>
      <c r="F113" s="107">
        <v>0.56000000000000005</v>
      </c>
      <c r="G113" s="107">
        <v>0.56000000000000005</v>
      </c>
      <c r="H113" s="107">
        <v>0.56000000000000005</v>
      </c>
      <c r="I113" s="110"/>
      <c r="J113" s="114"/>
      <c r="K113" s="114"/>
      <c r="L113" s="98"/>
    </row>
    <row r="114" spans="1:197" s="93" customFormat="1" ht="18" customHeight="1" x14ac:dyDescent="0.2">
      <c r="A114" s="144" t="s">
        <v>47</v>
      </c>
      <c r="B114" s="127" t="s">
        <v>32</v>
      </c>
      <c r="C114" s="461"/>
      <c r="D114" s="94">
        <v>6.52</v>
      </c>
      <c r="E114" s="110"/>
      <c r="F114" s="107">
        <v>6.53</v>
      </c>
      <c r="G114" s="107">
        <v>6.53</v>
      </c>
      <c r="H114" s="107">
        <v>6.53</v>
      </c>
      <c r="I114" s="110"/>
      <c r="J114" s="114"/>
      <c r="K114" s="114"/>
      <c r="L114" s="98"/>
    </row>
    <row r="115" spans="1:197" ht="18" customHeight="1" x14ac:dyDescent="0.2">
      <c r="A115" s="144" t="s">
        <v>190</v>
      </c>
      <c r="B115" s="127" t="s">
        <v>32</v>
      </c>
      <c r="C115" s="461"/>
      <c r="D115" s="94">
        <v>16.02</v>
      </c>
      <c r="E115" s="110"/>
      <c r="F115" s="107">
        <v>16.04</v>
      </c>
      <c r="G115" s="107">
        <v>16.04</v>
      </c>
      <c r="H115" s="107">
        <v>16.04</v>
      </c>
      <c r="I115" s="110"/>
      <c r="J115" s="114"/>
      <c r="K115" s="95"/>
      <c r="L115" s="97"/>
      <c r="O115" s="96"/>
      <c r="Q115" s="96"/>
      <c r="U115" s="96"/>
      <c r="Y115" s="96"/>
      <c r="AC115" s="96"/>
      <c r="AG115" s="96"/>
      <c r="AK115" s="96"/>
      <c r="AO115" s="96"/>
      <c r="AS115" s="96"/>
      <c r="AW115" s="96"/>
      <c r="BA115" s="96"/>
      <c r="BE115" s="96"/>
      <c r="BI115" s="96"/>
      <c r="BM115" s="96"/>
      <c r="BQ115" s="96"/>
      <c r="BU115" s="96"/>
      <c r="BY115" s="96"/>
      <c r="CC115" s="96"/>
      <c r="CG115" s="96"/>
      <c r="CK115" s="96"/>
      <c r="CO115" s="96"/>
      <c r="CS115" s="96"/>
      <c r="CW115" s="96"/>
      <c r="DA115" s="96"/>
      <c r="DE115" s="96"/>
      <c r="DI115" s="96"/>
      <c r="DM115" s="96"/>
      <c r="DQ115" s="96"/>
      <c r="DU115" s="96"/>
      <c r="DY115" s="96"/>
      <c r="EC115" s="96"/>
      <c r="EG115" s="96"/>
      <c r="EK115" s="96"/>
      <c r="EO115" s="96"/>
      <c r="ES115" s="96"/>
      <c r="EW115" s="96"/>
      <c r="FA115" s="96"/>
      <c r="FE115" s="96"/>
      <c r="FI115" s="96"/>
      <c r="FM115" s="96"/>
      <c r="FQ115" s="96"/>
      <c r="FU115" s="96"/>
      <c r="FY115" s="96"/>
      <c r="GC115" s="96"/>
      <c r="GG115" s="96"/>
      <c r="GK115" s="96"/>
      <c r="GO115" s="96"/>
    </row>
    <row r="116" spans="1:197" ht="18" customHeight="1" x14ac:dyDescent="0.2">
      <c r="A116" s="144" t="s">
        <v>104</v>
      </c>
      <c r="B116" s="127" t="s">
        <v>32</v>
      </c>
      <c r="C116" s="461"/>
      <c r="D116" s="94">
        <v>21.87</v>
      </c>
      <c r="E116" s="110"/>
      <c r="F116" s="107">
        <v>21.89</v>
      </c>
      <c r="G116" s="107">
        <v>21.89</v>
      </c>
      <c r="H116" s="107">
        <v>21.89</v>
      </c>
      <c r="I116" s="110"/>
      <c r="J116" s="114"/>
      <c r="K116" s="95"/>
      <c r="L116" s="97"/>
      <c r="O116" s="96"/>
      <c r="Q116" s="96"/>
      <c r="U116" s="96"/>
      <c r="Y116" s="96"/>
      <c r="AC116" s="96"/>
      <c r="AG116" s="96"/>
      <c r="AK116" s="96"/>
      <c r="AO116" s="96"/>
      <c r="AS116" s="96"/>
      <c r="AW116" s="96"/>
      <c r="BA116" s="96"/>
      <c r="BE116" s="96"/>
      <c r="BI116" s="96"/>
      <c r="BM116" s="96"/>
      <c r="BQ116" s="96"/>
      <c r="BU116" s="96"/>
      <c r="BY116" s="96"/>
      <c r="CC116" s="96"/>
      <c r="CG116" s="96"/>
      <c r="CK116" s="96"/>
      <c r="CO116" s="96"/>
      <c r="CS116" s="96"/>
      <c r="CW116" s="96"/>
      <c r="DA116" s="96"/>
      <c r="DE116" s="96"/>
      <c r="DI116" s="96"/>
      <c r="DM116" s="96"/>
      <c r="DQ116" s="96"/>
      <c r="DU116" s="96"/>
      <c r="DY116" s="96"/>
      <c r="EC116" s="96"/>
      <c r="EG116" s="96"/>
      <c r="EK116" s="96"/>
      <c r="EO116" s="96"/>
      <c r="ES116" s="96"/>
      <c r="EW116" s="96"/>
      <c r="FA116" s="96"/>
      <c r="FE116" s="96"/>
      <c r="FI116" s="96"/>
      <c r="FM116" s="96"/>
      <c r="FQ116" s="96"/>
      <c r="FU116" s="96"/>
      <c r="FY116" s="96"/>
      <c r="GC116" s="96"/>
      <c r="GG116" s="96"/>
      <c r="GK116" s="96"/>
      <c r="GO116" s="96"/>
    </row>
    <row r="117" spans="1:197" ht="18" hidden="1" customHeight="1" x14ac:dyDescent="0.2">
      <c r="A117" s="147" t="s">
        <v>639</v>
      </c>
      <c r="B117" s="127" t="s">
        <v>32</v>
      </c>
      <c r="C117" s="150"/>
      <c r="D117" s="94"/>
      <c r="E117" s="110"/>
      <c r="F117" s="107"/>
      <c r="G117" s="107"/>
      <c r="H117" s="107"/>
      <c r="I117" s="110"/>
      <c r="J117" s="114"/>
      <c r="K117" s="95"/>
      <c r="L117" s="97"/>
      <c r="O117" s="96"/>
      <c r="Q117" s="96"/>
      <c r="U117" s="96"/>
      <c r="Y117" s="96"/>
      <c r="AC117" s="96"/>
      <c r="AG117" s="96"/>
      <c r="AK117" s="96"/>
      <c r="AO117" s="96"/>
      <c r="AS117" s="96"/>
      <c r="AW117" s="96"/>
      <c r="BA117" s="96"/>
      <c r="BE117" s="96"/>
      <c r="BI117" s="96"/>
      <c r="BM117" s="96"/>
      <c r="BQ117" s="96"/>
      <c r="BU117" s="96"/>
      <c r="BY117" s="96"/>
      <c r="CC117" s="96"/>
      <c r="CG117" s="96"/>
      <c r="CK117" s="96"/>
      <c r="CO117" s="96"/>
      <c r="CS117" s="96"/>
      <c r="CW117" s="96"/>
      <c r="DA117" s="96"/>
      <c r="DE117" s="96"/>
      <c r="DI117" s="96"/>
      <c r="DM117" s="96"/>
      <c r="DQ117" s="96"/>
      <c r="DU117" s="96"/>
      <c r="DY117" s="96"/>
      <c r="EC117" s="96"/>
      <c r="EG117" s="96"/>
      <c r="EK117" s="96"/>
      <c r="EO117" s="96"/>
      <c r="ES117" s="96"/>
      <c r="EW117" s="96"/>
      <c r="FA117" s="96"/>
      <c r="FE117" s="96"/>
      <c r="FI117" s="96"/>
      <c r="FM117" s="96"/>
      <c r="FQ117" s="96"/>
      <c r="FU117" s="96"/>
      <c r="FY117" s="96"/>
      <c r="GC117" s="96"/>
      <c r="GG117" s="96"/>
      <c r="GK117" s="96"/>
      <c r="GO117" s="96"/>
    </row>
    <row r="118" spans="1:197" ht="18" hidden="1" customHeight="1" x14ac:dyDescent="0.2">
      <c r="A118" s="146" t="s">
        <v>635</v>
      </c>
      <c r="B118" s="127" t="s">
        <v>32</v>
      </c>
      <c r="C118" s="150"/>
      <c r="D118" s="94"/>
      <c r="E118" s="110"/>
      <c r="F118" s="107"/>
      <c r="G118" s="107"/>
      <c r="H118" s="107"/>
      <c r="I118" s="110"/>
      <c r="J118" s="114"/>
      <c r="K118" s="95"/>
      <c r="L118" s="97"/>
      <c r="O118" s="96"/>
      <c r="Q118" s="96"/>
      <c r="U118" s="96"/>
      <c r="Y118" s="96"/>
      <c r="AC118" s="96"/>
      <c r="AG118" s="96"/>
      <c r="AK118" s="96"/>
      <c r="AO118" s="96"/>
      <c r="AS118" s="96"/>
      <c r="AW118" s="96"/>
      <c r="BA118" s="96"/>
      <c r="BE118" s="96"/>
      <c r="BI118" s="96"/>
      <c r="BM118" s="96"/>
      <c r="BQ118" s="96"/>
      <c r="BU118" s="96"/>
      <c r="BY118" s="96"/>
      <c r="CC118" s="96"/>
      <c r="CG118" s="96"/>
      <c r="CK118" s="96"/>
      <c r="CO118" s="96"/>
      <c r="CS118" s="96"/>
      <c r="CW118" s="96"/>
      <c r="DA118" s="96"/>
      <c r="DE118" s="96"/>
      <c r="DI118" s="96"/>
      <c r="DM118" s="96"/>
      <c r="DQ118" s="96"/>
      <c r="DU118" s="96"/>
      <c r="DY118" s="96"/>
      <c r="EC118" s="96"/>
      <c r="EG118" s="96"/>
      <c r="EK118" s="96"/>
      <c r="EO118" s="96"/>
      <c r="ES118" s="96"/>
      <c r="EW118" s="96"/>
      <c r="FA118" s="96"/>
      <c r="FE118" s="96"/>
      <c r="FI118" s="96"/>
      <c r="FM118" s="96"/>
      <c r="FQ118" s="96"/>
      <c r="FU118" s="96"/>
      <c r="FY118" s="96"/>
      <c r="GC118" s="96"/>
      <c r="GG118" s="96"/>
      <c r="GK118" s="96"/>
      <c r="GO118" s="96"/>
    </row>
    <row r="119" spans="1:197" ht="18" customHeight="1" x14ac:dyDescent="0.2">
      <c r="A119" s="144" t="s">
        <v>290</v>
      </c>
      <c r="B119" s="127" t="s">
        <v>32</v>
      </c>
      <c r="C119" s="461"/>
      <c r="D119" s="94">
        <v>5.58</v>
      </c>
      <c r="E119" s="110"/>
      <c r="F119" s="107">
        <v>5.59</v>
      </c>
      <c r="G119" s="107">
        <v>5.59</v>
      </c>
      <c r="H119" s="107">
        <v>5.59</v>
      </c>
      <c r="I119" s="110"/>
      <c r="J119" s="114"/>
      <c r="K119" s="95"/>
      <c r="L119" s="97"/>
      <c r="O119" s="96"/>
      <c r="Q119" s="96"/>
      <c r="U119" s="96"/>
      <c r="Y119" s="96"/>
      <c r="AC119" s="96"/>
      <c r="AG119" s="96"/>
      <c r="AK119" s="96"/>
      <c r="AO119" s="96"/>
      <c r="AS119" s="96"/>
      <c r="AW119" s="96"/>
      <c r="BA119" s="96"/>
      <c r="BE119" s="96"/>
      <c r="BI119" s="96"/>
      <c r="BM119" s="96"/>
      <c r="BQ119" s="96"/>
      <c r="BU119" s="96"/>
      <c r="BY119" s="96"/>
      <c r="CC119" s="96"/>
      <c r="CG119" s="96"/>
      <c r="CK119" s="96"/>
      <c r="CO119" s="96"/>
      <c r="CS119" s="96"/>
      <c r="CW119" s="96"/>
      <c r="DA119" s="96"/>
      <c r="DE119" s="96"/>
      <c r="DI119" s="96"/>
      <c r="DM119" s="96"/>
      <c r="DQ119" s="96"/>
      <c r="DU119" s="96"/>
      <c r="DY119" s="96"/>
      <c r="EC119" s="96"/>
      <c r="EG119" s="96"/>
      <c r="EK119" s="96"/>
      <c r="EO119" s="96"/>
      <c r="ES119" s="96"/>
      <c r="EW119" s="96"/>
      <c r="FA119" s="96"/>
      <c r="FE119" s="96"/>
      <c r="FI119" s="96"/>
      <c r="FM119" s="96"/>
      <c r="FQ119" s="96"/>
      <c r="FU119" s="96"/>
      <c r="FY119" s="96"/>
      <c r="GC119" s="96"/>
      <c r="GG119" s="96"/>
      <c r="GK119" s="96"/>
      <c r="GO119" s="96"/>
    </row>
    <row r="120" spans="1:197" ht="18" customHeight="1" x14ac:dyDescent="0.2">
      <c r="A120" s="144" t="s">
        <v>193</v>
      </c>
      <c r="B120" s="127" t="s">
        <v>32</v>
      </c>
      <c r="C120" s="461"/>
      <c r="D120" s="94">
        <v>34.47</v>
      </c>
      <c r="E120" s="110"/>
      <c r="F120" s="107">
        <v>34.5</v>
      </c>
      <c r="G120" s="107">
        <v>34.5</v>
      </c>
      <c r="H120" s="107">
        <v>34.5</v>
      </c>
      <c r="I120" s="110"/>
      <c r="J120" s="114"/>
      <c r="K120" s="95"/>
      <c r="L120" s="97"/>
      <c r="O120" s="96"/>
      <c r="Q120" s="96"/>
      <c r="U120" s="96"/>
      <c r="Y120" s="96"/>
      <c r="AC120" s="96"/>
      <c r="AG120" s="96"/>
      <c r="AK120" s="96"/>
      <c r="AO120" s="96"/>
      <c r="AS120" s="96"/>
      <c r="AW120" s="96"/>
      <c r="BA120" s="96"/>
      <c r="BE120" s="96"/>
      <c r="BI120" s="96"/>
      <c r="BM120" s="96"/>
      <c r="BQ120" s="96"/>
      <c r="BU120" s="96"/>
      <c r="BY120" s="96"/>
      <c r="CC120" s="96"/>
      <c r="CG120" s="96"/>
      <c r="CK120" s="96"/>
      <c r="CO120" s="96"/>
      <c r="CS120" s="96"/>
      <c r="CW120" s="96"/>
      <c r="DA120" s="96"/>
      <c r="DE120" s="96"/>
      <c r="DI120" s="96"/>
      <c r="DM120" s="96"/>
      <c r="DQ120" s="96"/>
      <c r="DU120" s="96"/>
      <c r="DY120" s="96"/>
      <c r="EC120" s="96"/>
      <c r="EG120" s="96"/>
      <c r="EK120" s="96"/>
      <c r="EO120" s="96"/>
      <c r="ES120" s="96"/>
      <c r="EW120" s="96"/>
      <c r="FA120" s="96"/>
      <c r="FE120" s="96"/>
      <c r="FI120" s="96"/>
      <c r="FM120" s="96"/>
      <c r="FQ120" s="96"/>
      <c r="FU120" s="96"/>
      <c r="FY120" s="96"/>
      <c r="GC120" s="96"/>
      <c r="GG120" s="96"/>
      <c r="GK120" s="96"/>
      <c r="GO120" s="96"/>
    </row>
    <row r="121" spans="1:197" s="93" customFormat="1" ht="18" customHeight="1" x14ac:dyDescent="0.2">
      <c r="A121" s="144" t="s">
        <v>191</v>
      </c>
      <c r="B121" s="127" t="s">
        <v>32</v>
      </c>
      <c r="C121" s="461"/>
      <c r="D121" s="94">
        <v>2.0499999999999998</v>
      </c>
      <c r="E121" s="110"/>
      <c r="F121" s="107">
        <v>2.0499999999999998</v>
      </c>
      <c r="G121" s="107">
        <v>2.0499999999999998</v>
      </c>
      <c r="H121" s="107">
        <v>2.0499999999999998</v>
      </c>
      <c r="I121" s="110"/>
      <c r="J121" s="114"/>
      <c r="K121" s="114"/>
      <c r="L121" s="98"/>
    </row>
    <row r="122" spans="1:197" s="93" customFormat="1" ht="18" customHeight="1" x14ac:dyDescent="0.2">
      <c r="A122" s="145" t="s">
        <v>416</v>
      </c>
      <c r="B122" s="127" t="s">
        <v>32</v>
      </c>
      <c r="C122" s="461"/>
      <c r="D122" s="94">
        <v>3.4</v>
      </c>
      <c r="E122" s="110"/>
      <c r="F122" s="107">
        <v>3.4</v>
      </c>
      <c r="G122" s="107">
        <v>3.4</v>
      </c>
      <c r="H122" s="107">
        <v>3.4</v>
      </c>
      <c r="I122" s="110"/>
      <c r="J122" s="114"/>
      <c r="K122" s="114"/>
      <c r="L122" s="98"/>
    </row>
    <row r="123" spans="1:197" ht="18" customHeight="1" x14ac:dyDescent="0.2">
      <c r="A123" s="144" t="s">
        <v>284</v>
      </c>
      <c r="B123" s="127" t="s">
        <v>32</v>
      </c>
      <c r="C123" s="461"/>
      <c r="D123" s="94">
        <v>5.2</v>
      </c>
      <c r="E123" s="110"/>
      <c r="F123" s="107">
        <v>5.21</v>
      </c>
      <c r="G123" s="107">
        <v>5.21</v>
      </c>
      <c r="H123" s="107">
        <v>5.21</v>
      </c>
      <c r="I123" s="110"/>
      <c r="J123" s="114"/>
      <c r="K123" s="95"/>
      <c r="L123" s="122"/>
      <c r="O123" s="102"/>
      <c r="Q123" s="102"/>
      <c r="U123" s="102"/>
      <c r="Y123" s="102"/>
      <c r="AC123" s="102"/>
      <c r="AG123" s="102"/>
      <c r="AK123" s="102"/>
      <c r="AO123" s="102"/>
      <c r="AS123" s="102"/>
      <c r="AW123" s="102"/>
      <c r="BA123" s="102"/>
      <c r="BE123" s="102"/>
      <c r="BI123" s="102"/>
      <c r="BM123" s="102"/>
      <c r="BQ123" s="102"/>
      <c r="BU123" s="102"/>
      <c r="BY123" s="102"/>
      <c r="CC123" s="102"/>
      <c r="CG123" s="102"/>
      <c r="CK123" s="102"/>
      <c r="CO123" s="102"/>
      <c r="CS123" s="102"/>
      <c r="CW123" s="102"/>
      <c r="DA123" s="102"/>
      <c r="DE123" s="102"/>
      <c r="DI123" s="102"/>
      <c r="DM123" s="102"/>
      <c r="DQ123" s="102"/>
      <c r="DU123" s="102"/>
      <c r="DY123" s="102"/>
      <c r="EC123" s="102"/>
      <c r="EG123" s="102"/>
      <c r="EK123" s="102"/>
      <c r="EO123" s="102"/>
      <c r="ES123" s="102"/>
      <c r="EW123" s="102"/>
      <c r="FA123" s="102"/>
      <c r="FE123" s="102"/>
      <c r="FI123" s="102"/>
      <c r="FM123" s="102"/>
      <c r="FQ123" s="102"/>
      <c r="FU123" s="102"/>
      <c r="FY123" s="102"/>
      <c r="GC123" s="102"/>
      <c r="GG123" s="102"/>
      <c r="GK123" s="102"/>
      <c r="GO123" s="102"/>
    </row>
    <row r="124" spans="1:197" ht="18" customHeight="1" x14ac:dyDescent="0.2">
      <c r="A124" s="144" t="s">
        <v>417</v>
      </c>
      <c r="B124" s="127" t="s">
        <v>32</v>
      </c>
      <c r="C124" s="461"/>
      <c r="D124" s="94">
        <v>6.08</v>
      </c>
      <c r="E124" s="110"/>
      <c r="F124" s="107">
        <v>6.09</v>
      </c>
      <c r="G124" s="107">
        <v>6.09</v>
      </c>
      <c r="H124" s="107">
        <v>6.09</v>
      </c>
      <c r="I124" s="110"/>
      <c r="J124" s="114"/>
      <c r="K124" s="95"/>
      <c r="L124" s="122"/>
      <c r="O124" s="102"/>
      <c r="Q124" s="102"/>
      <c r="U124" s="102"/>
      <c r="Y124" s="102"/>
      <c r="AC124" s="102"/>
      <c r="AG124" s="102"/>
      <c r="AK124" s="102"/>
      <c r="AO124" s="102"/>
      <c r="AS124" s="102"/>
      <c r="AW124" s="102"/>
      <c r="BA124" s="102"/>
      <c r="BE124" s="102"/>
      <c r="BI124" s="102"/>
      <c r="BM124" s="102"/>
      <c r="BQ124" s="102"/>
      <c r="BU124" s="102"/>
      <c r="BY124" s="102"/>
      <c r="CC124" s="102"/>
      <c r="CG124" s="102"/>
      <c r="CK124" s="102"/>
      <c r="CO124" s="102"/>
      <c r="CS124" s="102"/>
      <c r="CW124" s="102"/>
      <c r="DA124" s="102"/>
      <c r="DE124" s="102"/>
      <c r="DI124" s="102"/>
      <c r="DM124" s="102"/>
      <c r="DQ124" s="102"/>
      <c r="DU124" s="102"/>
      <c r="DY124" s="102"/>
      <c r="EC124" s="102"/>
      <c r="EG124" s="102"/>
      <c r="EK124" s="102"/>
      <c r="EO124" s="102"/>
      <c r="ES124" s="102"/>
      <c r="EW124" s="102"/>
      <c r="FA124" s="102"/>
      <c r="FE124" s="102"/>
      <c r="FI124" s="102"/>
      <c r="FM124" s="102"/>
      <c r="FQ124" s="102"/>
      <c r="FU124" s="102"/>
      <c r="FY124" s="102"/>
      <c r="GC124" s="102"/>
      <c r="GG124" s="102"/>
      <c r="GK124" s="102"/>
      <c r="GO124" s="102"/>
    </row>
    <row r="125" spans="1:197" ht="18" customHeight="1" x14ac:dyDescent="0.2">
      <c r="A125" s="144" t="s">
        <v>287</v>
      </c>
      <c r="B125" s="127" t="s">
        <v>32</v>
      </c>
      <c r="C125" s="461"/>
      <c r="D125" s="94">
        <v>9.17</v>
      </c>
      <c r="E125" s="110"/>
      <c r="F125" s="107">
        <v>9.18</v>
      </c>
      <c r="G125" s="107">
        <v>9.18</v>
      </c>
      <c r="H125" s="107">
        <v>9.18</v>
      </c>
      <c r="I125" s="110"/>
      <c r="J125" s="114"/>
      <c r="K125" s="95"/>
      <c r="L125" s="122"/>
      <c r="O125" s="102"/>
      <c r="Q125" s="102"/>
      <c r="U125" s="102"/>
      <c r="Y125" s="102"/>
      <c r="AC125" s="102"/>
      <c r="AG125" s="102"/>
      <c r="AK125" s="102"/>
      <c r="AO125" s="102"/>
      <c r="AS125" s="102"/>
      <c r="AW125" s="102"/>
      <c r="BA125" s="102"/>
      <c r="BE125" s="102"/>
      <c r="BI125" s="102"/>
      <c r="BM125" s="102"/>
      <c r="BQ125" s="102"/>
      <c r="BU125" s="102"/>
      <c r="BY125" s="102"/>
      <c r="CC125" s="102"/>
      <c r="CG125" s="102"/>
      <c r="CK125" s="102"/>
      <c r="CO125" s="102"/>
      <c r="CS125" s="102"/>
      <c r="CW125" s="102"/>
      <c r="DA125" s="102"/>
      <c r="DE125" s="102"/>
      <c r="DI125" s="102"/>
      <c r="DM125" s="102"/>
      <c r="DQ125" s="102"/>
      <c r="DU125" s="102"/>
      <c r="DY125" s="102"/>
      <c r="EC125" s="102"/>
      <c r="EG125" s="102"/>
      <c r="EK125" s="102"/>
      <c r="EO125" s="102"/>
      <c r="ES125" s="102"/>
      <c r="EW125" s="102"/>
      <c r="FA125" s="102"/>
      <c r="FE125" s="102"/>
      <c r="FI125" s="102"/>
      <c r="FM125" s="102"/>
      <c r="FQ125" s="102"/>
      <c r="FU125" s="102"/>
      <c r="FY125" s="102"/>
      <c r="GC125" s="102"/>
      <c r="GG125" s="102"/>
      <c r="GK125" s="102"/>
      <c r="GO125" s="102"/>
    </row>
    <row r="126" spans="1:197" ht="18" customHeight="1" x14ac:dyDescent="0.2">
      <c r="A126" s="144" t="s">
        <v>106</v>
      </c>
      <c r="B126" s="127" t="s">
        <v>32</v>
      </c>
      <c r="C126" s="461"/>
      <c r="D126" s="94">
        <v>2.33</v>
      </c>
      <c r="E126" s="110"/>
      <c r="F126" s="107">
        <v>2.33</v>
      </c>
      <c r="G126" s="107">
        <v>2.33</v>
      </c>
      <c r="H126" s="107">
        <v>2.33</v>
      </c>
      <c r="I126" s="110"/>
      <c r="J126" s="114"/>
      <c r="K126" s="95"/>
      <c r="L126" s="122"/>
      <c r="O126" s="102"/>
      <c r="Q126" s="102"/>
      <c r="U126" s="102"/>
      <c r="Y126" s="102"/>
      <c r="AC126" s="102"/>
      <c r="AG126" s="102"/>
      <c r="AK126" s="102"/>
      <c r="AO126" s="102"/>
      <c r="AS126" s="102"/>
      <c r="AW126" s="102"/>
      <c r="BA126" s="102"/>
      <c r="BE126" s="102"/>
      <c r="BI126" s="102"/>
      <c r="BM126" s="102"/>
      <c r="BQ126" s="102"/>
      <c r="BU126" s="102"/>
      <c r="BY126" s="102"/>
      <c r="CC126" s="102"/>
      <c r="CG126" s="102"/>
      <c r="CK126" s="102"/>
      <c r="CO126" s="102"/>
      <c r="CS126" s="102"/>
      <c r="CW126" s="102"/>
      <c r="DA126" s="102"/>
      <c r="DE126" s="102"/>
      <c r="DI126" s="102"/>
      <c r="DM126" s="102"/>
      <c r="DQ126" s="102"/>
      <c r="DU126" s="102"/>
      <c r="DY126" s="102"/>
      <c r="EC126" s="102"/>
      <c r="EG126" s="102"/>
      <c r="EK126" s="102"/>
      <c r="EO126" s="102"/>
      <c r="ES126" s="102"/>
      <c r="EW126" s="102"/>
      <c r="FA126" s="102"/>
      <c r="FE126" s="102"/>
      <c r="FI126" s="102"/>
      <c r="FM126" s="102"/>
      <c r="FQ126" s="102"/>
      <c r="FU126" s="102"/>
      <c r="FY126" s="102"/>
      <c r="GC126" s="102"/>
      <c r="GG126" s="102"/>
      <c r="GK126" s="102"/>
      <c r="GO126" s="102"/>
    </row>
    <row r="127" spans="1:197" ht="18" customHeight="1" x14ac:dyDescent="0.2">
      <c r="A127" s="144" t="s">
        <v>105</v>
      </c>
      <c r="B127" s="127" t="s">
        <v>32</v>
      </c>
      <c r="C127" s="461"/>
      <c r="D127" s="94">
        <v>1.46</v>
      </c>
      <c r="E127" s="110"/>
      <c r="F127" s="107">
        <v>1.46</v>
      </c>
      <c r="G127" s="107">
        <v>1.46</v>
      </c>
      <c r="H127" s="107">
        <v>1.46</v>
      </c>
      <c r="I127" s="110"/>
      <c r="J127" s="114"/>
      <c r="K127" s="95"/>
      <c r="L127" s="122"/>
      <c r="O127" s="102"/>
      <c r="Q127" s="102"/>
      <c r="U127" s="102"/>
      <c r="Y127" s="102"/>
      <c r="AC127" s="102"/>
      <c r="AG127" s="102"/>
      <c r="AK127" s="102"/>
      <c r="AO127" s="102"/>
      <c r="AS127" s="102"/>
      <c r="AW127" s="102"/>
      <c r="BA127" s="102"/>
      <c r="BE127" s="102"/>
      <c r="BI127" s="102"/>
      <c r="BM127" s="102"/>
      <c r="BQ127" s="102"/>
      <c r="BU127" s="102"/>
      <c r="BY127" s="102"/>
      <c r="CC127" s="102"/>
      <c r="CG127" s="102"/>
      <c r="CK127" s="102"/>
      <c r="CO127" s="102"/>
      <c r="CS127" s="102"/>
      <c r="CW127" s="102"/>
      <c r="DA127" s="102"/>
      <c r="DE127" s="102"/>
      <c r="DI127" s="102"/>
      <c r="DM127" s="102"/>
      <c r="DQ127" s="102"/>
      <c r="DU127" s="102"/>
      <c r="DY127" s="102"/>
      <c r="EC127" s="102"/>
      <c r="EG127" s="102"/>
      <c r="EK127" s="102"/>
      <c r="EO127" s="102"/>
      <c r="ES127" s="102"/>
      <c r="EW127" s="102"/>
      <c r="FA127" s="102"/>
      <c r="FE127" s="102"/>
      <c r="FI127" s="102"/>
      <c r="FM127" s="102"/>
      <c r="FQ127" s="102"/>
      <c r="FU127" s="102"/>
      <c r="FY127" s="102"/>
      <c r="GC127" s="102"/>
      <c r="GG127" s="102"/>
      <c r="GK127" s="102"/>
      <c r="GO127" s="102"/>
    </row>
    <row r="128" spans="1:197" ht="18" customHeight="1" x14ac:dyDescent="0.2">
      <c r="A128" s="144" t="s">
        <v>423</v>
      </c>
      <c r="B128" s="127" t="s">
        <v>32</v>
      </c>
      <c r="C128" s="461"/>
      <c r="D128" s="94">
        <v>10.130000000000001</v>
      </c>
      <c r="E128" s="110"/>
      <c r="F128" s="107">
        <v>10.14</v>
      </c>
      <c r="G128" s="107">
        <v>10.14</v>
      </c>
      <c r="H128" s="107">
        <v>10.14</v>
      </c>
      <c r="I128" s="110"/>
      <c r="J128" s="114"/>
      <c r="K128" s="95"/>
      <c r="L128" s="122"/>
      <c r="O128" s="102"/>
      <c r="Q128" s="102"/>
      <c r="U128" s="102"/>
      <c r="Y128" s="102"/>
      <c r="AC128" s="102"/>
      <c r="AG128" s="102"/>
      <c r="AK128" s="102"/>
      <c r="AO128" s="102"/>
      <c r="AS128" s="102"/>
      <c r="AW128" s="102"/>
      <c r="BA128" s="102"/>
      <c r="BE128" s="102"/>
      <c r="BI128" s="102"/>
      <c r="BM128" s="102"/>
      <c r="BQ128" s="102"/>
      <c r="BU128" s="102"/>
      <c r="BY128" s="102"/>
      <c r="CC128" s="102"/>
      <c r="CG128" s="102"/>
      <c r="CK128" s="102"/>
      <c r="CO128" s="102"/>
      <c r="CS128" s="102"/>
      <c r="CW128" s="102"/>
      <c r="DA128" s="102"/>
      <c r="DE128" s="102"/>
      <c r="DI128" s="102"/>
      <c r="DM128" s="102"/>
      <c r="DQ128" s="102"/>
      <c r="DU128" s="102"/>
      <c r="DY128" s="102"/>
      <c r="EC128" s="102"/>
      <c r="EG128" s="102"/>
      <c r="EK128" s="102"/>
      <c r="EO128" s="102"/>
      <c r="ES128" s="102"/>
      <c r="EW128" s="102"/>
      <c r="FA128" s="102"/>
      <c r="FE128" s="102"/>
      <c r="FI128" s="102"/>
      <c r="FM128" s="102"/>
      <c r="FQ128" s="102"/>
      <c r="FU128" s="102"/>
      <c r="FY128" s="102"/>
      <c r="GC128" s="102"/>
      <c r="GG128" s="102"/>
      <c r="GK128" s="102"/>
      <c r="GO128" s="102"/>
    </row>
    <row r="129" spans="1:197" ht="18" customHeight="1" x14ac:dyDescent="0.2">
      <c r="A129" s="144" t="s">
        <v>422</v>
      </c>
      <c r="B129" s="127" t="s">
        <v>32</v>
      </c>
      <c r="C129" s="461"/>
      <c r="D129" s="94">
        <v>10.15</v>
      </c>
      <c r="E129" s="110"/>
      <c r="F129" s="107">
        <v>10.16</v>
      </c>
      <c r="G129" s="107">
        <v>10.16</v>
      </c>
      <c r="H129" s="107">
        <v>10.16</v>
      </c>
      <c r="I129" s="110"/>
      <c r="J129" s="114"/>
      <c r="K129" s="95"/>
      <c r="L129" s="122"/>
      <c r="O129" s="102"/>
      <c r="Q129" s="102"/>
      <c r="U129" s="102"/>
      <c r="Y129" s="102"/>
      <c r="AC129" s="102"/>
      <c r="AG129" s="102"/>
      <c r="AK129" s="102"/>
      <c r="AO129" s="102"/>
      <c r="AS129" s="102"/>
      <c r="AW129" s="102"/>
      <c r="BA129" s="102"/>
      <c r="BE129" s="102"/>
      <c r="BI129" s="102"/>
      <c r="BM129" s="102"/>
      <c r="BQ129" s="102"/>
      <c r="BU129" s="102"/>
      <c r="BY129" s="102"/>
      <c r="CC129" s="102"/>
      <c r="CG129" s="102"/>
      <c r="CK129" s="102"/>
      <c r="CO129" s="102"/>
      <c r="CS129" s="102"/>
      <c r="CW129" s="102"/>
      <c r="DA129" s="102"/>
      <c r="DE129" s="102"/>
      <c r="DI129" s="102"/>
      <c r="DM129" s="102"/>
      <c r="DQ129" s="102"/>
      <c r="DU129" s="102"/>
      <c r="DY129" s="102"/>
      <c r="EC129" s="102"/>
      <c r="EG129" s="102"/>
      <c r="EK129" s="102"/>
      <c r="EO129" s="102"/>
      <c r="ES129" s="102"/>
      <c r="EW129" s="102"/>
      <c r="FA129" s="102"/>
      <c r="FE129" s="102"/>
      <c r="FI129" s="102"/>
      <c r="FM129" s="102"/>
      <c r="FQ129" s="102"/>
      <c r="FU129" s="102"/>
      <c r="FY129" s="102"/>
      <c r="GC129" s="102"/>
      <c r="GG129" s="102"/>
      <c r="GK129" s="102"/>
      <c r="GO129" s="102"/>
    </row>
    <row r="130" spans="1:197" ht="18" customHeight="1" x14ac:dyDescent="0.2">
      <c r="A130" s="144" t="s">
        <v>328</v>
      </c>
      <c r="B130" s="127" t="s">
        <v>32</v>
      </c>
      <c r="C130" s="461"/>
      <c r="D130" s="94">
        <v>5.39</v>
      </c>
      <c r="E130" s="110"/>
      <c r="F130" s="107">
        <v>5.4</v>
      </c>
      <c r="G130" s="107">
        <v>5.4</v>
      </c>
      <c r="H130" s="107">
        <v>5.4</v>
      </c>
      <c r="I130" s="110"/>
      <c r="J130" s="114"/>
      <c r="K130" s="95"/>
      <c r="L130" s="122"/>
      <c r="O130" s="102"/>
      <c r="Q130" s="102"/>
      <c r="U130" s="102"/>
      <c r="Y130" s="102"/>
      <c r="AC130" s="102"/>
      <c r="AG130" s="102"/>
      <c r="AK130" s="102"/>
      <c r="AO130" s="102"/>
      <c r="AS130" s="102"/>
      <c r="AW130" s="102"/>
      <c r="BA130" s="102"/>
      <c r="BE130" s="102"/>
      <c r="BI130" s="102"/>
      <c r="BM130" s="102"/>
      <c r="BQ130" s="102"/>
      <c r="BU130" s="102"/>
      <c r="BY130" s="102"/>
      <c r="CC130" s="102"/>
      <c r="CG130" s="102"/>
      <c r="CK130" s="102"/>
      <c r="CO130" s="102"/>
      <c r="CS130" s="102"/>
      <c r="CW130" s="102"/>
      <c r="DA130" s="102"/>
      <c r="DE130" s="102"/>
      <c r="DI130" s="102"/>
      <c r="DM130" s="102"/>
      <c r="DQ130" s="102"/>
      <c r="DU130" s="102"/>
      <c r="DY130" s="102"/>
      <c r="EC130" s="102"/>
      <c r="EG130" s="102"/>
      <c r="EK130" s="102"/>
      <c r="EO130" s="102"/>
      <c r="ES130" s="102"/>
      <c r="EW130" s="102"/>
      <c r="FA130" s="102"/>
      <c r="FE130" s="102"/>
      <c r="FI130" s="102"/>
      <c r="FM130" s="102"/>
      <c r="FQ130" s="102"/>
      <c r="FU130" s="102"/>
      <c r="FY130" s="102"/>
      <c r="GC130" s="102"/>
      <c r="GG130" s="102"/>
      <c r="GK130" s="102"/>
      <c r="GO130" s="102"/>
    </row>
    <row r="131" spans="1:197" ht="18" customHeight="1" x14ac:dyDescent="0.2">
      <c r="A131" s="144" t="s">
        <v>113</v>
      </c>
      <c r="B131" s="127" t="s">
        <v>32</v>
      </c>
      <c r="C131" s="461"/>
      <c r="D131" s="94">
        <v>144.15</v>
      </c>
      <c r="E131" s="110"/>
      <c r="F131" s="107">
        <v>144.29</v>
      </c>
      <c r="G131" s="107">
        <v>144.29</v>
      </c>
      <c r="H131" s="107">
        <v>144.29</v>
      </c>
      <c r="I131" s="110"/>
      <c r="J131" s="114"/>
      <c r="K131" s="95"/>
      <c r="L131" s="122"/>
      <c r="O131" s="102"/>
      <c r="Q131" s="102"/>
      <c r="U131" s="102"/>
      <c r="Y131" s="102"/>
      <c r="AC131" s="102"/>
      <c r="AG131" s="102"/>
      <c r="AK131" s="102"/>
      <c r="AO131" s="102"/>
      <c r="AS131" s="102"/>
      <c r="AW131" s="102"/>
      <c r="BA131" s="102"/>
      <c r="BE131" s="102"/>
      <c r="BI131" s="102"/>
      <c r="BM131" s="102"/>
      <c r="BQ131" s="102"/>
      <c r="BU131" s="102"/>
      <c r="BY131" s="102"/>
      <c r="CC131" s="102"/>
      <c r="CG131" s="102"/>
      <c r="CK131" s="102"/>
      <c r="CO131" s="102"/>
      <c r="CS131" s="102"/>
      <c r="CW131" s="102"/>
      <c r="DA131" s="102"/>
      <c r="DE131" s="102"/>
      <c r="DI131" s="102"/>
      <c r="DM131" s="102"/>
      <c r="DQ131" s="102"/>
      <c r="DU131" s="102"/>
      <c r="DY131" s="102"/>
      <c r="EC131" s="102"/>
      <c r="EG131" s="102"/>
      <c r="EK131" s="102"/>
      <c r="EO131" s="102"/>
      <c r="ES131" s="102"/>
      <c r="EW131" s="102"/>
      <c r="FA131" s="102"/>
      <c r="FE131" s="102"/>
      <c r="FI131" s="102"/>
      <c r="FM131" s="102"/>
      <c r="FQ131" s="102"/>
      <c r="FU131" s="102"/>
      <c r="FY131" s="102"/>
      <c r="GC131" s="102"/>
      <c r="GG131" s="102"/>
      <c r="GK131" s="102"/>
      <c r="GO131" s="102"/>
    </row>
    <row r="132" spans="1:197" ht="18" customHeight="1" x14ac:dyDescent="0.2">
      <c r="A132" s="144" t="s">
        <v>325</v>
      </c>
      <c r="B132" s="127" t="s">
        <v>32</v>
      </c>
      <c r="C132" s="461"/>
      <c r="D132" s="94">
        <v>227.31</v>
      </c>
      <c r="E132" s="110"/>
      <c r="F132" s="107">
        <v>227.54</v>
      </c>
      <c r="G132" s="107">
        <v>227.54</v>
      </c>
      <c r="H132" s="107">
        <v>227.54</v>
      </c>
      <c r="I132" s="110"/>
      <c r="J132" s="114"/>
      <c r="K132" s="95"/>
      <c r="L132" s="97"/>
      <c r="O132" s="96"/>
      <c r="Q132" s="96"/>
      <c r="U132" s="96"/>
      <c r="Y132" s="96"/>
      <c r="AC132" s="96"/>
      <c r="AG132" s="96"/>
      <c r="AK132" s="96"/>
      <c r="AO132" s="96"/>
      <c r="AS132" s="96"/>
      <c r="AW132" s="96"/>
      <c r="BA132" s="96"/>
      <c r="BE132" s="96"/>
      <c r="BI132" s="96"/>
      <c r="BM132" s="96"/>
      <c r="BQ132" s="96"/>
      <c r="BU132" s="96"/>
      <c r="BY132" s="96"/>
      <c r="CC132" s="96"/>
      <c r="CG132" s="96"/>
      <c r="CK132" s="96"/>
      <c r="CO132" s="96"/>
      <c r="CS132" s="96"/>
      <c r="CW132" s="96"/>
      <c r="DA132" s="96"/>
      <c r="DE132" s="96"/>
      <c r="DI132" s="96"/>
      <c r="DM132" s="96"/>
      <c r="DQ132" s="96"/>
      <c r="DU132" s="96"/>
      <c r="DY132" s="96"/>
      <c r="EC132" s="96"/>
      <c r="EG132" s="96"/>
      <c r="EK132" s="96"/>
      <c r="EO132" s="96"/>
      <c r="ES132" s="96"/>
      <c r="EW132" s="96"/>
      <c r="FA132" s="96"/>
      <c r="FE132" s="96"/>
      <c r="FI132" s="96"/>
      <c r="FM132" s="96"/>
      <c r="FQ132" s="96"/>
      <c r="FU132" s="96"/>
      <c r="FY132" s="96"/>
      <c r="GC132" s="96"/>
      <c r="GG132" s="96"/>
      <c r="GK132" s="96"/>
      <c r="GO132" s="96"/>
    </row>
    <row r="133" spans="1:197" ht="18" customHeight="1" x14ac:dyDescent="0.2">
      <c r="A133" s="144" t="s">
        <v>195</v>
      </c>
      <c r="B133" s="127" t="s">
        <v>41</v>
      </c>
      <c r="C133" s="461"/>
      <c r="D133" s="94">
        <v>399.61</v>
      </c>
      <c r="E133" s="110"/>
      <c r="F133" s="107">
        <v>400.01</v>
      </c>
      <c r="G133" s="107">
        <v>400.01</v>
      </c>
      <c r="H133" s="107">
        <v>400.01</v>
      </c>
      <c r="I133" s="110"/>
      <c r="J133" s="114"/>
      <c r="K133" s="95"/>
      <c r="L133" s="97"/>
      <c r="O133" s="96"/>
      <c r="Q133" s="96"/>
      <c r="U133" s="96"/>
      <c r="Y133" s="96"/>
      <c r="AC133" s="96"/>
      <c r="AG133" s="96"/>
      <c r="AK133" s="96"/>
      <c r="AO133" s="96"/>
      <c r="AS133" s="96"/>
      <c r="AW133" s="96"/>
      <c r="BA133" s="96"/>
      <c r="BE133" s="96"/>
      <c r="BI133" s="96"/>
      <c r="BM133" s="96"/>
      <c r="BQ133" s="96"/>
      <c r="BU133" s="96"/>
      <c r="BY133" s="96"/>
      <c r="CC133" s="96"/>
      <c r="CG133" s="96"/>
      <c r="CK133" s="96"/>
      <c r="CO133" s="96"/>
      <c r="CS133" s="96"/>
      <c r="CW133" s="96"/>
      <c r="DA133" s="96"/>
      <c r="DE133" s="96"/>
      <c r="DI133" s="96"/>
      <c r="DM133" s="96"/>
      <c r="DQ133" s="96"/>
      <c r="DU133" s="96"/>
      <c r="DY133" s="96"/>
      <c r="EC133" s="96"/>
      <c r="EG133" s="96"/>
      <c r="EK133" s="96"/>
      <c r="EO133" s="96"/>
      <c r="ES133" s="96"/>
      <c r="EW133" s="96"/>
      <c r="FA133" s="96"/>
      <c r="FE133" s="96"/>
      <c r="FI133" s="96"/>
      <c r="FM133" s="96"/>
      <c r="FQ133" s="96"/>
      <c r="FU133" s="96"/>
      <c r="FY133" s="96"/>
      <c r="GC133" s="96"/>
      <c r="GG133" s="96"/>
      <c r="GK133" s="96"/>
      <c r="GO133" s="96"/>
    </row>
    <row r="134" spans="1:197" ht="18" customHeight="1" x14ac:dyDescent="0.2">
      <c r="A134" s="144" t="s">
        <v>239</v>
      </c>
      <c r="B134" s="127" t="s">
        <v>32</v>
      </c>
      <c r="C134" s="461"/>
      <c r="D134" s="94">
        <v>5.78</v>
      </c>
      <c r="E134" s="110"/>
      <c r="F134" s="107">
        <v>5.79</v>
      </c>
      <c r="G134" s="107">
        <v>5.79</v>
      </c>
      <c r="H134" s="107">
        <v>5.79</v>
      </c>
      <c r="I134" s="110"/>
      <c r="J134" s="114"/>
      <c r="K134" s="95"/>
      <c r="L134" s="99"/>
    </row>
    <row r="135" spans="1:197" ht="18" customHeight="1" x14ac:dyDescent="0.2">
      <c r="A135" s="144" t="s">
        <v>291</v>
      </c>
      <c r="B135" s="127" t="s">
        <v>32</v>
      </c>
      <c r="C135" s="461"/>
      <c r="D135" s="94">
        <v>16.77</v>
      </c>
      <c r="E135" s="110"/>
      <c r="F135" s="107">
        <v>16.79</v>
      </c>
      <c r="G135" s="107">
        <v>16.79</v>
      </c>
      <c r="H135" s="107">
        <v>16.79</v>
      </c>
      <c r="I135" s="110"/>
      <c r="J135" s="114"/>
      <c r="K135" s="95"/>
      <c r="L135" s="99"/>
    </row>
    <row r="136" spans="1:197" ht="18" customHeight="1" x14ac:dyDescent="0.2">
      <c r="A136" s="144" t="s">
        <v>107</v>
      </c>
      <c r="B136" s="127" t="s">
        <v>32</v>
      </c>
      <c r="C136" s="461"/>
      <c r="D136" s="94">
        <v>10.38</v>
      </c>
      <c r="E136" s="110"/>
      <c r="F136" s="107">
        <v>10.39</v>
      </c>
      <c r="G136" s="107">
        <v>10.39</v>
      </c>
      <c r="H136" s="107">
        <v>10.39</v>
      </c>
      <c r="I136" s="110"/>
      <c r="J136" s="114"/>
      <c r="K136" s="95"/>
      <c r="L136" s="99"/>
    </row>
    <row r="137" spans="1:197" ht="18" customHeight="1" x14ac:dyDescent="0.2">
      <c r="A137" s="147" t="s">
        <v>721</v>
      </c>
      <c r="B137" s="127" t="s">
        <v>32</v>
      </c>
      <c r="C137" s="461"/>
      <c r="D137" s="94">
        <v>37.450000000000003</v>
      </c>
      <c r="E137" s="110"/>
      <c r="F137" s="107">
        <v>37.49</v>
      </c>
      <c r="G137" s="107">
        <v>37.49</v>
      </c>
      <c r="H137" s="107">
        <v>37.49</v>
      </c>
      <c r="I137" s="110"/>
      <c r="J137" s="114"/>
      <c r="K137" s="95"/>
      <c r="L137" s="99"/>
    </row>
    <row r="138" spans="1:197" ht="18" customHeight="1" x14ac:dyDescent="0.2">
      <c r="A138" s="144" t="s">
        <v>288</v>
      </c>
      <c r="B138" s="127" t="s">
        <v>32</v>
      </c>
      <c r="C138" s="461"/>
      <c r="D138" s="94">
        <v>1.1000000000000001</v>
      </c>
      <c r="E138" s="110"/>
      <c r="F138" s="107">
        <v>1.1000000000000001</v>
      </c>
      <c r="G138" s="107">
        <v>1.1000000000000001</v>
      </c>
      <c r="H138" s="107">
        <v>1.1000000000000001</v>
      </c>
      <c r="I138" s="110"/>
      <c r="J138" s="114"/>
      <c r="K138" s="95"/>
      <c r="L138" s="99"/>
    </row>
    <row r="139" spans="1:197" ht="18" hidden="1" customHeight="1" x14ac:dyDescent="0.2">
      <c r="A139" s="147" t="s">
        <v>631</v>
      </c>
      <c r="B139" s="127" t="s">
        <v>32</v>
      </c>
      <c r="C139" s="150"/>
      <c r="D139" s="94">
        <v>170.58</v>
      </c>
      <c r="E139" s="110">
        <v>180</v>
      </c>
      <c r="F139" s="107">
        <v>170.75</v>
      </c>
      <c r="G139" s="107">
        <v>170.75</v>
      </c>
      <c r="H139" s="107">
        <v>170.75</v>
      </c>
      <c r="I139" s="110">
        <v>363.27</v>
      </c>
      <c r="J139" s="114"/>
      <c r="K139" s="95"/>
      <c r="L139" s="99"/>
    </row>
    <row r="140" spans="1:197" ht="18" hidden="1" customHeight="1" x14ac:dyDescent="0.2">
      <c r="A140" s="147" t="s">
        <v>538</v>
      </c>
      <c r="B140" s="127" t="s">
        <v>32</v>
      </c>
      <c r="C140" s="150"/>
      <c r="D140" s="94">
        <v>681.42</v>
      </c>
      <c r="E140" s="110">
        <v>700</v>
      </c>
      <c r="F140" s="107">
        <v>682.1</v>
      </c>
      <c r="G140" s="107">
        <v>682.1</v>
      </c>
      <c r="H140" s="107">
        <v>682.1</v>
      </c>
      <c r="I140" s="110">
        <v>792.89</v>
      </c>
      <c r="J140" s="114"/>
      <c r="K140" s="95"/>
      <c r="L140" s="99"/>
    </row>
    <row r="141" spans="1:197" ht="18" hidden="1" customHeight="1" x14ac:dyDescent="0.2">
      <c r="A141" s="147" t="s">
        <v>539</v>
      </c>
      <c r="B141" s="127" t="s">
        <v>32</v>
      </c>
      <c r="C141" s="150"/>
      <c r="D141" s="94">
        <v>839.11</v>
      </c>
      <c r="E141" s="110">
        <v>750</v>
      </c>
      <c r="F141" s="107">
        <v>839.95</v>
      </c>
      <c r="G141" s="107">
        <v>839.95</v>
      </c>
      <c r="H141" s="107">
        <v>839.95</v>
      </c>
      <c r="I141" s="110">
        <v>1073.79</v>
      </c>
      <c r="J141" s="114"/>
      <c r="K141" s="95"/>
      <c r="L141" s="99"/>
    </row>
    <row r="142" spans="1:197" ht="18" hidden="1" customHeight="1" x14ac:dyDescent="0.2">
      <c r="A142" s="147" t="s">
        <v>540</v>
      </c>
      <c r="B142" s="127" t="s">
        <v>32</v>
      </c>
      <c r="C142" s="150"/>
      <c r="D142" s="94">
        <v>937.56</v>
      </c>
      <c r="E142" s="110">
        <v>800</v>
      </c>
      <c r="F142" s="107">
        <v>938.5</v>
      </c>
      <c r="G142" s="107">
        <v>938.5</v>
      </c>
      <c r="H142" s="107">
        <v>938.5</v>
      </c>
      <c r="I142" s="109">
        <v>1402.77</v>
      </c>
      <c r="J142" s="114"/>
      <c r="K142" s="95"/>
      <c r="L142" s="99"/>
    </row>
    <row r="143" spans="1:197" ht="18" hidden="1" customHeight="1" x14ac:dyDescent="0.2">
      <c r="A143" s="147" t="s">
        <v>262</v>
      </c>
      <c r="B143" s="127" t="s">
        <v>32</v>
      </c>
      <c r="C143" s="150"/>
      <c r="D143" s="94">
        <v>1872.29</v>
      </c>
      <c r="E143" s="110"/>
      <c r="F143" s="107">
        <v>1874.16</v>
      </c>
      <c r="G143" s="107">
        <v>1874.16</v>
      </c>
      <c r="H143" s="107">
        <v>1874.16</v>
      </c>
      <c r="I143" s="110"/>
      <c r="J143" s="114"/>
      <c r="K143" s="95"/>
      <c r="L143" s="99"/>
    </row>
    <row r="144" spans="1:197" ht="18" hidden="1" customHeight="1" x14ac:dyDescent="0.2">
      <c r="A144" s="147" t="s">
        <v>259</v>
      </c>
      <c r="B144" s="127" t="s">
        <v>32</v>
      </c>
      <c r="C144" s="150"/>
      <c r="D144" s="94">
        <v>697.45</v>
      </c>
      <c r="E144" s="110"/>
      <c r="F144" s="107">
        <v>698.15</v>
      </c>
      <c r="G144" s="107">
        <v>698.15</v>
      </c>
      <c r="H144" s="107">
        <v>698.15</v>
      </c>
      <c r="I144" s="110"/>
      <c r="J144" s="114"/>
      <c r="K144" s="95">
        <v>640.99</v>
      </c>
      <c r="L144" s="99"/>
    </row>
    <row r="145" spans="1:12" ht="18" hidden="1" customHeight="1" x14ac:dyDescent="0.2">
      <c r="A145" s="147" t="s">
        <v>411</v>
      </c>
      <c r="B145" s="127" t="s">
        <v>32</v>
      </c>
      <c r="C145" s="150"/>
      <c r="D145" s="94">
        <v>993.31</v>
      </c>
      <c r="E145" s="110"/>
      <c r="F145" s="107">
        <v>994.3</v>
      </c>
      <c r="G145" s="107">
        <v>994.3</v>
      </c>
      <c r="H145" s="107">
        <v>994.3</v>
      </c>
      <c r="I145" s="110"/>
      <c r="J145" s="114"/>
      <c r="K145" s="95">
        <v>949.99</v>
      </c>
      <c r="L145" s="99"/>
    </row>
    <row r="146" spans="1:12" ht="18" hidden="1" customHeight="1" x14ac:dyDescent="0.2">
      <c r="A146" s="147" t="s">
        <v>537</v>
      </c>
      <c r="B146" s="127" t="s">
        <v>32</v>
      </c>
      <c r="C146" s="150"/>
      <c r="D146" s="94">
        <v>0</v>
      </c>
      <c r="E146" s="110"/>
      <c r="F146" s="107">
        <v>0</v>
      </c>
      <c r="G146" s="107">
        <v>0</v>
      </c>
      <c r="H146" s="107">
        <v>0</v>
      </c>
      <c r="I146" s="110"/>
      <c r="J146" s="114"/>
      <c r="K146" s="95"/>
      <c r="L146" s="99"/>
    </row>
    <row r="147" spans="1:12" ht="18" hidden="1" customHeight="1" x14ac:dyDescent="0.2">
      <c r="A147" s="147" t="s">
        <v>260</v>
      </c>
      <c r="B147" s="127" t="s">
        <v>32</v>
      </c>
      <c r="C147" s="150"/>
      <c r="D147" s="94">
        <v>1197.5999999999999</v>
      </c>
      <c r="E147" s="110"/>
      <c r="F147" s="107">
        <v>1198.8</v>
      </c>
      <c r="G147" s="107">
        <v>1198.8</v>
      </c>
      <c r="H147" s="107">
        <v>1198.8</v>
      </c>
      <c r="I147" s="110"/>
      <c r="J147" s="114"/>
      <c r="K147" s="95">
        <v>1170.99</v>
      </c>
      <c r="L147" s="99"/>
    </row>
    <row r="148" spans="1:12" ht="18" hidden="1" customHeight="1" x14ac:dyDescent="0.2">
      <c r="A148" s="147" t="s">
        <v>261</v>
      </c>
      <c r="B148" s="127" t="s">
        <v>32</v>
      </c>
      <c r="C148" s="150"/>
      <c r="D148" s="94">
        <v>0</v>
      </c>
      <c r="E148" s="110"/>
      <c r="F148" s="107"/>
      <c r="G148" s="107"/>
      <c r="H148" s="107"/>
      <c r="I148" s="110"/>
      <c r="J148" s="114"/>
      <c r="K148" s="95"/>
      <c r="L148" s="99"/>
    </row>
    <row r="149" spans="1:12" ht="18" hidden="1" customHeight="1" x14ac:dyDescent="0.2">
      <c r="A149" s="144" t="s">
        <v>255</v>
      </c>
      <c r="B149" s="127" t="s">
        <v>32</v>
      </c>
      <c r="C149" s="150"/>
      <c r="D149" s="94">
        <v>628.75</v>
      </c>
      <c r="E149" s="110">
        <v>550</v>
      </c>
      <c r="F149" s="107">
        <v>629.38</v>
      </c>
      <c r="G149" s="107">
        <v>629.38</v>
      </c>
      <c r="H149" s="107">
        <v>629.38</v>
      </c>
      <c r="I149" s="110">
        <v>571.79</v>
      </c>
      <c r="J149" s="114"/>
      <c r="K149" s="95">
        <v>660</v>
      </c>
      <c r="L149" s="99"/>
    </row>
    <row r="150" spans="1:12" ht="18" hidden="1" customHeight="1" x14ac:dyDescent="0.2">
      <c r="A150" s="144" t="s">
        <v>256</v>
      </c>
      <c r="B150" s="127" t="s">
        <v>32</v>
      </c>
      <c r="C150" s="150"/>
      <c r="D150" s="94">
        <v>759.04</v>
      </c>
      <c r="E150" s="109">
        <v>650</v>
      </c>
      <c r="F150" s="107">
        <v>759.8</v>
      </c>
      <c r="G150" s="107">
        <v>759.8</v>
      </c>
      <c r="H150" s="107">
        <v>759.8</v>
      </c>
      <c r="I150" s="110">
        <v>835.97</v>
      </c>
      <c r="J150" s="114"/>
      <c r="K150" s="95">
        <v>745</v>
      </c>
      <c r="L150" s="99"/>
    </row>
    <row r="151" spans="1:12" ht="18" hidden="1" customHeight="1" x14ac:dyDescent="0.2">
      <c r="A151" s="144" t="s">
        <v>258</v>
      </c>
      <c r="B151" s="127" t="s">
        <v>32</v>
      </c>
      <c r="C151" s="150"/>
      <c r="D151" s="94">
        <v>0</v>
      </c>
      <c r="E151" s="110"/>
      <c r="F151" s="107"/>
      <c r="G151" s="107"/>
      <c r="H151" s="107"/>
      <c r="I151" s="110"/>
      <c r="J151" s="114"/>
      <c r="K151" s="95"/>
      <c r="L151" s="99"/>
    </row>
    <row r="152" spans="1:12" ht="18" hidden="1" customHeight="1" x14ac:dyDescent="0.2">
      <c r="A152" s="144" t="s">
        <v>257</v>
      </c>
      <c r="B152" s="127" t="s">
        <v>32</v>
      </c>
      <c r="C152" s="150"/>
      <c r="D152" s="94">
        <v>958.5</v>
      </c>
      <c r="E152" s="109">
        <v>750</v>
      </c>
      <c r="F152" s="107">
        <v>959.46</v>
      </c>
      <c r="G152" s="107">
        <v>959.46</v>
      </c>
      <c r="H152" s="107">
        <v>959.46</v>
      </c>
      <c r="I152" s="110">
        <v>1062.1199999999999</v>
      </c>
      <c r="J152" s="114"/>
      <c r="K152" s="95">
        <v>945</v>
      </c>
      <c r="L152" s="99"/>
    </row>
    <row r="153" spans="1:12" ht="18" hidden="1" customHeight="1" x14ac:dyDescent="0.2">
      <c r="A153" s="144" t="s">
        <v>319</v>
      </c>
      <c r="B153" s="127" t="s">
        <v>32</v>
      </c>
      <c r="C153" s="150"/>
      <c r="D153" s="94">
        <v>1079.8900000000001</v>
      </c>
      <c r="E153" s="110"/>
      <c r="F153" s="107">
        <v>1080.97</v>
      </c>
      <c r="G153" s="107">
        <v>1080.97</v>
      </c>
      <c r="H153" s="107">
        <v>1080.97</v>
      </c>
      <c r="I153" s="110"/>
      <c r="J153" s="114"/>
      <c r="K153" s="95"/>
      <c r="L153" s="99"/>
    </row>
    <row r="154" spans="1:12" ht="18" hidden="1" customHeight="1" x14ac:dyDescent="0.2">
      <c r="A154" s="144" t="s">
        <v>263</v>
      </c>
      <c r="B154" s="127" t="s">
        <v>32</v>
      </c>
      <c r="C154" s="150"/>
      <c r="D154" s="94">
        <v>204.92</v>
      </c>
      <c r="E154" s="110"/>
      <c r="F154" s="107"/>
      <c r="G154" s="107"/>
      <c r="H154" s="107"/>
      <c r="I154" s="110"/>
      <c r="J154" s="114"/>
      <c r="K154" s="95"/>
      <c r="L154" s="99"/>
    </row>
    <row r="155" spans="1:12" ht="18" hidden="1" customHeight="1" x14ac:dyDescent="0.2">
      <c r="A155" s="144" t="s">
        <v>184</v>
      </c>
      <c r="B155" s="127" t="s">
        <v>32</v>
      </c>
      <c r="C155" s="150"/>
      <c r="D155" s="94">
        <v>184.44</v>
      </c>
      <c r="E155" s="110"/>
      <c r="F155" s="107">
        <v>184.62</v>
      </c>
      <c r="G155" s="107">
        <v>184.62</v>
      </c>
      <c r="H155" s="107">
        <v>184.62</v>
      </c>
      <c r="I155" s="110"/>
      <c r="J155" s="114"/>
      <c r="K155" s="95"/>
      <c r="L155" s="99"/>
    </row>
    <row r="156" spans="1:12" ht="18" hidden="1" customHeight="1" x14ac:dyDescent="0.2">
      <c r="A156" s="144" t="s">
        <v>199</v>
      </c>
      <c r="B156" s="127" t="s">
        <v>32</v>
      </c>
      <c r="C156" s="150"/>
      <c r="D156" s="94">
        <v>79.180000000000007</v>
      </c>
      <c r="E156" s="110"/>
      <c r="F156" s="107">
        <v>79.260000000000005</v>
      </c>
      <c r="G156" s="107">
        <v>79.260000000000005</v>
      </c>
      <c r="H156" s="107">
        <v>79.260000000000005</v>
      </c>
      <c r="I156" s="110"/>
      <c r="J156" s="114"/>
      <c r="K156" s="95"/>
      <c r="L156" s="99"/>
    </row>
    <row r="157" spans="1:12" ht="18" hidden="1" customHeight="1" x14ac:dyDescent="0.2">
      <c r="A157" s="144" t="s">
        <v>197</v>
      </c>
      <c r="B157" s="127" t="s">
        <v>32</v>
      </c>
      <c r="C157" s="150"/>
      <c r="D157" s="94">
        <v>35582.82</v>
      </c>
      <c r="E157" s="110"/>
      <c r="F157" s="107">
        <v>35618.44</v>
      </c>
      <c r="G157" s="107">
        <v>35618.44</v>
      </c>
      <c r="H157" s="107">
        <v>35618.44</v>
      </c>
      <c r="I157" s="110"/>
      <c r="J157" s="114"/>
      <c r="K157" s="95"/>
      <c r="L157" s="99"/>
    </row>
    <row r="158" spans="1:12" ht="18" hidden="1" customHeight="1" x14ac:dyDescent="0.2">
      <c r="A158" s="144" t="s">
        <v>198</v>
      </c>
      <c r="B158" s="127" t="s">
        <v>32</v>
      </c>
      <c r="C158" s="150"/>
      <c r="D158" s="94">
        <v>37259.5</v>
      </c>
      <c r="E158" s="110"/>
      <c r="F158" s="107">
        <v>37296.800000000003</v>
      </c>
      <c r="G158" s="107">
        <v>37296.800000000003</v>
      </c>
      <c r="H158" s="107">
        <v>37296.800000000003</v>
      </c>
      <c r="I158" s="110"/>
      <c r="J158" s="114"/>
      <c r="K158" s="95"/>
      <c r="L158" s="99"/>
    </row>
    <row r="159" spans="1:12" ht="18" customHeight="1" x14ac:dyDescent="0.2">
      <c r="A159" s="144" t="s">
        <v>424</v>
      </c>
      <c r="B159" s="127" t="s">
        <v>32</v>
      </c>
      <c r="C159" s="461"/>
      <c r="D159" s="94">
        <v>1.51</v>
      </c>
      <c r="E159" s="110"/>
      <c r="F159" s="107">
        <v>1.51</v>
      </c>
      <c r="G159" s="107">
        <v>1.51</v>
      </c>
      <c r="H159" s="107">
        <v>1.51</v>
      </c>
      <c r="I159" s="110"/>
      <c r="J159" s="114"/>
      <c r="K159" s="95"/>
      <c r="L159" s="99"/>
    </row>
    <row r="160" spans="1:12" ht="18" customHeight="1" x14ac:dyDescent="0.2">
      <c r="A160" s="144" t="s">
        <v>36</v>
      </c>
      <c r="B160" s="127" t="s">
        <v>32</v>
      </c>
      <c r="C160" s="461"/>
      <c r="D160" s="94">
        <v>6.52</v>
      </c>
      <c r="E160" s="110"/>
      <c r="F160" s="107">
        <v>6.53</v>
      </c>
      <c r="G160" s="107">
        <v>6.53</v>
      </c>
      <c r="H160" s="107">
        <v>6.53</v>
      </c>
      <c r="I160" s="110"/>
      <c r="J160" s="114"/>
      <c r="K160" s="95"/>
      <c r="L160" s="99"/>
    </row>
    <row r="161" spans="1:195" ht="18" customHeight="1" x14ac:dyDescent="0.2">
      <c r="A161" s="144" t="s">
        <v>42</v>
      </c>
      <c r="B161" s="127" t="s">
        <v>41</v>
      </c>
      <c r="C161" s="461"/>
      <c r="D161" s="94">
        <v>1.86</v>
      </c>
      <c r="E161" s="110"/>
      <c r="F161" s="107">
        <v>1.86</v>
      </c>
      <c r="G161" s="107">
        <v>1.86</v>
      </c>
      <c r="H161" s="107">
        <v>1.86</v>
      </c>
      <c r="I161" s="110"/>
      <c r="J161" s="114"/>
      <c r="K161" s="95"/>
      <c r="L161" s="99"/>
    </row>
    <row r="162" spans="1:195" ht="18" hidden="1" customHeight="1" x14ac:dyDescent="0.2">
      <c r="A162" s="144" t="s">
        <v>338</v>
      </c>
      <c r="B162" s="127" t="s">
        <v>32</v>
      </c>
      <c r="C162" s="150"/>
      <c r="D162" s="94">
        <v>1.76</v>
      </c>
      <c r="E162" s="110"/>
      <c r="F162" s="107">
        <v>1.76</v>
      </c>
      <c r="G162" s="107">
        <v>1.76</v>
      </c>
      <c r="H162" s="107">
        <v>1.76</v>
      </c>
      <c r="I162" s="110"/>
      <c r="J162" s="114"/>
      <c r="K162" s="95"/>
      <c r="L162" s="99"/>
    </row>
    <row r="163" spans="1:195" ht="18" hidden="1" customHeight="1" x14ac:dyDescent="0.2">
      <c r="A163" s="147" t="s">
        <v>642</v>
      </c>
      <c r="B163" s="127" t="s">
        <v>32</v>
      </c>
      <c r="C163" s="150"/>
      <c r="D163" s="94"/>
      <c r="E163" s="110"/>
      <c r="F163" s="107"/>
      <c r="G163" s="107"/>
      <c r="H163" s="107"/>
      <c r="I163" s="110"/>
      <c r="J163" s="114"/>
      <c r="K163" s="95"/>
      <c r="L163" s="99"/>
    </row>
    <row r="164" spans="1:195" ht="18" customHeight="1" x14ac:dyDescent="0.2">
      <c r="A164" s="144" t="s">
        <v>312</v>
      </c>
      <c r="B164" s="127" t="s">
        <v>32</v>
      </c>
      <c r="C164" s="461"/>
      <c r="D164" s="94">
        <v>20.81</v>
      </c>
      <c r="E164" s="110"/>
      <c r="F164" s="107">
        <v>20.83</v>
      </c>
      <c r="G164" s="107">
        <v>20.83</v>
      </c>
      <c r="H164" s="107">
        <v>20.83</v>
      </c>
      <c r="I164" s="110"/>
      <c r="J164" s="114"/>
      <c r="K164" s="95"/>
      <c r="L164" s="99"/>
    </row>
    <row r="165" spans="1:195" ht="18" customHeight="1" x14ac:dyDescent="0.2">
      <c r="A165" s="144" t="s">
        <v>192</v>
      </c>
      <c r="B165" s="127" t="s">
        <v>32</v>
      </c>
      <c r="C165" s="461"/>
      <c r="D165" s="94">
        <v>20.81</v>
      </c>
      <c r="E165" s="110"/>
      <c r="F165" s="107"/>
      <c r="G165" s="107">
        <v>20.83</v>
      </c>
      <c r="H165" s="107">
        <v>20.83</v>
      </c>
      <c r="I165" s="110"/>
      <c r="J165" s="114"/>
      <c r="K165" s="95"/>
      <c r="L165" s="99"/>
    </row>
    <row r="166" spans="1:195" ht="18" customHeight="1" x14ac:dyDescent="0.2">
      <c r="A166" s="147" t="s">
        <v>716</v>
      </c>
      <c r="B166" s="127" t="s">
        <v>32</v>
      </c>
      <c r="C166" s="461"/>
      <c r="D166" s="94">
        <v>20.81</v>
      </c>
      <c r="E166" s="107"/>
      <c r="F166" s="107">
        <v>959.46</v>
      </c>
      <c r="G166" s="107">
        <v>20.83</v>
      </c>
      <c r="H166" s="107">
        <v>20.83</v>
      </c>
      <c r="I166" s="107"/>
      <c r="J166" s="95"/>
      <c r="K166" s="95"/>
      <c r="L166" s="99"/>
      <c r="M166" s="92"/>
      <c r="P166" s="92"/>
      <c r="R166" s="92"/>
      <c r="S166" s="92"/>
      <c r="V166" s="92"/>
      <c r="W166" s="92"/>
      <c r="Z166" s="92"/>
      <c r="AA166" s="92"/>
      <c r="AD166" s="92"/>
      <c r="AE166" s="92"/>
      <c r="AH166" s="92"/>
      <c r="AI166" s="92"/>
      <c r="AL166" s="92"/>
      <c r="AM166" s="92"/>
      <c r="AP166" s="92"/>
      <c r="AQ166" s="92"/>
      <c r="AT166" s="92"/>
      <c r="AU166" s="92"/>
      <c r="AX166" s="92"/>
      <c r="AY166" s="92"/>
      <c r="BB166" s="92"/>
      <c r="BC166" s="92"/>
      <c r="BF166" s="92"/>
      <c r="BG166" s="92"/>
      <c r="BJ166" s="92"/>
      <c r="BK166" s="92"/>
      <c r="BN166" s="92"/>
      <c r="BO166" s="92"/>
      <c r="BR166" s="92"/>
      <c r="BS166" s="92"/>
      <c r="BV166" s="92"/>
      <c r="BW166" s="92"/>
      <c r="BZ166" s="92"/>
      <c r="CA166" s="92"/>
      <c r="CD166" s="92"/>
      <c r="CE166" s="92"/>
      <c r="CH166" s="92"/>
      <c r="CI166" s="92"/>
      <c r="CL166" s="92"/>
      <c r="CM166" s="92"/>
      <c r="CP166" s="92"/>
      <c r="CQ166" s="92"/>
      <c r="CT166" s="92"/>
      <c r="CU166" s="92"/>
      <c r="CX166" s="92"/>
      <c r="CY166" s="92"/>
      <c r="DB166" s="92"/>
      <c r="DC166" s="92"/>
      <c r="DF166" s="92"/>
      <c r="DG166" s="92"/>
      <c r="DJ166" s="92"/>
      <c r="DK166" s="92"/>
      <c r="DN166" s="92"/>
      <c r="DO166" s="92"/>
      <c r="DR166" s="92"/>
      <c r="DS166" s="92"/>
      <c r="DV166" s="92"/>
      <c r="DW166" s="92"/>
      <c r="DZ166" s="92"/>
      <c r="EA166" s="92"/>
      <c r="ED166" s="92"/>
      <c r="EE166" s="92"/>
      <c r="EH166" s="92"/>
      <c r="EI166" s="92"/>
      <c r="EL166" s="92"/>
      <c r="EM166" s="92"/>
      <c r="EP166" s="92"/>
      <c r="EQ166" s="92"/>
      <c r="ET166" s="92"/>
      <c r="EU166" s="92"/>
      <c r="EX166" s="92"/>
      <c r="EY166" s="92"/>
      <c r="FB166" s="92"/>
      <c r="FC166" s="92"/>
      <c r="FF166" s="92"/>
      <c r="FG166" s="92"/>
      <c r="FJ166" s="92"/>
      <c r="FK166" s="92"/>
      <c r="FN166" s="92"/>
      <c r="FO166" s="92"/>
      <c r="FR166" s="92"/>
      <c r="FS166" s="92"/>
      <c r="FV166" s="92"/>
      <c r="FW166" s="92"/>
      <c r="FZ166" s="92"/>
      <c r="GA166" s="92"/>
      <c r="GD166" s="92"/>
      <c r="GE166" s="92"/>
      <c r="GH166" s="92"/>
      <c r="GI166" s="92"/>
      <c r="GL166" s="92"/>
      <c r="GM166" s="92"/>
    </row>
    <row r="167" spans="1:195" ht="18" customHeight="1" x14ac:dyDescent="0.2">
      <c r="A167" s="147" t="s">
        <v>613</v>
      </c>
      <c r="B167" s="149" t="s">
        <v>636</v>
      </c>
      <c r="C167" s="461"/>
      <c r="D167" s="94"/>
      <c r="E167" s="107"/>
      <c r="F167" s="107"/>
      <c r="G167" s="107"/>
      <c r="H167" s="107"/>
      <c r="I167" s="107"/>
      <c r="J167" s="95"/>
      <c r="K167" s="95"/>
      <c r="L167" s="99"/>
      <c r="M167" s="92"/>
      <c r="P167" s="92"/>
      <c r="R167" s="92"/>
      <c r="S167" s="92"/>
      <c r="V167" s="92"/>
      <c r="W167" s="92"/>
      <c r="Z167" s="92"/>
      <c r="AA167" s="92"/>
      <c r="AD167" s="92"/>
      <c r="AE167" s="92"/>
      <c r="AH167" s="92"/>
      <c r="AI167" s="92"/>
      <c r="AL167" s="92"/>
      <c r="AM167" s="92"/>
      <c r="AP167" s="92"/>
      <c r="AQ167" s="92"/>
      <c r="AT167" s="92"/>
      <c r="AU167" s="92"/>
      <c r="AX167" s="92"/>
      <c r="AY167" s="92"/>
      <c r="BB167" s="92"/>
      <c r="BC167" s="92"/>
      <c r="BF167" s="92"/>
      <c r="BG167" s="92"/>
      <c r="BJ167" s="92"/>
      <c r="BK167" s="92"/>
      <c r="BN167" s="92"/>
      <c r="BO167" s="92"/>
      <c r="BR167" s="92"/>
      <c r="BS167" s="92"/>
      <c r="BV167" s="92"/>
      <c r="BW167" s="92"/>
      <c r="BZ167" s="92"/>
      <c r="CA167" s="92"/>
      <c r="CD167" s="92"/>
      <c r="CE167" s="92"/>
      <c r="CH167" s="92"/>
      <c r="CI167" s="92"/>
      <c r="CL167" s="92"/>
      <c r="CM167" s="92"/>
      <c r="CP167" s="92"/>
      <c r="CQ167" s="92"/>
      <c r="CT167" s="92"/>
      <c r="CU167" s="92"/>
      <c r="CX167" s="92"/>
      <c r="CY167" s="92"/>
      <c r="DB167" s="92"/>
      <c r="DC167" s="92"/>
      <c r="DF167" s="92"/>
      <c r="DG167" s="92"/>
      <c r="DJ167" s="92"/>
      <c r="DK167" s="92"/>
      <c r="DN167" s="92"/>
      <c r="DO167" s="92"/>
      <c r="DR167" s="92"/>
      <c r="DS167" s="92"/>
      <c r="DV167" s="92"/>
      <c r="DW167" s="92"/>
      <c r="DZ167" s="92"/>
      <c r="EA167" s="92"/>
      <c r="ED167" s="92"/>
      <c r="EE167" s="92"/>
      <c r="EH167" s="92"/>
      <c r="EI167" s="92"/>
      <c r="EL167" s="92"/>
      <c r="EM167" s="92"/>
      <c r="EP167" s="92"/>
      <c r="EQ167" s="92"/>
      <c r="ET167" s="92"/>
      <c r="EU167" s="92"/>
      <c r="EX167" s="92"/>
      <c r="EY167" s="92"/>
      <c r="FB167" s="92"/>
      <c r="FC167" s="92"/>
      <c r="FF167" s="92"/>
      <c r="FG167" s="92"/>
      <c r="FJ167" s="92"/>
      <c r="FK167" s="92"/>
      <c r="FN167" s="92"/>
      <c r="FO167" s="92"/>
      <c r="FR167" s="92"/>
      <c r="FS167" s="92"/>
      <c r="FV167" s="92"/>
      <c r="FW167" s="92"/>
      <c r="FZ167" s="92"/>
      <c r="GA167" s="92"/>
      <c r="GD167" s="92"/>
      <c r="GE167" s="92"/>
      <c r="GH167" s="92"/>
      <c r="GI167" s="92"/>
      <c r="GL167" s="92"/>
      <c r="GM167" s="92"/>
    </row>
    <row r="168" spans="1:195" ht="18" customHeight="1" x14ac:dyDescent="0.2">
      <c r="A168" s="144" t="s">
        <v>246</v>
      </c>
      <c r="B168" s="127" t="s">
        <v>32</v>
      </c>
      <c r="C168" s="461"/>
      <c r="D168" s="94">
        <v>1.46</v>
      </c>
      <c r="E168" s="107"/>
      <c r="F168" s="107">
        <v>839.95</v>
      </c>
      <c r="G168" s="107">
        <v>1.46</v>
      </c>
      <c r="H168" s="107">
        <v>1.46</v>
      </c>
      <c r="I168" s="107"/>
      <c r="J168" s="95"/>
      <c r="K168" s="95"/>
      <c r="L168" s="99"/>
      <c r="M168" s="92"/>
      <c r="P168" s="92"/>
      <c r="R168" s="92"/>
      <c r="S168" s="92"/>
      <c r="V168" s="92"/>
      <c r="W168" s="92"/>
      <c r="Z168" s="92"/>
      <c r="AA168" s="92"/>
      <c r="AD168" s="92"/>
      <c r="AE168" s="92"/>
      <c r="AH168" s="92"/>
      <c r="AI168" s="92"/>
      <c r="AL168" s="92"/>
      <c r="AM168" s="92"/>
      <c r="AP168" s="92"/>
      <c r="AQ168" s="92"/>
      <c r="AT168" s="92"/>
      <c r="AU168" s="92"/>
      <c r="AX168" s="92"/>
      <c r="AY168" s="92"/>
      <c r="BB168" s="92"/>
      <c r="BC168" s="92"/>
      <c r="BF168" s="92"/>
      <c r="BG168" s="92"/>
      <c r="BJ168" s="92"/>
      <c r="BK168" s="92"/>
      <c r="BN168" s="92"/>
      <c r="BO168" s="92"/>
      <c r="BR168" s="92"/>
      <c r="BS168" s="92"/>
      <c r="BV168" s="92"/>
      <c r="BW168" s="92"/>
      <c r="BZ168" s="92"/>
      <c r="CA168" s="92"/>
      <c r="CD168" s="92"/>
      <c r="CE168" s="92"/>
      <c r="CH168" s="92"/>
      <c r="CI168" s="92"/>
      <c r="CL168" s="92"/>
      <c r="CM168" s="92"/>
      <c r="CP168" s="92"/>
      <c r="CQ168" s="92"/>
      <c r="CT168" s="92"/>
      <c r="CU168" s="92"/>
      <c r="CX168" s="92"/>
      <c r="CY168" s="92"/>
      <c r="DB168" s="92"/>
      <c r="DC168" s="92"/>
      <c r="DF168" s="92"/>
      <c r="DG168" s="92"/>
      <c r="DJ168" s="92"/>
      <c r="DK168" s="92"/>
      <c r="DN168" s="92"/>
      <c r="DO168" s="92"/>
      <c r="DR168" s="92"/>
      <c r="DS168" s="92"/>
      <c r="DV168" s="92"/>
      <c r="DW168" s="92"/>
      <c r="DZ168" s="92"/>
      <c r="EA168" s="92"/>
      <c r="ED168" s="92"/>
      <c r="EE168" s="92"/>
      <c r="EH168" s="92"/>
      <c r="EI168" s="92"/>
      <c r="EL168" s="92"/>
      <c r="EM168" s="92"/>
      <c r="EP168" s="92"/>
      <c r="EQ168" s="92"/>
      <c r="ET168" s="92"/>
      <c r="EU168" s="92"/>
      <c r="EX168" s="92"/>
      <c r="EY168" s="92"/>
      <c r="FB168" s="92"/>
      <c r="FC168" s="92"/>
      <c r="FF168" s="92"/>
      <c r="FG168" s="92"/>
      <c r="FJ168" s="92"/>
      <c r="FK168" s="92"/>
      <c r="FN168" s="92"/>
      <c r="FO168" s="92"/>
      <c r="FR168" s="92"/>
      <c r="FS168" s="92"/>
      <c r="FV168" s="92"/>
      <c r="FW168" s="92"/>
      <c r="FZ168" s="92"/>
      <c r="GA168" s="92"/>
      <c r="GD168" s="92"/>
      <c r="GE168" s="92"/>
      <c r="GH168" s="92"/>
      <c r="GI168" s="92"/>
      <c r="GL168" s="92"/>
      <c r="GM168" s="92"/>
    </row>
    <row r="169" spans="1:195" ht="18" customHeight="1" x14ac:dyDescent="0.2">
      <c r="A169" s="145" t="s">
        <v>420</v>
      </c>
      <c r="B169" s="127" t="s">
        <v>32</v>
      </c>
      <c r="C169" s="461"/>
      <c r="D169" s="94">
        <v>8.2799999999999994</v>
      </c>
      <c r="E169" s="107"/>
      <c r="F169" s="107">
        <v>938.5</v>
      </c>
      <c r="G169" s="107">
        <v>8.2899999999999991</v>
      </c>
      <c r="H169" s="107">
        <v>8.2899999999999991</v>
      </c>
      <c r="I169" s="107"/>
      <c r="J169" s="95"/>
      <c r="K169" s="95"/>
      <c r="L169" s="99"/>
      <c r="M169" s="92"/>
      <c r="P169" s="92"/>
      <c r="R169" s="92"/>
      <c r="S169" s="92"/>
      <c r="V169" s="92"/>
      <c r="W169" s="92"/>
      <c r="Z169" s="92"/>
      <c r="AA169" s="92"/>
      <c r="AD169" s="92"/>
      <c r="AE169" s="92"/>
      <c r="AH169" s="92"/>
      <c r="AI169" s="92"/>
      <c r="AL169" s="92"/>
      <c r="AM169" s="92"/>
      <c r="AP169" s="92"/>
      <c r="AQ169" s="92"/>
      <c r="AT169" s="92"/>
      <c r="AU169" s="92"/>
      <c r="AX169" s="92"/>
      <c r="AY169" s="92"/>
      <c r="BB169" s="92"/>
      <c r="BC169" s="92"/>
      <c r="BF169" s="92"/>
      <c r="BG169" s="92"/>
      <c r="BJ169" s="92"/>
      <c r="BK169" s="92"/>
      <c r="BN169" s="92"/>
      <c r="BO169" s="92"/>
      <c r="BR169" s="92"/>
      <c r="BS169" s="92"/>
      <c r="BV169" s="92"/>
      <c r="BW169" s="92"/>
      <c r="BZ169" s="92"/>
      <c r="CA169" s="92"/>
      <c r="CD169" s="92"/>
      <c r="CE169" s="92"/>
      <c r="CH169" s="92"/>
      <c r="CI169" s="92"/>
      <c r="CL169" s="92"/>
      <c r="CM169" s="92"/>
      <c r="CP169" s="92"/>
      <c r="CQ169" s="92"/>
      <c r="CT169" s="92"/>
      <c r="CU169" s="92"/>
      <c r="CX169" s="92"/>
      <c r="CY169" s="92"/>
      <c r="DB169" s="92"/>
      <c r="DC169" s="92"/>
      <c r="DF169" s="92"/>
      <c r="DG169" s="92"/>
      <c r="DJ169" s="92"/>
      <c r="DK169" s="92"/>
      <c r="DN169" s="92"/>
      <c r="DO169" s="92"/>
      <c r="DR169" s="92"/>
      <c r="DS169" s="92"/>
      <c r="DV169" s="92"/>
      <c r="DW169" s="92"/>
      <c r="DZ169" s="92"/>
      <c r="EA169" s="92"/>
      <c r="ED169" s="92"/>
      <c r="EE169" s="92"/>
      <c r="EH169" s="92"/>
      <c r="EI169" s="92"/>
      <c r="EL169" s="92"/>
      <c r="EM169" s="92"/>
      <c r="EP169" s="92"/>
      <c r="EQ169" s="92"/>
      <c r="ET169" s="92"/>
      <c r="EU169" s="92"/>
      <c r="EX169" s="92"/>
      <c r="EY169" s="92"/>
      <c r="FB169" s="92"/>
      <c r="FC169" s="92"/>
      <c r="FF169" s="92"/>
      <c r="FG169" s="92"/>
      <c r="FJ169" s="92"/>
      <c r="FK169" s="92"/>
      <c r="FN169" s="92"/>
      <c r="FO169" s="92"/>
      <c r="FR169" s="92"/>
      <c r="FS169" s="92"/>
      <c r="FV169" s="92"/>
      <c r="FW169" s="92"/>
      <c r="FZ169" s="92"/>
      <c r="GA169" s="92"/>
      <c r="GD169" s="92"/>
      <c r="GE169" s="92"/>
      <c r="GH169" s="92"/>
      <c r="GI169" s="92"/>
      <c r="GL169" s="92"/>
      <c r="GM169" s="92"/>
    </row>
    <row r="170" spans="1:195" ht="18" customHeight="1" x14ac:dyDescent="0.2">
      <c r="A170" s="136" t="s">
        <v>43</v>
      </c>
      <c r="B170" s="127" t="s">
        <v>41</v>
      </c>
      <c r="C170" s="461"/>
      <c r="D170" s="94"/>
      <c r="E170" s="107"/>
      <c r="F170" s="107"/>
      <c r="G170" s="107"/>
      <c r="H170" s="107"/>
      <c r="I170" s="107"/>
      <c r="J170" s="95"/>
      <c r="K170" s="95"/>
      <c r="L170" s="99"/>
      <c r="M170" s="92"/>
      <c r="P170" s="92"/>
      <c r="R170" s="92"/>
      <c r="S170" s="92"/>
      <c r="V170" s="92"/>
      <c r="W170" s="92"/>
      <c r="Z170" s="92"/>
      <c r="AA170" s="92"/>
      <c r="AD170" s="92"/>
      <c r="AE170" s="92"/>
      <c r="AH170" s="92"/>
      <c r="AI170" s="92"/>
      <c r="AL170" s="92"/>
      <c r="AM170" s="92"/>
      <c r="AP170" s="92"/>
      <c r="AQ170" s="92"/>
      <c r="AT170" s="92"/>
      <c r="AU170" s="92"/>
      <c r="AX170" s="92"/>
      <c r="AY170" s="92"/>
      <c r="BB170" s="92"/>
      <c r="BC170" s="92"/>
      <c r="BF170" s="92"/>
      <c r="BG170" s="92"/>
      <c r="BJ170" s="92"/>
      <c r="BK170" s="92"/>
      <c r="BN170" s="92"/>
      <c r="BO170" s="92"/>
      <c r="BR170" s="92"/>
      <c r="BS170" s="92"/>
      <c r="BV170" s="92"/>
      <c r="BW170" s="92"/>
      <c r="BZ170" s="92"/>
      <c r="CA170" s="92"/>
      <c r="CD170" s="92"/>
      <c r="CE170" s="92"/>
      <c r="CH170" s="92"/>
      <c r="CI170" s="92"/>
      <c r="CL170" s="92"/>
      <c r="CM170" s="92"/>
      <c r="CP170" s="92"/>
      <c r="CQ170" s="92"/>
      <c r="CT170" s="92"/>
      <c r="CU170" s="92"/>
      <c r="CX170" s="92"/>
      <c r="CY170" s="92"/>
      <c r="DB170" s="92"/>
      <c r="DC170" s="92"/>
      <c r="DF170" s="92"/>
      <c r="DG170" s="92"/>
      <c r="DJ170" s="92"/>
      <c r="DK170" s="92"/>
      <c r="DN170" s="92"/>
      <c r="DO170" s="92"/>
      <c r="DR170" s="92"/>
      <c r="DS170" s="92"/>
      <c r="DV170" s="92"/>
      <c r="DW170" s="92"/>
      <c r="DZ170" s="92"/>
      <c r="EA170" s="92"/>
      <c r="ED170" s="92"/>
      <c r="EE170" s="92"/>
      <c r="EH170" s="92"/>
      <c r="EI170" s="92"/>
      <c r="EL170" s="92"/>
      <c r="EM170" s="92"/>
      <c r="EP170" s="92"/>
      <c r="EQ170" s="92"/>
      <c r="ET170" s="92"/>
      <c r="EU170" s="92"/>
      <c r="EX170" s="92"/>
      <c r="EY170" s="92"/>
      <c r="FB170" s="92"/>
      <c r="FC170" s="92"/>
      <c r="FF170" s="92"/>
      <c r="FG170" s="92"/>
      <c r="FJ170" s="92"/>
      <c r="FK170" s="92"/>
      <c r="FN170" s="92"/>
      <c r="FO170" s="92"/>
      <c r="FR170" s="92"/>
      <c r="FS170" s="92"/>
      <c r="FV170" s="92"/>
      <c r="FW170" s="92"/>
      <c r="FZ170" s="92"/>
      <c r="GA170" s="92"/>
      <c r="GD170" s="92"/>
      <c r="GE170" s="92"/>
      <c r="GH170" s="92"/>
      <c r="GI170" s="92"/>
      <c r="GL170" s="92"/>
      <c r="GM170" s="92"/>
    </row>
    <row r="171" spans="1:195" ht="18" customHeight="1" x14ac:dyDescent="0.2">
      <c r="A171" s="147" t="s">
        <v>713</v>
      </c>
      <c r="B171" s="127" t="s">
        <v>41</v>
      </c>
      <c r="C171" s="461"/>
      <c r="D171" s="94">
        <v>11.25</v>
      </c>
      <c r="E171" s="107"/>
      <c r="F171" s="107">
        <v>698.15</v>
      </c>
      <c r="G171" s="107">
        <v>11.26</v>
      </c>
      <c r="H171" s="107">
        <v>11.26</v>
      </c>
      <c r="I171" s="107"/>
      <c r="J171" s="95"/>
      <c r="K171" s="95"/>
      <c r="L171" s="99"/>
      <c r="M171" s="92"/>
      <c r="P171" s="92"/>
      <c r="R171" s="92"/>
      <c r="S171" s="92"/>
      <c r="V171" s="92"/>
      <c r="W171" s="92"/>
      <c r="Z171" s="92"/>
      <c r="AA171" s="92"/>
      <c r="AD171" s="92"/>
      <c r="AE171" s="92"/>
      <c r="AH171" s="92"/>
      <c r="AI171" s="92"/>
      <c r="AL171" s="92"/>
      <c r="AM171" s="92"/>
      <c r="AP171" s="92"/>
      <c r="AQ171" s="92"/>
      <c r="AT171" s="92"/>
      <c r="AU171" s="92"/>
      <c r="AX171" s="92"/>
      <c r="AY171" s="92"/>
      <c r="BB171" s="92"/>
      <c r="BC171" s="92"/>
      <c r="BF171" s="92"/>
      <c r="BG171" s="92"/>
      <c r="BJ171" s="92"/>
      <c r="BK171" s="92"/>
      <c r="BN171" s="92"/>
      <c r="BO171" s="92"/>
      <c r="BR171" s="92"/>
      <c r="BS171" s="92"/>
      <c r="BV171" s="92"/>
      <c r="BW171" s="92"/>
      <c r="BZ171" s="92"/>
      <c r="CA171" s="92"/>
      <c r="CD171" s="92"/>
      <c r="CE171" s="92"/>
      <c r="CH171" s="92"/>
      <c r="CI171" s="92"/>
      <c r="CL171" s="92"/>
      <c r="CM171" s="92"/>
      <c r="CP171" s="92"/>
      <c r="CQ171" s="92"/>
      <c r="CT171" s="92"/>
      <c r="CU171" s="92"/>
      <c r="CX171" s="92"/>
      <c r="CY171" s="92"/>
      <c r="DB171" s="92"/>
      <c r="DC171" s="92"/>
      <c r="DF171" s="92"/>
      <c r="DG171" s="92"/>
      <c r="DJ171" s="92"/>
      <c r="DK171" s="92"/>
      <c r="DN171" s="92"/>
      <c r="DO171" s="92"/>
      <c r="DR171" s="92"/>
      <c r="DS171" s="92"/>
      <c r="DV171" s="92"/>
      <c r="DW171" s="92"/>
      <c r="DZ171" s="92"/>
      <c r="EA171" s="92"/>
      <c r="ED171" s="92"/>
      <c r="EE171" s="92"/>
      <c r="EH171" s="92"/>
      <c r="EI171" s="92"/>
      <c r="EL171" s="92"/>
      <c r="EM171" s="92"/>
      <c r="EP171" s="92"/>
      <c r="EQ171" s="92"/>
      <c r="ET171" s="92"/>
      <c r="EU171" s="92"/>
      <c r="EX171" s="92"/>
      <c r="EY171" s="92"/>
      <c r="FB171" s="92"/>
      <c r="FC171" s="92"/>
      <c r="FF171" s="92"/>
      <c r="FG171" s="92"/>
      <c r="FJ171" s="92"/>
      <c r="FK171" s="92"/>
      <c r="FN171" s="92"/>
      <c r="FO171" s="92"/>
      <c r="FR171" s="92"/>
      <c r="FS171" s="92"/>
      <c r="FV171" s="92"/>
      <c r="FW171" s="92"/>
      <c r="FZ171" s="92"/>
      <c r="GA171" s="92"/>
      <c r="GD171" s="92"/>
      <c r="GE171" s="92"/>
      <c r="GH171" s="92"/>
      <c r="GI171" s="92"/>
      <c r="GL171" s="92"/>
      <c r="GM171" s="92"/>
    </row>
    <row r="172" spans="1:195" ht="18" hidden="1" customHeight="1" x14ac:dyDescent="0.2">
      <c r="A172" s="144" t="s">
        <v>321</v>
      </c>
      <c r="B172" s="127" t="s">
        <v>32</v>
      </c>
      <c r="C172" s="150"/>
      <c r="D172" s="94">
        <v>13.14</v>
      </c>
      <c r="E172" s="107"/>
      <c r="F172" s="107">
        <v>994.3</v>
      </c>
      <c r="G172" s="107">
        <v>13.15</v>
      </c>
      <c r="H172" s="107">
        <v>13.15</v>
      </c>
      <c r="I172" s="107"/>
      <c r="J172" s="95"/>
      <c r="K172" s="95"/>
      <c r="L172" s="99"/>
      <c r="M172" s="92"/>
      <c r="P172" s="92"/>
      <c r="R172" s="92"/>
      <c r="S172" s="92"/>
      <c r="V172" s="92"/>
      <c r="W172" s="92"/>
      <c r="Z172" s="92"/>
      <c r="AA172" s="92"/>
      <c r="AD172" s="92"/>
      <c r="AE172" s="92"/>
      <c r="AH172" s="92"/>
      <c r="AI172" s="92"/>
      <c r="AL172" s="92"/>
      <c r="AM172" s="92"/>
      <c r="AP172" s="92"/>
      <c r="AQ172" s="92"/>
      <c r="AT172" s="92"/>
      <c r="AU172" s="92"/>
      <c r="AX172" s="92"/>
      <c r="AY172" s="92"/>
      <c r="BB172" s="92"/>
      <c r="BC172" s="92"/>
      <c r="BF172" s="92"/>
      <c r="BG172" s="92"/>
      <c r="BJ172" s="92"/>
      <c r="BK172" s="92"/>
      <c r="BN172" s="92"/>
      <c r="BO172" s="92"/>
      <c r="BR172" s="92"/>
      <c r="BS172" s="92"/>
      <c r="BV172" s="92"/>
      <c r="BW172" s="92"/>
      <c r="BZ172" s="92"/>
      <c r="CA172" s="92"/>
      <c r="CD172" s="92"/>
      <c r="CE172" s="92"/>
      <c r="CH172" s="92"/>
      <c r="CI172" s="92"/>
      <c r="CL172" s="92"/>
      <c r="CM172" s="92"/>
      <c r="CP172" s="92"/>
      <c r="CQ172" s="92"/>
      <c r="CT172" s="92"/>
      <c r="CU172" s="92"/>
      <c r="CX172" s="92"/>
      <c r="CY172" s="92"/>
      <c r="DB172" s="92"/>
      <c r="DC172" s="92"/>
      <c r="DF172" s="92"/>
      <c r="DG172" s="92"/>
      <c r="DJ172" s="92"/>
      <c r="DK172" s="92"/>
      <c r="DN172" s="92"/>
      <c r="DO172" s="92"/>
      <c r="DR172" s="92"/>
      <c r="DS172" s="92"/>
      <c r="DV172" s="92"/>
      <c r="DW172" s="92"/>
      <c r="DZ172" s="92"/>
      <c r="EA172" s="92"/>
      <c r="ED172" s="92"/>
      <c r="EE172" s="92"/>
      <c r="EH172" s="92"/>
      <c r="EI172" s="92"/>
      <c r="EL172" s="92"/>
      <c r="EM172" s="92"/>
      <c r="EP172" s="92"/>
      <c r="EQ172" s="92"/>
      <c r="ET172" s="92"/>
      <c r="EU172" s="92"/>
      <c r="EX172" s="92"/>
      <c r="EY172" s="92"/>
      <c r="FB172" s="92"/>
      <c r="FC172" s="92"/>
      <c r="FF172" s="92"/>
      <c r="FG172" s="92"/>
      <c r="FJ172" s="92"/>
      <c r="FK172" s="92"/>
      <c r="FN172" s="92"/>
      <c r="FO172" s="92"/>
      <c r="FR172" s="92"/>
      <c r="FS172" s="92"/>
      <c r="FV172" s="92"/>
      <c r="FW172" s="92"/>
      <c r="FZ172" s="92"/>
      <c r="GA172" s="92"/>
      <c r="GD172" s="92"/>
      <c r="GE172" s="92"/>
      <c r="GH172" s="92"/>
      <c r="GI172" s="92"/>
      <c r="GL172" s="92"/>
      <c r="GM172" s="92"/>
    </row>
    <row r="173" spans="1:195" ht="18" hidden="1" customHeight="1" x14ac:dyDescent="0.2">
      <c r="A173" s="336" t="s">
        <v>326</v>
      </c>
      <c r="B173" s="337" t="s">
        <v>32</v>
      </c>
      <c r="C173" s="150"/>
      <c r="D173" s="94">
        <v>1546.27</v>
      </c>
      <c r="E173" s="107"/>
      <c r="F173" s="107"/>
      <c r="G173" s="107">
        <v>1547.82</v>
      </c>
      <c r="H173" s="107">
        <v>1547.82</v>
      </c>
      <c r="I173" s="107"/>
      <c r="J173" s="95"/>
      <c r="K173" s="95"/>
      <c r="L173" s="99"/>
      <c r="M173" s="92"/>
      <c r="P173" s="92"/>
      <c r="R173" s="92"/>
      <c r="S173" s="92"/>
      <c r="V173" s="92"/>
      <c r="W173" s="92"/>
      <c r="Z173" s="92"/>
      <c r="AA173" s="92"/>
      <c r="AD173" s="92"/>
      <c r="AE173" s="92"/>
      <c r="AH173" s="92"/>
      <c r="AI173" s="92"/>
      <c r="AL173" s="92"/>
      <c r="AM173" s="92"/>
      <c r="AP173" s="92"/>
      <c r="AQ173" s="92"/>
      <c r="AT173" s="92"/>
      <c r="AU173" s="92"/>
      <c r="AX173" s="92"/>
      <c r="AY173" s="92"/>
      <c r="BB173" s="92"/>
      <c r="BC173" s="92"/>
      <c r="BF173" s="92"/>
      <c r="BG173" s="92"/>
      <c r="BJ173" s="92"/>
      <c r="BK173" s="92"/>
      <c r="BN173" s="92"/>
      <c r="BO173" s="92"/>
      <c r="BR173" s="92"/>
      <c r="BS173" s="92"/>
      <c r="BV173" s="92"/>
      <c r="BW173" s="92"/>
      <c r="BZ173" s="92"/>
      <c r="CA173" s="92"/>
      <c r="CD173" s="92"/>
      <c r="CE173" s="92"/>
      <c r="CH173" s="92"/>
      <c r="CI173" s="92"/>
      <c r="CL173" s="92"/>
      <c r="CM173" s="92"/>
      <c r="CP173" s="92"/>
      <c r="CQ173" s="92"/>
      <c r="CT173" s="92"/>
      <c r="CU173" s="92"/>
      <c r="CX173" s="92"/>
      <c r="CY173" s="92"/>
      <c r="DB173" s="92"/>
      <c r="DC173" s="92"/>
      <c r="DF173" s="92"/>
      <c r="DG173" s="92"/>
      <c r="DJ173" s="92"/>
      <c r="DK173" s="92"/>
      <c r="DN173" s="92"/>
      <c r="DO173" s="92"/>
      <c r="DR173" s="92"/>
      <c r="DS173" s="92"/>
      <c r="DV173" s="92"/>
      <c r="DW173" s="92"/>
      <c r="DZ173" s="92"/>
      <c r="EA173" s="92"/>
      <c r="ED173" s="92"/>
      <c r="EE173" s="92"/>
      <c r="EH173" s="92"/>
      <c r="EI173" s="92"/>
      <c r="EL173" s="92"/>
      <c r="EM173" s="92"/>
      <c r="EP173" s="92"/>
      <c r="EQ173" s="92"/>
      <c r="ET173" s="92"/>
      <c r="EU173" s="92"/>
      <c r="EX173" s="92"/>
      <c r="EY173" s="92"/>
      <c r="FB173" s="92"/>
      <c r="FC173" s="92"/>
      <c r="FF173" s="92"/>
      <c r="FG173" s="92"/>
      <c r="FJ173" s="92"/>
      <c r="FK173" s="92"/>
      <c r="FN173" s="92"/>
      <c r="FO173" s="92"/>
      <c r="FR173" s="92"/>
      <c r="FS173" s="92"/>
      <c r="FV173" s="92"/>
      <c r="FW173" s="92"/>
      <c r="FZ173" s="92"/>
      <c r="GA173" s="92"/>
      <c r="GD173" s="92"/>
      <c r="GE173" s="92"/>
      <c r="GH173" s="92"/>
      <c r="GI173" s="92"/>
      <c r="GL173" s="92"/>
      <c r="GM173" s="92"/>
    </row>
    <row r="174" spans="1:195" ht="18" hidden="1" customHeight="1" x14ac:dyDescent="0.2">
      <c r="A174" s="336" t="s">
        <v>756</v>
      </c>
      <c r="B174" s="337" t="s">
        <v>32</v>
      </c>
      <c r="C174" s="150"/>
      <c r="D174" s="94">
        <v>1776.34</v>
      </c>
      <c r="E174" s="107"/>
      <c r="F174" s="107">
        <v>1198.8</v>
      </c>
      <c r="G174" s="107">
        <v>1778.12</v>
      </c>
      <c r="H174" s="107">
        <v>1778.12</v>
      </c>
      <c r="I174" s="107"/>
      <c r="J174" s="95"/>
      <c r="K174" s="95"/>
      <c r="L174" s="99"/>
      <c r="M174" s="92"/>
      <c r="P174" s="92"/>
      <c r="R174" s="92"/>
      <c r="S174" s="92"/>
      <c r="V174" s="92"/>
      <c r="W174" s="92"/>
      <c r="Z174" s="92"/>
      <c r="AA174" s="92"/>
      <c r="AD174" s="92"/>
      <c r="AE174" s="92"/>
      <c r="AH174" s="92"/>
      <c r="AI174" s="92"/>
      <c r="AL174" s="92"/>
      <c r="AM174" s="92"/>
      <c r="AP174" s="92"/>
      <c r="AQ174" s="92"/>
      <c r="AT174" s="92"/>
      <c r="AU174" s="92"/>
      <c r="AX174" s="92"/>
      <c r="AY174" s="92"/>
      <c r="BB174" s="92"/>
      <c r="BC174" s="92"/>
      <c r="BF174" s="92"/>
      <c r="BG174" s="92"/>
      <c r="BJ174" s="92"/>
      <c r="BK174" s="92"/>
      <c r="BN174" s="92"/>
      <c r="BO174" s="92"/>
      <c r="BR174" s="92"/>
      <c r="BS174" s="92"/>
      <c r="BV174" s="92"/>
      <c r="BW174" s="92"/>
      <c r="BZ174" s="92"/>
      <c r="CA174" s="92"/>
      <c r="CD174" s="92"/>
      <c r="CE174" s="92"/>
      <c r="CH174" s="92"/>
      <c r="CI174" s="92"/>
      <c r="CL174" s="92"/>
      <c r="CM174" s="92"/>
      <c r="CP174" s="92"/>
      <c r="CQ174" s="92"/>
      <c r="CT174" s="92"/>
      <c r="CU174" s="92"/>
      <c r="CX174" s="92"/>
      <c r="CY174" s="92"/>
      <c r="DB174" s="92"/>
      <c r="DC174" s="92"/>
      <c r="DF174" s="92"/>
      <c r="DG174" s="92"/>
      <c r="DJ174" s="92"/>
      <c r="DK174" s="92"/>
      <c r="DN174" s="92"/>
      <c r="DO174" s="92"/>
      <c r="DR174" s="92"/>
      <c r="DS174" s="92"/>
      <c r="DV174" s="92"/>
      <c r="DW174" s="92"/>
      <c r="DZ174" s="92"/>
      <c r="EA174" s="92"/>
      <c r="ED174" s="92"/>
      <c r="EE174" s="92"/>
      <c r="EH174" s="92"/>
      <c r="EI174" s="92"/>
      <c r="EL174" s="92"/>
      <c r="EM174" s="92"/>
      <c r="EP174" s="92"/>
      <c r="EQ174" s="92"/>
      <c r="ET174" s="92"/>
      <c r="EU174" s="92"/>
      <c r="EX174" s="92"/>
      <c r="EY174" s="92"/>
      <c r="FB174" s="92"/>
      <c r="FC174" s="92"/>
      <c r="FF174" s="92"/>
      <c r="FG174" s="92"/>
      <c r="FJ174" s="92"/>
      <c r="FK174" s="92"/>
      <c r="FN174" s="92"/>
      <c r="FO174" s="92"/>
      <c r="FR174" s="92"/>
      <c r="FS174" s="92"/>
      <c r="FV174" s="92"/>
      <c r="FW174" s="92"/>
      <c r="FZ174" s="92"/>
      <c r="GA174" s="92"/>
      <c r="GD174" s="92"/>
      <c r="GE174" s="92"/>
      <c r="GH174" s="92"/>
      <c r="GI174" s="92"/>
      <c r="GL174" s="92"/>
      <c r="GM174" s="92"/>
    </row>
    <row r="175" spans="1:195" ht="18" hidden="1" customHeight="1" x14ac:dyDescent="0.2">
      <c r="A175" s="336" t="s">
        <v>327</v>
      </c>
      <c r="B175" s="337" t="s">
        <v>32</v>
      </c>
      <c r="C175" s="150"/>
      <c r="D175" s="94">
        <v>1313.4</v>
      </c>
      <c r="E175" s="107"/>
      <c r="F175" s="107"/>
      <c r="G175" s="107">
        <v>1314.71</v>
      </c>
      <c r="H175" s="107">
        <v>1314.71</v>
      </c>
      <c r="I175" s="107"/>
      <c r="J175" s="95"/>
      <c r="K175" s="95"/>
      <c r="L175" s="99"/>
      <c r="M175" s="92"/>
      <c r="P175" s="92"/>
      <c r="R175" s="92"/>
      <c r="S175" s="92"/>
      <c r="V175" s="92"/>
      <c r="W175" s="92"/>
      <c r="Z175" s="92"/>
      <c r="AA175" s="92"/>
      <c r="AD175" s="92"/>
      <c r="AE175" s="92"/>
      <c r="AH175" s="92"/>
      <c r="AI175" s="92"/>
      <c r="AL175" s="92"/>
      <c r="AM175" s="92"/>
      <c r="AP175" s="92"/>
      <c r="AQ175" s="92"/>
      <c r="AT175" s="92"/>
      <c r="AU175" s="92"/>
      <c r="AX175" s="92"/>
      <c r="AY175" s="92"/>
      <c r="BB175" s="92"/>
      <c r="BC175" s="92"/>
      <c r="BF175" s="92"/>
      <c r="BG175" s="92"/>
      <c r="BJ175" s="92"/>
      <c r="BK175" s="92"/>
      <c r="BN175" s="92"/>
      <c r="BO175" s="92"/>
      <c r="BR175" s="92"/>
      <c r="BS175" s="92"/>
      <c r="BV175" s="92"/>
      <c r="BW175" s="92"/>
      <c r="BZ175" s="92"/>
      <c r="CA175" s="92"/>
      <c r="CD175" s="92"/>
      <c r="CE175" s="92"/>
      <c r="CH175" s="92"/>
      <c r="CI175" s="92"/>
      <c r="CL175" s="92"/>
      <c r="CM175" s="92"/>
      <c r="CP175" s="92"/>
      <c r="CQ175" s="92"/>
      <c r="CT175" s="92"/>
      <c r="CU175" s="92"/>
      <c r="CX175" s="92"/>
      <c r="CY175" s="92"/>
      <c r="DB175" s="92"/>
      <c r="DC175" s="92"/>
      <c r="DF175" s="92"/>
      <c r="DG175" s="92"/>
      <c r="DJ175" s="92"/>
      <c r="DK175" s="92"/>
      <c r="DN175" s="92"/>
      <c r="DO175" s="92"/>
      <c r="DR175" s="92"/>
      <c r="DS175" s="92"/>
      <c r="DV175" s="92"/>
      <c r="DW175" s="92"/>
      <c r="DZ175" s="92"/>
      <c r="EA175" s="92"/>
      <c r="ED175" s="92"/>
      <c r="EE175" s="92"/>
      <c r="EH175" s="92"/>
      <c r="EI175" s="92"/>
      <c r="EL175" s="92"/>
      <c r="EM175" s="92"/>
      <c r="EP175" s="92"/>
      <c r="EQ175" s="92"/>
      <c r="ET175" s="92"/>
      <c r="EU175" s="92"/>
      <c r="EX175" s="92"/>
      <c r="EY175" s="92"/>
      <c r="FB175" s="92"/>
      <c r="FC175" s="92"/>
      <c r="FF175" s="92"/>
      <c r="FG175" s="92"/>
      <c r="FJ175" s="92"/>
      <c r="FK175" s="92"/>
      <c r="FN175" s="92"/>
      <c r="FO175" s="92"/>
      <c r="FR175" s="92"/>
      <c r="FS175" s="92"/>
      <c r="FV175" s="92"/>
      <c r="FW175" s="92"/>
      <c r="FZ175" s="92"/>
      <c r="GA175" s="92"/>
      <c r="GD175" s="92"/>
      <c r="GE175" s="92"/>
      <c r="GH175" s="92"/>
      <c r="GI175" s="92"/>
      <c r="GL175" s="92"/>
      <c r="GM175" s="92"/>
    </row>
    <row r="176" spans="1:195" ht="18" hidden="1" customHeight="1" x14ac:dyDescent="0.2">
      <c r="A176" s="336" t="s">
        <v>116</v>
      </c>
      <c r="B176" s="337" t="s">
        <v>32</v>
      </c>
      <c r="C176" s="150"/>
      <c r="D176" s="94">
        <v>1786</v>
      </c>
      <c r="E176" s="107"/>
      <c r="F176" s="107">
        <v>1874.16</v>
      </c>
      <c r="G176" s="107">
        <v>1787.79</v>
      </c>
      <c r="H176" s="107">
        <v>1787.79</v>
      </c>
      <c r="I176" s="107"/>
      <c r="J176" s="95"/>
      <c r="K176" s="95">
        <v>1925.8</v>
      </c>
      <c r="L176" s="99"/>
      <c r="M176" s="92"/>
      <c r="P176" s="92"/>
      <c r="R176" s="92"/>
      <c r="S176" s="92"/>
      <c r="V176" s="92"/>
      <c r="W176" s="92"/>
      <c r="Z176" s="92"/>
      <c r="AA176" s="92"/>
      <c r="AD176" s="92"/>
      <c r="AE176" s="92"/>
      <c r="AH176" s="92"/>
      <c r="AI176" s="92"/>
      <c r="AL176" s="92"/>
      <c r="AM176" s="92"/>
      <c r="AP176" s="92"/>
      <c r="AQ176" s="92"/>
      <c r="AT176" s="92"/>
      <c r="AU176" s="92"/>
      <c r="AX176" s="92"/>
      <c r="AY176" s="92"/>
      <c r="BB176" s="92"/>
      <c r="BC176" s="92"/>
      <c r="BF176" s="92"/>
      <c r="BG176" s="92"/>
      <c r="BJ176" s="92"/>
      <c r="BK176" s="92"/>
      <c r="BN176" s="92"/>
      <c r="BO176" s="92"/>
      <c r="BR176" s="92"/>
      <c r="BS176" s="92"/>
      <c r="BV176" s="92"/>
      <c r="BW176" s="92"/>
      <c r="BZ176" s="92"/>
      <c r="CA176" s="92"/>
      <c r="CD176" s="92"/>
      <c r="CE176" s="92"/>
      <c r="CH176" s="92"/>
      <c r="CI176" s="92"/>
      <c r="CL176" s="92"/>
      <c r="CM176" s="92"/>
      <c r="CP176" s="92"/>
      <c r="CQ176" s="92"/>
      <c r="CT176" s="92"/>
      <c r="CU176" s="92"/>
      <c r="CX176" s="92"/>
      <c r="CY176" s="92"/>
      <c r="DB176" s="92"/>
      <c r="DC176" s="92"/>
      <c r="DF176" s="92"/>
      <c r="DG176" s="92"/>
      <c r="DJ176" s="92"/>
      <c r="DK176" s="92"/>
      <c r="DN176" s="92"/>
      <c r="DO176" s="92"/>
      <c r="DR176" s="92"/>
      <c r="DS176" s="92"/>
      <c r="DV176" s="92"/>
      <c r="DW176" s="92"/>
      <c r="DZ176" s="92"/>
      <c r="EA176" s="92"/>
      <c r="ED176" s="92"/>
      <c r="EE176" s="92"/>
      <c r="EH176" s="92"/>
      <c r="EI176" s="92"/>
      <c r="EL176" s="92"/>
      <c r="EM176" s="92"/>
      <c r="EP176" s="92"/>
      <c r="EQ176" s="92"/>
      <c r="ET176" s="92"/>
      <c r="EU176" s="92"/>
      <c r="EX176" s="92"/>
      <c r="EY176" s="92"/>
      <c r="FB176" s="92"/>
      <c r="FC176" s="92"/>
      <c r="FF176" s="92"/>
      <c r="FG176" s="92"/>
      <c r="FJ176" s="92"/>
      <c r="FK176" s="92"/>
      <c r="FN176" s="92"/>
      <c r="FO176" s="92"/>
      <c r="FR176" s="92"/>
      <c r="FS176" s="92"/>
      <c r="FV176" s="92"/>
      <c r="FW176" s="92"/>
      <c r="FZ176" s="92"/>
      <c r="GA176" s="92"/>
      <c r="GD176" s="92"/>
      <c r="GE176" s="92"/>
      <c r="GH176" s="92"/>
      <c r="GI176" s="92"/>
      <c r="GL176" s="92"/>
      <c r="GM176" s="92"/>
    </row>
    <row r="177" spans="1:195" ht="18" hidden="1" customHeight="1" x14ac:dyDescent="0.2">
      <c r="A177" s="336" t="s">
        <v>412</v>
      </c>
      <c r="B177" s="337" t="s">
        <v>32</v>
      </c>
      <c r="C177" s="150"/>
      <c r="D177" s="94">
        <v>4348.09</v>
      </c>
      <c r="E177" s="107"/>
      <c r="F177" s="107"/>
      <c r="G177" s="107">
        <v>4352.4399999999996</v>
      </c>
      <c r="H177" s="107">
        <v>4352.4399999999996</v>
      </c>
      <c r="I177" s="107"/>
      <c r="J177" s="95"/>
      <c r="K177" s="95"/>
      <c r="L177" s="99"/>
      <c r="M177" s="92"/>
      <c r="P177" s="92"/>
      <c r="R177" s="92"/>
      <c r="S177" s="92"/>
      <c r="V177" s="92"/>
      <c r="W177" s="92"/>
      <c r="Z177" s="92"/>
      <c r="AA177" s="92"/>
      <c r="AD177" s="92"/>
      <c r="AE177" s="92"/>
      <c r="AH177" s="92"/>
      <c r="AI177" s="92"/>
      <c r="AL177" s="92"/>
      <c r="AM177" s="92"/>
      <c r="AP177" s="92"/>
      <c r="AQ177" s="92"/>
      <c r="AT177" s="92"/>
      <c r="AU177" s="92"/>
      <c r="AX177" s="92"/>
      <c r="AY177" s="92"/>
      <c r="BB177" s="92"/>
      <c r="BC177" s="92"/>
      <c r="BF177" s="92"/>
      <c r="BG177" s="92"/>
      <c r="BJ177" s="92"/>
      <c r="BK177" s="92"/>
      <c r="BN177" s="92"/>
      <c r="BO177" s="92"/>
      <c r="BR177" s="92"/>
      <c r="BS177" s="92"/>
      <c r="BV177" s="92"/>
      <c r="BW177" s="92"/>
      <c r="BZ177" s="92"/>
      <c r="CA177" s="92"/>
      <c r="CD177" s="92"/>
      <c r="CE177" s="92"/>
      <c r="CH177" s="92"/>
      <c r="CI177" s="92"/>
      <c r="CL177" s="92"/>
      <c r="CM177" s="92"/>
      <c r="CP177" s="92"/>
      <c r="CQ177" s="92"/>
      <c r="CT177" s="92"/>
      <c r="CU177" s="92"/>
      <c r="CX177" s="92"/>
      <c r="CY177" s="92"/>
      <c r="DB177" s="92"/>
      <c r="DC177" s="92"/>
      <c r="DF177" s="92"/>
      <c r="DG177" s="92"/>
      <c r="DJ177" s="92"/>
      <c r="DK177" s="92"/>
      <c r="DN177" s="92"/>
      <c r="DO177" s="92"/>
      <c r="DR177" s="92"/>
      <c r="DS177" s="92"/>
      <c r="DV177" s="92"/>
      <c r="DW177" s="92"/>
      <c r="DZ177" s="92"/>
      <c r="EA177" s="92"/>
      <c r="ED177" s="92"/>
      <c r="EE177" s="92"/>
      <c r="EH177" s="92"/>
      <c r="EI177" s="92"/>
      <c r="EL177" s="92"/>
      <c r="EM177" s="92"/>
      <c r="EP177" s="92"/>
      <c r="EQ177" s="92"/>
      <c r="ET177" s="92"/>
      <c r="EU177" s="92"/>
      <c r="EX177" s="92"/>
      <c r="EY177" s="92"/>
      <c r="FB177" s="92"/>
      <c r="FC177" s="92"/>
      <c r="FF177" s="92"/>
      <c r="FG177" s="92"/>
      <c r="FJ177" s="92"/>
      <c r="FK177" s="92"/>
      <c r="FN177" s="92"/>
      <c r="FO177" s="92"/>
      <c r="FR177" s="92"/>
      <c r="FS177" s="92"/>
      <c r="FV177" s="92"/>
      <c r="FW177" s="92"/>
      <c r="FZ177" s="92"/>
      <c r="GA177" s="92"/>
      <c r="GD177" s="92"/>
      <c r="GE177" s="92"/>
      <c r="GH177" s="92"/>
      <c r="GI177" s="92"/>
      <c r="GL177" s="92"/>
      <c r="GM177" s="92"/>
    </row>
    <row r="178" spans="1:195" ht="18" hidden="1" customHeight="1" x14ac:dyDescent="0.2">
      <c r="A178" s="336" t="s">
        <v>115</v>
      </c>
      <c r="B178" s="337" t="s">
        <v>32</v>
      </c>
      <c r="C178" s="150"/>
      <c r="D178" s="94">
        <v>1369.29</v>
      </c>
      <c r="E178" s="107"/>
      <c r="F178" s="107">
        <v>1080.97</v>
      </c>
      <c r="G178" s="107">
        <v>1370.66</v>
      </c>
      <c r="H178" s="107">
        <v>1370.66</v>
      </c>
      <c r="I178" s="107"/>
      <c r="J178" s="95"/>
      <c r="K178" s="95">
        <v>1137.52</v>
      </c>
      <c r="L178" s="123">
        <v>1353</v>
      </c>
      <c r="M178" s="92"/>
      <c r="P178" s="92"/>
      <c r="R178" s="92"/>
      <c r="S178" s="92"/>
      <c r="V178" s="92"/>
      <c r="W178" s="92"/>
      <c r="Z178" s="92"/>
      <c r="AA178" s="92"/>
      <c r="AD178" s="92"/>
      <c r="AE178" s="92"/>
      <c r="AH178" s="92"/>
      <c r="AI178" s="92"/>
      <c r="AL178" s="92"/>
      <c r="AM178" s="92"/>
      <c r="AP178" s="92"/>
      <c r="AQ178" s="92"/>
      <c r="AT178" s="92"/>
      <c r="AU178" s="92"/>
      <c r="AX178" s="92"/>
      <c r="AY178" s="92"/>
      <c r="BB178" s="92"/>
      <c r="BC178" s="92"/>
      <c r="BF178" s="92"/>
      <c r="BG178" s="92"/>
      <c r="BJ178" s="92"/>
      <c r="BK178" s="92"/>
      <c r="BN178" s="92"/>
      <c r="BO178" s="92"/>
      <c r="BR178" s="92"/>
      <c r="BS178" s="92"/>
      <c r="BV178" s="92"/>
      <c r="BW178" s="92"/>
      <c r="BZ178" s="92"/>
      <c r="CA178" s="92"/>
      <c r="CD178" s="92"/>
      <c r="CE178" s="92"/>
      <c r="CH178" s="92"/>
      <c r="CI178" s="92"/>
      <c r="CL178" s="92"/>
      <c r="CM178" s="92"/>
      <c r="CP178" s="92"/>
      <c r="CQ178" s="92"/>
      <c r="CT178" s="92"/>
      <c r="CU178" s="92"/>
      <c r="CX178" s="92"/>
      <c r="CY178" s="92"/>
      <c r="DB178" s="92"/>
      <c r="DC178" s="92"/>
      <c r="DF178" s="92"/>
      <c r="DG178" s="92"/>
      <c r="DJ178" s="92"/>
      <c r="DK178" s="92"/>
      <c r="DN178" s="92"/>
      <c r="DO178" s="92"/>
      <c r="DR178" s="92"/>
      <c r="DS178" s="92"/>
      <c r="DV178" s="92"/>
      <c r="DW178" s="92"/>
      <c r="DZ178" s="92"/>
      <c r="EA178" s="92"/>
      <c r="ED178" s="92"/>
      <c r="EE178" s="92"/>
      <c r="EH178" s="92"/>
      <c r="EI178" s="92"/>
      <c r="EL178" s="92"/>
      <c r="EM178" s="92"/>
      <c r="EP178" s="92"/>
      <c r="EQ178" s="92"/>
      <c r="ET178" s="92"/>
      <c r="EU178" s="92"/>
      <c r="EX178" s="92"/>
      <c r="EY178" s="92"/>
      <c r="FB178" s="92"/>
      <c r="FC178" s="92"/>
      <c r="FF178" s="92"/>
      <c r="FG178" s="92"/>
      <c r="FJ178" s="92"/>
      <c r="FK178" s="92"/>
      <c r="FN178" s="92"/>
      <c r="FO178" s="92"/>
      <c r="FR178" s="92"/>
      <c r="FS178" s="92"/>
      <c r="FV178" s="92"/>
      <c r="FW178" s="92"/>
      <c r="FZ178" s="92"/>
      <c r="GA178" s="92"/>
      <c r="GD178" s="92"/>
      <c r="GE178" s="92"/>
      <c r="GH178" s="92"/>
      <c r="GI178" s="92"/>
      <c r="GL178" s="92"/>
      <c r="GM178" s="92"/>
    </row>
    <row r="179" spans="1:195" ht="18" hidden="1" customHeight="1" x14ac:dyDescent="0.2">
      <c r="A179" s="144" t="s">
        <v>114</v>
      </c>
      <c r="B179" s="127" t="s">
        <v>32</v>
      </c>
      <c r="C179" s="150"/>
      <c r="D179" s="94">
        <v>2179.6799999999998</v>
      </c>
      <c r="E179" s="107"/>
      <c r="F179" s="107"/>
      <c r="G179" s="107">
        <v>2181.86</v>
      </c>
      <c r="H179" s="107">
        <v>2181.86</v>
      </c>
      <c r="I179" s="107"/>
      <c r="J179" s="95"/>
      <c r="K179" s="95"/>
      <c r="L179" s="99"/>
      <c r="M179" s="92"/>
      <c r="P179" s="92"/>
      <c r="R179" s="92"/>
      <c r="S179" s="92"/>
      <c r="V179" s="92"/>
      <c r="W179" s="92"/>
      <c r="Z179" s="92"/>
      <c r="AA179" s="92"/>
      <c r="AD179" s="92"/>
      <c r="AE179" s="92"/>
      <c r="AH179" s="92"/>
      <c r="AI179" s="92"/>
      <c r="AL179" s="92"/>
      <c r="AM179" s="92"/>
      <c r="AP179" s="92"/>
      <c r="AQ179" s="92"/>
      <c r="AT179" s="92"/>
      <c r="AU179" s="92"/>
      <c r="AX179" s="92"/>
      <c r="AY179" s="92"/>
      <c r="BB179" s="92"/>
      <c r="BC179" s="92"/>
      <c r="BF179" s="92"/>
      <c r="BG179" s="92"/>
      <c r="BJ179" s="92"/>
      <c r="BK179" s="92"/>
      <c r="BN179" s="92"/>
      <c r="BO179" s="92"/>
      <c r="BR179" s="92"/>
      <c r="BS179" s="92"/>
      <c r="BV179" s="92"/>
      <c r="BW179" s="92"/>
      <c r="BZ179" s="92"/>
      <c r="CA179" s="92"/>
      <c r="CD179" s="92"/>
      <c r="CE179" s="92"/>
      <c r="CH179" s="92"/>
      <c r="CI179" s="92"/>
      <c r="CL179" s="92"/>
      <c r="CM179" s="92"/>
      <c r="CP179" s="92"/>
      <c r="CQ179" s="92"/>
      <c r="CT179" s="92"/>
      <c r="CU179" s="92"/>
      <c r="CX179" s="92"/>
      <c r="CY179" s="92"/>
      <c r="DB179" s="92"/>
      <c r="DC179" s="92"/>
      <c r="DF179" s="92"/>
      <c r="DG179" s="92"/>
      <c r="DJ179" s="92"/>
      <c r="DK179" s="92"/>
      <c r="DN179" s="92"/>
      <c r="DO179" s="92"/>
      <c r="DR179" s="92"/>
      <c r="DS179" s="92"/>
      <c r="DV179" s="92"/>
      <c r="DW179" s="92"/>
      <c r="DZ179" s="92"/>
      <c r="EA179" s="92"/>
      <c r="ED179" s="92"/>
      <c r="EE179" s="92"/>
      <c r="EH179" s="92"/>
      <c r="EI179" s="92"/>
      <c r="EL179" s="92"/>
      <c r="EM179" s="92"/>
      <c r="EP179" s="92"/>
      <c r="EQ179" s="92"/>
      <c r="ET179" s="92"/>
      <c r="EU179" s="92"/>
      <c r="EX179" s="92"/>
      <c r="EY179" s="92"/>
      <c r="FB179" s="92"/>
      <c r="FC179" s="92"/>
      <c r="FF179" s="92"/>
      <c r="FG179" s="92"/>
      <c r="FJ179" s="92"/>
      <c r="FK179" s="92"/>
      <c r="FN179" s="92"/>
      <c r="FO179" s="92"/>
      <c r="FR179" s="92"/>
      <c r="FS179" s="92"/>
      <c r="FV179" s="92"/>
      <c r="FW179" s="92"/>
      <c r="FZ179" s="92"/>
      <c r="GA179" s="92"/>
      <c r="GD179" s="92"/>
      <c r="GE179" s="92"/>
      <c r="GH179" s="92"/>
      <c r="GI179" s="92"/>
      <c r="GL179" s="92"/>
      <c r="GM179" s="92"/>
    </row>
    <row r="180" spans="1:195" ht="18" hidden="1" customHeight="1" x14ac:dyDescent="0.2">
      <c r="A180" s="144" t="s">
        <v>117</v>
      </c>
      <c r="B180" s="127" t="s">
        <v>32</v>
      </c>
      <c r="C180" s="150"/>
      <c r="D180" s="94">
        <v>4373.33</v>
      </c>
      <c r="E180" s="107"/>
      <c r="F180" s="107"/>
      <c r="G180" s="107">
        <v>4377.71</v>
      </c>
      <c r="H180" s="107">
        <v>4377.71</v>
      </c>
      <c r="I180" s="107"/>
      <c r="J180" s="95"/>
      <c r="K180" s="95"/>
      <c r="L180" s="99"/>
      <c r="M180" s="92"/>
      <c r="P180" s="92"/>
      <c r="R180" s="92"/>
      <c r="S180" s="92"/>
      <c r="V180" s="92"/>
      <c r="W180" s="92"/>
      <c r="Z180" s="92"/>
      <c r="AA180" s="92"/>
      <c r="AD180" s="92"/>
      <c r="AE180" s="92"/>
      <c r="AH180" s="92"/>
      <c r="AI180" s="92"/>
      <c r="AL180" s="92"/>
      <c r="AM180" s="92"/>
      <c r="AP180" s="92"/>
      <c r="AQ180" s="92"/>
      <c r="AT180" s="92"/>
      <c r="AU180" s="92"/>
      <c r="AX180" s="92"/>
      <c r="AY180" s="92"/>
      <c r="BB180" s="92"/>
      <c r="BC180" s="92"/>
      <c r="BF180" s="92"/>
      <c r="BG180" s="92"/>
      <c r="BJ180" s="92"/>
      <c r="BK180" s="92"/>
      <c r="BN180" s="92"/>
      <c r="BO180" s="92"/>
      <c r="BR180" s="92"/>
      <c r="BS180" s="92"/>
      <c r="BV180" s="92"/>
      <c r="BW180" s="92"/>
      <c r="BZ180" s="92"/>
      <c r="CA180" s="92"/>
      <c r="CD180" s="92"/>
      <c r="CE180" s="92"/>
      <c r="CH180" s="92"/>
      <c r="CI180" s="92"/>
      <c r="CL180" s="92"/>
      <c r="CM180" s="92"/>
      <c r="CP180" s="92"/>
      <c r="CQ180" s="92"/>
      <c r="CT180" s="92"/>
      <c r="CU180" s="92"/>
      <c r="CX180" s="92"/>
      <c r="CY180" s="92"/>
      <c r="DB180" s="92"/>
      <c r="DC180" s="92"/>
      <c r="DF180" s="92"/>
      <c r="DG180" s="92"/>
      <c r="DJ180" s="92"/>
      <c r="DK180" s="92"/>
      <c r="DN180" s="92"/>
      <c r="DO180" s="92"/>
      <c r="DR180" s="92"/>
      <c r="DS180" s="92"/>
      <c r="DV180" s="92"/>
      <c r="DW180" s="92"/>
      <c r="DZ180" s="92"/>
      <c r="EA180" s="92"/>
      <c r="ED180" s="92"/>
      <c r="EE180" s="92"/>
      <c r="EH180" s="92"/>
      <c r="EI180" s="92"/>
      <c r="EL180" s="92"/>
      <c r="EM180" s="92"/>
      <c r="EP180" s="92"/>
      <c r="EQ180" s="92"/>
      <c r="ET180" s="92"/>
      <c r="EU180" s="92"/>
      <c r="EX180" s="92"/>
      <c r="EY180" s="92"/>
      <c r="FB180" s="92"/>
      <c r="FC180" s="92"/>
      <c r="FF180" s="92"/>
      <c r="FG180" s="92"/>
      <c r="FJ180" s="92"/>
      <c r="FK180" s="92"/>
      <c r="FN180" s="92"/>
      <c r="FO180" s="92"/>
      <c r="FR180" s="92"/>
      <c r="FS180" s="92"/>
      <c r="FV180" s="92"/>
      <c r="FW180" s="92"/>
      <c r="FZ180" s="92"/>
      <c r="GA180" s="92"/>
      <c r="GD180" s="92"/>
      <c r="GE180" s="92"/>
      <c r="GH180" s="92"/>
      <c r="GI180" s="92"/>
      <c r="GL180" s="92"/>
      <c r="GM180" s="92"/>
    </row>
    <row r="181" spans="1:195" ht="18" hidden="1" customHeight="1" x14ac:dyDescent="0.2">
      <c r="A181" s="144" t="s">
        <v>329</v>
      </c>
      <c r="B181" s="127" t="s">
        <v>32</v>
      </c>
      <c r="C181" s="150"/>
      <c r="D181" s="94">
        <v>5128.7700000000004</v>
      </c>
      <c r="E181" s="107"/>
      <c r="F181" s="107"/>
      <c r="G181" s="107">
        <v>5133.8999999999996</v>
      </c>
      <c r="H181" s="107">
        <v>5133.8999999999996</v>
      </c>
      <c r="I181" s="107"/>
      <c r="J181" s="95"/>
      <c r="K181" s="95"/>
      <c r="L181" s="99"/>
      <c r="M181" s="92"/>
      <c r="P181" s="92"/>
      <c r="R181" s="92"/>
      <c r="S181" s="92"/>
      <c r="V181" s="92"/>
      <c r="W181" s="92"/>
      <c r="Z181" s="92"/>
      <c r="AA181" s="92"/>
      <c r="AD181" s="92"/>
      <c r="AE181" s="92"/>
      <c r="AH181" s="92"/>
      <c r="AI181" s="92"/>
      <c r="AL181" s="92"/>
      <c r="AM181" s="92"/>
      <c r="AP181" s="92"/>
      <c r="AQ181" s="92"/>
      <c r="AT181" s="92"/>
      <c r="AU181" s="92"/>
      <c r="AX181" s="92"/>
      <c r="AY181" s="92"/>
      <c r="BB181" s="92"/>
      <c r="BC181" s="92"/>
      <c r="BF181" s="92"/>
      <c r="BG181" s="92"/>
      <c r="BJ181" s="92"/>
      <c r="BK181" s="92"/>
      <c r="BN181" s="92"/>
      <c r="BO181" s="92"/>
      <c r="BR181" s="92"/>
      <c r="BS181" s="92"/>
      <c r="BV181" s="92"/>
      <c r="BW181" s="92"/>
      <c r="BZ181" s="92"/>
      <c r="CA181" s="92"/>
      <c r="CD181" s="92"/>
      <c r="CE181" s="92"/>
      <c r="CH181" s="92"/>
      <c r="CI181" s="92"/>
      <c r="CL181" s="92"/>
      <c r="CM181" s="92"/>
      <c r="CP181" s="92"/>
      <c r="CQ181" s="92"/>
      <c r="CT181" s="92"/>
      <c r="CU181" s="92"/>
      <c r="CX181" s="92"/>
      <c r="CY181" s="92"/>
      <c r="DB181" s="92"/>
      <c r="DC181" s="92"/>
      <c r="DF181" s="92"/>
      <c r="DG181" s="92"/>
      <c r="DJ181" s="92"/>
      <c r="DK181" s="92"/>
      <c r="DN181" s="92"/>
      <c r="DO181" s="92"/>
      <c r="DR181" s="92"/>
      <c r="DS181" s="92"/>
      <c r="DV181" s="92"/>
      <c r="DW181" s="92"/>
      <c r="DZ181" s="92"/>
      <c r="EA181" s="92"/>
      <c r="ED181" s="92"/>
      <c r="EE181" s="92"/>
      <c r="EH181" s="92"/>
      <c r="EI181" s="92"/>
      <c r="EL181" s="92"/>
      <c r="EM181" s="92"/>
      <c r="EP181" s="92"/>
      <c r="EQ181" s="92"/>
      <c r="ET181" s="92"/>
      <c r="EU181" s="92"/>
      <c r="EX181" s="92"/>
      <c r="EY181" s="92"/>
      <c r="FB181" s="92"/>
      <c r="FC181" s="92"/>
      <c r="FF181" s="92"/>
      <c r="FG181" s="92"/>
      <c r="FJ181" s="92"/>
      <c r="FK181" s="92"/>
      <c r="FN181" s="92"/>
      <c r="FO181" s="92"/>
      <c r="FR181" s="92"/>
      <c r="FS181" s="92"/>
      <c r="FV181" s="92"/>
      <c r="FW181" s="92"/>
      <c r="FZ181" s="92"/>
      <c r="GA181" s="92"/>
      <c r="GD181" s="92"/>
      <c r="GE181" s="92"/>
      <c r="GH181" s="92"/>
      <c r="GI181" s="92"/>
      <c r="GL181" s="92"/>
      <c r="GM181" s="92"/>
    </row>
    <row r="182" spans="1:195" ht="18" hidden="1" customHeight="1" x14ac:dyDescent="0.2">
      <c r="A182" s="144" t="s">
        <v>343</v>
      </c>
      <c r="B182" s="127" t="s">
        <v>32</v>
      </c>
      <c r="C182" s="150"/>
      <c r="D182" s="94">
        <v>2868.02</v>
      </c>
      <c r="E182" s="107"/>
      <c r="F182" s="107"/>
      <c r="G182" s="107">
        <v>2870.89</v>
      </c>
      <c r="H182" s="107">
        <v>2870.89</v>
      </c>
      <c r="I182" s="107"/>
      <c r="J182" s="95"/>
      <c r="K182" s="95"/>
      <c r="L182" s="99"/>
      <c r="M182" s="92"/>
      <c r="P182" s="92"/>
      <c r="R182" s="92"/>
      <c r="S182" s="92"/>
      <c r="V182" s="92"/>
      <c r="W182" s="92"/>
      <c r="Z182" s="92"/>
      <c r="AA182" s="92"/>
      <c r="AD182" s="92"/>
      <c r="AE182" s="92"/>
      <c r="AH182" s="92"/>
      <c r="AI182" s="92"/>
      <c r="AL182" s="92"/>
      <c r="AM182" s="92"/>
      <c r="AP182" s="92"/>
      <c r="AQ182" s="92"/>
      <c r="AT182" s="92"/>
      <c r="AU182" s="92"/>
      <c r="AX182" s="92"/>
      <c r="AY182" s="92"/>
      <c r="BB182" s="92"/>
      <c r="BC182" s="92"/>
      <c r="BF182" s="92"/>
      <c r="BG182" s="92"/>
      <c r="BJ182" s="92"/>
      <c r="BK182" s="92"/>
      <c r="BN182" s="92"/>
      <c r="BO182" s="92"/>
      <c r="BR182" s="92"/>
      <c r="BS182" s="92"/>
      <c r="BV182" s="92"/>
      <c r="BW182" s="92"/>
      <c r="BZ182" s="92"/>
      <c r="CA182" s="92"/>
      <c r="CD182" s="92"/>
      <c r="CE182" s="92"/>
      <c r="CH182" s="92"/>
      <c r="CI182" s="92"/>
      <c r="CL182" s="92"/>
      <c r="CM182" s="92"/>
      <c r="CP182" s="92"/>
      <c r="CQ182" s="92"/>
      <c r="CT182" s="92"/>
      <c r="CU182" s="92"/>
      <c r="CX182" s="92"/>
      <c r="CY182" s="92"/>
      <c r="DB182" s="92"/>
      <c r="DC182" s="92"/>
      <c r="DF182" s="92"/>
      <c r="DG182" s="92"/>
      <c r="DJ182" s="92"/>
      <c r="DK182" s="92"/>
      <c r="DN182" s="92"/>
      <c r="DO182" s="92"/>
      <c r="DR182" s="92"/>
      <c r="DS182" s="92"/>
      <c r="DV182" s="92"/>
      <c r="DW182" s="92"/>
      <c r="DZ182" s="92"/>
      <c r="EA182" s="92"/>
      <c r="ED182" s="92"/>
      <c r="EE182" s="92"/>
      <c r="EH182" s="92"/>
      <c r="EI182" s="92"/>
      <c r="EL182" s="92"/>
      <c r="EM182" s="92"/>
      <c r="EP182" s="92"/>
      <c r="EQ182" s="92"/>
      <c r="ET182" s="92"/>
      <c r="EU182" s="92"/>
      <c r="EX182" s="92"/>
      <c r="EY182" s="92"/>
      <c r="FB182" s="92"/>
      <c r="FC182" s="92"/>
      <c r="FF182" s="92"/>
      <c r="FG182" s="92"/>
      <c r="FJ182" s="92"/>
      <c r="FK182" s="92"/>
      <c r="FN182" s="92"/>
      <c r="FO182" s="92"/>
      <c r="FR182" s="92"/>
      <c r="FS182" s="92"/>
      <c r="FV182" s="92"/>
      <c r="FW182" s="92"/>
      <c r="FZ182" s="92"/>
      <c r="GA182" s="92"/>
      <c r="GD182" s="92"/>
      <c r="GE182" s="92"/>
      <c r="GH182" s="92"/>
      <c r="GI182" s="92"/>
      <c r="GL182" s="92"/>
      <c r="GM182" s="92"/>
    </row>
    <row r="183" spans="1:195" ht="18" hidden="1" customHeight="1" x14ac:dyDescent="0.2">
      <c r="A183" s="144" t="s">
        <v>335</v>
      </c>
      <c r="B183" s="127" t="s">
        <v>32</v>
      </c>
      <c r="C183" s="150"/>
      <c r="D183" s="94">
        <v>3455.37</v>
      </c>
      <c r="E183" s="107"/>
      <c r="F183" s="107"/>
      <c r="G183" s="107">
        <v>3458.83</v>
      </c>
      <c r="H183" s="107">
        <v>3458.83</v>
      </c>
      <c r="I183" s="107"/>
      <c r="J183" s="95"/>
      <c r="K183" s="95"/>
      <c r="L183" s="99"/>
      <c r="M183" s="92"/>
      <c r="P183" s="92"/>
      <c r="R183" s="92"/>
      <c r="S183" s="92"/>
      <c r="V183" s="92"/>
      <c r="W183" s="92"/>
      <c r="Z183" s="92"/>
      <c r="AA183" s="92"/>
      <c r="AD183" s="92"/>
      <c r="AE183" s="92"/>
      <c r="AH183" s="92"/>
      <c r="AI183" s="92"/>
      <c r="AL183" s="92"/>
      <c r="AM183" s="92"/>
      <c r="AP183" s="92"/>
      <c r="AQ183" s="92"/>
      <c r="AT183" s="92"/>
      <c r="AU183" s="92"/>
      <c r="AX183" s="92"/>
      <c r="AY183" s="92"/>
      <c r="BB183" s="92"/>
      <c r="BC183" s="92"/>
      <c r="BF183" s="92"/>
      <c r="BG183" s="92"/>
      <c r="BJ183" s="92"/>
      <c r="BK183" s="92"/>
      <c r="BN183" s="92"/>
      <c r="BO183" s="92"/>
      <c r="BR183" s="92"/>
      <c r="BS183" s="92"/>
      <c r="BV183" s="92"/>
      <c r="BW183" s="92"/>
      <c r="BZ183" s="92"/>
      <c r="CA183" s="92"/>
      <c r="CD183" s="92"/>
      <c r="CE183" s="92"/>
      <c r="CH183" s="92"/>
      <c r="CI183" s="92"/>
      <c r="CL183" s="92"/>
      <c r="CM183" s="92"/>
      <c r="CP183" s="92"/>
      <c r="CQ183" s="92"/>
      <c r="CT183" s="92"/>
      <c r="CU183" s="92"/>
      <c r="CX183" s="92"/>
      <c r="CY183" s="92"/>
      <c r="DB183" s="92"/>
      <c r="DC183" s="92"/>
      <c r="DF183" s="92"/>
      <c r="DG183" s="92"/>
      <c r="DJ183" s="92"/>
      <c r="DK183" s="92"/>
      <c r="DN183" s="92"/>
      <c r="DO183" s="92"/>
      <c r="DR183" s="92"/>
      <c r="DS183" s="92"/>
      <c r="DV183" s="92"/>
      <c r="DW183" s="92"/>
      <c r="DZ183" s="92"/>
      <c r="EA183" s="92"/>
      <c r="ED183" s="92"/>
      <c r="EE183" s="92"/>
      <c r="EH183" s="92"/>
      <c r="EI183" s="92"/>
      <c r="EL183" s="92"/>
      <c r="EM183" s="92"/>
      <c r="EP183" s="92"/>
      <c r="EQ183" s="92"/>
      <c r="ET183" s="92"/>
      <c r="EU183" s="92"/>
      <c r="EX183" s="92"/>
      <c r="EY183" s="92"/>
      <c r="FB183" s="92"/>
      <c r="FC183" s="92"/>
      <c r="FF183" s="92"/>
      <c r="FG183" s="92"/>
      <c r="FJ183" s="92"/>
      <c r="FK183" s="92"/>
      <c r="FN183" s="92"/>
      <c r="FO183" s="92"/>
      <c r="FR183" s="92"/>
      <c r="FS183" s="92"/>
      <c r="FV183" s="92"/>
      <c r="FW183" s="92"/>
      <c r="FZ183" s="92"/>
      <c r="GA183" s="92"/>
      <c r="GD183" s="92"/>
      <c r="GE183" s="92"/>
      <c r="GH183" s="92"/>
      <c r="GI183" s="92"/>
      <c r="GL183" s="92"/>
      <c r="GM183" s="92"/>
    </row>
    <row r="184" spans="1:195" ht="18" hidden="1" customHeight="1" x14ac:dyDescent="0.2">
      <c r="A184" s="144" t="s">
        <v>345</v>
      </c>
      <c r="B184" s="127" t="s">
        <v>32</v>
      </c>
      <c r="C184" s="150"/>
      <c r="D184" s="94">
        <v>4090.43</v>
      </c>
      <c r="E184" s="107"/>
      <c r="F184" s="107"/>
      <c r="G184" s="107">
        <v>4094.52</v>
      </c>
      <c r="H184" s="107">
        <v>4094.52</v>
      </c>
      <c r="I184" s="107"/>
      <c r="J184" s="95"/>
      <c r="K184" s="95"/>
      <c r="L184" s="99"/>
      <c r="M184" s="92"/>
      <c r="P184" s="92"/>
      <c r="R184" s="92"/>
      <c r="S184" s="92"/>
      <c r="V184" s="92"/>
      <c r="W184" s="92"/>
      <c r="Z184" s="92"/>
      <c r="AA184" s="92"/>
      <c r="AD184" s="92"/>
      <c r="AE184" s="92"/>
      <c r="AH184" s="92"/>
      <c r="AI184" s="92"/>
      <c r="AL184" s="92"/>
      <c r="AM184" s="92"/>
      <c r="AP184" s="92"/>
      <c r="AQ184" s="92"/>
      <c r="AT184" s="92"/>
      <c r="AU184" s="92"/>
      <c r="AX184" s="92"/>
      <c r="AY184" s="92"/>
      <c r="BB184" s="92"/>
      <c r="BC184" s="92"/>
      <c r="BF184" s="92"/>
      <c r="BG184" s="92"/>
      <c r="BJ184" s="92"/>
      <c r="BK184" s="92"/>
      <c r="BN184" s="92"/>
      <c r="BO184" s="92"/>
      <c r="BR184" s="92"/>
      <c r="BS184" s="92"/>
      <c r="BV184" s="92"/>
      <c r="BW184" s="92"/>
      <c r="BZ184" s="92"/>
      <c r="CA184" s="92"/>
      <c r="CD184" s="92"/>
      <c r="CE184" s="92"/>
      <c r="CH184" s="92"/>
      <c r="CI184" s="92"/>
      <c r="CL184" s="92"/>
      <c r="CM184" s="92"/>
      <c r="CP184" s="92"/>
      <c r="CQ184" s="92"/>
      <c r="CT184" s="92"/>
      <c r="CU184" s="92"/>
      <c r="CX184" s="92"/>
      <c r="CY184" s="92"/>
      <c r="DB184" s="92"/>
      <c r="DC184" s="92"/>
      <c r="DF184" s="92"/>
      <c r="DG184" s="92"/>
      <c r="DJ184" s="92"/>
      <c r="DK184" s="92"/>
      <c r="DN184" s="92"/>
      <c r="DO184" s="92"/>
      <c r="DR184" s="92"/>
      <c r="DS184" s="92"/>
      <c r="DV184" s="92"/>
      <c r="DW184" s="92"/>
      <c r="DZ184" s="92"/>
      <c r="EA184" s="92"/>
      <c r="ED184" s="92"/>
      <c r="EE184" s="92"/>
      <c r="EH184" s="92"/>
      <c r="EI184" s="92"/>
      <c r="EL184" s="92"/>
      <c r="EM184" s="92"/>
      <c r="EP184" s="92"/>
      <c r="EQ184" s="92"/>
      <c r="ET184" s="92"/>
      <c r="EU184" s="92"/>
      <c r="EX184" s="92"/>
      <c r="EY184" s="92"/>
      <c r="FB184" s="92"/>
      <c r="FC184" s="92"/>
      <c r="FF184" s="92"/>
      <c r="FG184" s="92"/>
      <c r="FJ184" s="92"/>
      <c r="FK184" s="92"/>
      <c r="FN184" s="92"/>
      <c r="FO184" s="92"/>
      <c r="FR184" s="92"/>
      <c r="FS184" s="92"/>
      <c r="FV184" s="92"/>
      <c r="FW184" s="92"/>
      <c r="FZ184" s="92"/>
      <c r="GA184" s="92"/>
      <c r="GD184" s="92"/>
      <c r="GE184" s="92"/>
      <c r="GH184" s="92"/>
      <c r="GI184" s="92"/>
      <c r="GL184" s="92"/>
      <c r="GM184" s="92"/>
    </row>
    <row r="185" spans="1:195" ht="18" customHeight="1" x14ac:dyDescent="0.2">
      <c r="A185" s="334" t="s">
        <v>759</v>
      </c>
      <c r="B185" s="335" t="s">
        <v>51</v>
      </c>
      <c r="C185" s="461"/>
      <c r="D185" s="94"/>
      <c r="E185" s="107"/>
      <c r="F185" s="107"/>
      <c r="G185" s="107"/>
      <c r="H185" s="107"/>
      <c r="I185" s="107"/>
      <c r="J185" s="95"/>
      <c r="K185" s="95"/>
      <c r="L185" s="99"/>
      <c r="M185" s="92"/>
      <c r="P185" s="92"/>
      <c r="R185" s="92"/>
      <c r="S185" s="92"/>
      <c r="V185" s="92"/>
      <c r="W185" s="92"/>
      <c r="Z185" s="92"/>
      <c r="AA185" s="92"/>
      <c r="AD185" s="92"/>
      <c r="AE185" s="92"/>
      <c r="AH185" s="92"/>
      <c r="AI185" s="92"/>
      <c r="AL185" s="92"/>
      <c r="AM185" s="92"/>
      <c r="AP185" s="92"/>
      <c r="AQ185" s="92"/>
      <c r="AT185" s="92"/>
      <c r="AU185" s="92"/>
      <c r="AX185" s="92"/>
      <c r="AY185" s="92"/>
      <c r="BB185" s="92"/>
      <c r="BC185" s="92"/>
      <c r="BF185" s="92"/>
      <c r="BG185" s="92"/>
      <c r="BJ185" s="92"/>
      <c r="BK185" s="92"/>
      <c r="BN185" s="92"/>
      <c r="BO185" s="92"/>
      <c r="BR185" s="92"/>
      <c r="BS185" s="92"/>
      <c r="BV185" s="92"/>
      <c r="BW185" s="92"/>
      <c r="BZ185" s="92"/>
      <c r="CA185" s="92"/>
      <c r="CD185" s="92"/>
      <c r="CE185" s="92"/>
      <c r="CH185" s="92"/>
      <c r="CI185" s="92"/>
      <c r="CL185" s="92"/>
      <c r="CM185" s="92"/>
      <c r="CP185" s="92"/>
      <c r="CQ185" s="92"/>
      <c r="CT185" s="92"/>
      <c r="CU185" s="92"/>
      <c r="CX185" s="92"/>
      <c r="CY185" s="92"/>
      <c r="DB185" s="92"/>
      <c r="DC185" s="92"/>
      <c r="DF185" s="92"/>
      <c r="DG185" s="92"/>
      <c r="DJ185" s="92"/>
      <c r="DK185" s="92"/>
      <c r="DN185" s="92"/>
      <c r="DO185" s="92"/>
      <c r="DR185" s="92"/>
      <c r="DS185" s="92"/>
      <c r="DV185" s="92"/>
      <c r="DW185" s="92"/>
      <c r="DZ185" s="92"/>
      <c r="EA185" s="92"/>
      <c r="ED185" s="92"/>
      <c r="EE185" s="92"/>
      <c r="EH185" s="92"/>
      <c r="EI185" s="92"/>
      <c r="EL185" s="92"/>
      <c r="EM185" s="92"/>
      <c r="EP185" s="92"/>
      <c r="EQ185" s="92"/>
      <c r="ET185" s="92"/>
      <c r="EU185" s="92"/>
      <c r="EX185" s="92"/>
      <c r="EY185" s="92"/>
      <c r="FB185" s="92"/>
      <c r="FC185" s="92"/>
      <c r="FF185" s="92"/>
      <c r="FG185" s="92"/>
      <c r="FJ185" s="92"/>
      <c r="FK185" s="92"/>
      <c r="FN185" s="92"/>
      <c r="FO185" s="92"/>
      <c r="FR185" s="92"/>
      <c r="FS185" s="92"/>
      <c r="FV185" s="92"/>
      <c r="FW185" s="92"/>
      <c r="FZ185" s="92"/>
      <c r="GA185" s="92"/>
      <c r="GD185" s="92"/>
      <c r="GE185" s="92"/>
      <c r="GH185" s="92"/>
      <c r="GI185" s="92"/>
      <c r="GL185" s="92"/>
      <c r="GM185" s="92"/>
    </row>
    <row r="186" spans="1:195" ht="25.5" x14ac:dyDescent="0.2">
      <c r="A186" s="334" t="s">
        <v>760</v>
      </c>
      <c r="B186" s="335" t="s">
        <v>51</v>
      </c>
      <c r="C186" s="461"/>
      <c r="D186" s="94"/>
      <c r="E186" s="107"/>
      <c r="F186" s="107"/>
      <c r="G186" s="107"/>
      <c r="H186" s="107"/>
      <c r="I186" s="107"/>
      <c r="J186" s="95"/>
      <c r="K186" s="95"/>
      <c r="L186" s="99"/>
      <c r="M186" s="92"/>
      <c r="P186" s="92"/>
      <c r="R186" s="92"/>
      <c r="S186" s="92"/>
      <c r="V186" s="92"/>
      <c r="W186" s="92"/>
      <c r="Z186" s="92"/>
      <c r="AA186" s="92"/>
      <c r="AD186" s="92"/>
      <c r="AE186" s="92"/>
      <c r="AH186" s="92"/>
      <c r="AI186" s="92"/>
      <c r="AL186" s="92"/>
      <c r="AM186" s="92"/>
      <c r="AP186" s="92"/>
      <c r="AQ186" s="92"/>
      <c r="AT186" s="92"/>
      <c r="AU186" s="92"/>
      <c r="AX186" s="92"/>
      <c r="AY186" s="92"/>
      <c r="BB186" s="92"/>
      <c r="BC186" s="92"/>
      <c r="BF186" s="92"/>
      <c r="BG186" s="92"/>
      <c r="BJ186" s="92"/>
      <c r="BK186" s="92"/>
      <c r="BN186" s="92"/>
      <c r="BO186" s="92"/>
      <c r="BR186" s="92"/>
      <c r="BS186" s="92"/>
      <c r="BV186" s="92"/>
      <c r="BW186" s="92"/>
      <c r="BZ186" s="92"/>
      <c r="CA186" s="92"/>
      <c r="CD186" s="92"/>
      <c r="CE186" s="92"/>
      <c r="CH186" s="92"/>
      <c r="CI186" s="92"/>
      <c r="CL186" s="92"/>
      <c r="CM186" s="92"/>
      <c r="CP186" s="92"/>
      <c r="CQ186" s="92"/>
      <c r="CT186" s="92"/>
      <c r="CU186" s="92"/>
      <c r="CX186" s="92"/>
      <c r="CY186" s="92"/>
      <c r="DB186" s="92"/>
      <c r="DC186" s="92"/>
      <c r="DF186" s="92"/>
      <c r="DG186" s="92"/>
      <c r="DJ186" s="92"/>
      <c r="DK186" s="92"/>
      <c r="DN186" s="92"/>
      <c r="DO186" s="92"/>
      <c r="DR186" s="92"/>
      <c r="DS186" s="92"/>
      <c r="DV186" s="92"/>
      <c r="DW186" s="92"/>
      <c r="DZ186" s="92"/>
      <c r="EA186" s="92"/>
      <c r="ED186" s="92"/>
      <c r="EE186" s="92"/>
      <c r="EH186" s="92"/>
      <c r="EI186" s="92"/>
      <c r="EL186" s="92"/>
      <c r="EM186" s="92"/>
      <c r="EP186" s="92"/>
      <c r="EQ186" s="92"/>
      <c r="ET186" s="92"/>
      <c r="EU186" s="92"/>
      <c r="EX186" s="92"/>
      <c r="EY186" s="92"/>
      <c r="FB186" s="92"/>
      <c r="FC186" s="92"/>
      <c r="FF186" s="92"/>
      <c r="FG186" s="92"/>
      <c r="FJ186" s="92"/>
      <c r="FK186" s="92"/>
      <c r="FN186" s="92"/>
      <c r="FO186" s="92"/>
      <c r="FR186" s="92"/>
      <c r="FS186" s="92"/>
      <c r="FV186" s="92"/>
      <c r="FW186" s="92"/>
      <c r="FZ186" s="92"/>
      <c r="GA186" s="92"/>
      <c r="GD186" s="92"/>
      <c r="GE186" s="92"/>
      <c r="GH186" s="92"/>
      <c r="GI186" s="92"/>
      <c r="GL186" s="92"/>
      <c r="GM186" s="92"/>
    </row>
    <row r="187" spans="1:195" hidden="1" x14ac:dyDescent="0.2">
      <c r="A187" s="144" t="s">
        <v>401</v>
      </c>
      <c r="B187" s="127" t="s">
        <v>31</v>
      </c>
      <c r="C187" s="150"/>
      <c r="D187" s="94"/>
      <c r="E187" s="107"/>
      <c r="F187" s="107"/>
      <c r="G187" s="107"/>
      <c r="H187" s="107"/>
      <c r="I187" s="107"/>
      <c r="J187" s="95"/>
      <c r="K187" s="95"/>
      <c r="L187" s="99"/>
      <c r="M187" s="92"/>
      <c r="P187" s="92"/>
      <c r="R187" s="92"/>
      <c r="S187" s="92"/>
      <c r="V187" s="92"/>
      <c r="W187" s="92"/>
      <c r="Z187" s="92"/>
      <c r="AA187" s="92"/>
      <c r="AD187" s="92"/>
      <c r="AE187" s="92"/>
      <c r="AH187" s="92"/>
      <c r="AI187" s="92"/>
      <c r="AL187" s="92"/>
      <c r="AM187" s="92"/>
      <c r="AP187" s="92"/>
      <c r="AQ187" s="92"/>
      <c r="AT187" s="92"/>
      <c r="AU187" s="92"/>
      <c r="AX187" s="92"/>
      <c r="AY187" s="92"/>
      <c r="BB187" s="92"/>
      <c r="BC187" s="92"/>
      <c r="BF187" s="92"/>
      <c r="BG187" s="92"/>
      <c r="BJ187" s="92"/>
      <c r="BK187" s="92"/>
      <c r="BN187" s="92"/>
      <c r="BO187" s="92"/>
      <c r="BR187" s="92"/>
      <c r="BS187" s="92"/>
      <c r="BV187" s="92"/>
      <c r="BW187" s="92"/>
      <c r="BZ187" s="92"/>
      <c r="CA187" s="92"/>
      <c r="CD187" s="92"/>
      <c r="CE187" s="92"/>
      <c r="CH187" s="92"/>
      <c r="CI187" s="92"/>
      <c r="CL187" s="92"/>
      <c r="CM187" s="92"/>
      <c r="CP187" s="92"/>
      <c r="CQ187" s="92"/>
      <c r="CT187" s="92"/>
      <c r="CU187" s="92"/>
      <c r="CX187" s="92"/>
      <c r="CY187" s="92"/>
      <c r="DB187" s="92"/>
      <c r="DC187" s="92"/>
      <c r="DF187" s="92"/>
      <c r="DG187" s="92"/>
      <c r="DJ187" s="92"/>
      <c r="DK187" s="92"/>
      <c r="DN187" s="92"/>
      <c r="DO187" s="92"/>
      <c r="DR187" s="92"/>
      <c r="DS187" s="92"/>
      <c r="DV187" s="92"/>
      <c r="DW187" s="92"/>
      <c r="DZ187" s="92"/>
      <c r="EA187" s="92"/>
      <c r="ED187" s="92"/>
      <c r="EE187" s="92"/>
      <c r="EH187" s="92"/>
      <c r="EI187" s="92"/>
      <c r="EL187" s="92"/>
      <c r="EM187" s="92"/>
      <c r="EP187" s="92"/>
      <c r="EQ187" s="92"/>
      <c r="ET187" s="92"/>
      <c r="EU187" s="92"/>
      <c r="EX187" s="92"/>
      <c r="EY187" s="92"/>
      <c r="FB187" s="92"/>
      <c r="FC187" s="92"/>
      <c r="FF187" s="92"/>
      <c r="FG187" s="92"/>
      <c r="FJ187" s="92"/>
      <c r="FK187" s="92"/>
      <c r="FN187" s="92"/>
      <c r="FO187" s="92"/>
      <c r="FR187" s="92"/>
      <c r="FS187" s="92"/>
      <c r="FV187" s="92"/>
      <c r="FW187" s="92"/>
      <c r="FZ187" s="92"/>
      <c r="GA187" s="92"/>
      <c r="GD187" s="92"/>
      <c r="GE187" s="92"/>
      <c r="GH187" s="92"/>
      <c r="GI187" s="92"/>
      <c r="GL187" s="92"/>
      <c r="GM187" s="92"/>
    </row>
    <row r="188" spans="1:195" hidden="1" x14ac:dyDescent="0.2">
      <c r="C188" s="151"/>
      <c r="D188" s="124"/>
      <c r="E188" s="107"/>
      <c r="F188" s="107"/>
      <c r="G188" s="107"/>
      <c r="H188" s="107"/>
      <c r="I188" s="107"/>
      <c r="J188" s="95"/>
      <c r="K188" s="95"/>
      <c r="L188" s="99"/>
      <c r="M188" s="92"/>
      <c r="P188" s="92"/>
      <c r="R188" s="92"/>
      <c r="S188" s="92"/>
      <c r="V188" s="92"/>
      <c r="W188" s="92"/>
      <c r="Z188" s="92"/>
      <c r="AA188" s="92"/>
      <c r="AD188" s="92"/>
      <c r="AE188" s="92"/>
      <c r="AH188" s="92"/>
      <c r="AI188" s="92"/>
      <c r="AL188" s="92"/>
      <c r="AM188" s="92"/>
      <c r="AP188" s="92"/>
      <c r="AQ188" s="92"/>
      <c r="AT188" s="92"/>
      <c r="AU188" s="92"/>
      <c r="AX188" s="92"/>
      <c r="AY188" s="92"/>
      <c r="BB188" s="92"/>
      <c r="BC188" s="92"/>
      <c r="BF188" s="92"/>
      <c r="BG188" s="92"/>
      <c r="BJ188" s="92"/>
      <c r="BK188" s="92"/>
      <c r="BN188" s="92"/>
      <c r="BO188" s="92"/>
      <c r="BR188" s="92"/>
      <c r="BS188" s="92"/>
      <c r="BV188" s="92"/>
      <c r="BW188" s="92"/>
      <c r="BZ188" s="92"/>
      <c r="CA188" s="92"/>
      <c r="CD188" s="92"/>
      <c r="CE188" s="92"/>
      <c r="CH188" s="92"/>
      <c r="CI188" s="92"/>
      <c r="CL188" s="92"/>
      <c r="CM188" s="92"/>
      <c r="CP188" s="92"/>
      <c r="CQ188" s="92"/>
      <c r="CT188" s="92"/>
      <c r="CU188" s="92"/>
      <c r="CX188" s="92"/>
      <c r="CY188" s="92"/>
      <c r="DB188" s="92"/>
      <c r="DC188" s="92"/>
      <c r="DF188" s="92"/>
      <c r="DG188" s="92"/>
      <c r="DJ188" s="92"/>
      <c r="DK188" s="92"/>
      <c r="DN188" s="92"/>
      <c r="DO188" s="92"/>
      <c r="DR188" s="92"/>
      <c r="DS188" s="92"/>
      <c r="DV188" s="92"/>
      <c r="DW188" s="92"/>
      <c r="DZ188" s="92"/>
      <c r="EA188" s="92"/>
      <c r="ED188" s="92"/>
      <c r="EE188" s="92"/>
      <c r="EH188" s="92"/>
      <c r="EI188" s="92"/>
      <c r="EL188" s="92"/>
      <c r="EM188" s="92"/>
      <c r="EP188" s="92"/>
      <c r="EQ188" s="92"/>
      <c r="ET188" s="92"/>
      <c r="EU188" s="92"/>
      <c r="EX188" s="92"/>
      <c r="EY188" s="92"/>
      <c r="FB188" s="92"/>
      <c r="FC188" s="92"/>
      <c r="FF188" s="92"/>
      <c r="FG188" s="92"/>
      <c r="FJ188" s="92"/>
      <c r="FK188" s="92"/>
      <c r="FN188" s="92"/>
      <c r="FO188" s="92"/>
      <c r="FR188" s="92"/>
      <c r="FS188" s="92"/>
      <c r="FV188" s="92"/>
      <c r="FW188" s="92"/>
      <c r="FZ188" s="92"/>
      <c r="GA188" s="92"/>
      <c r="GD188" s="92"/>
      <c r="GE188" s="92"/>
      <c r="GH188" s="92"/>
      <c r="GI188" s="92"/>
      <c r="GL188" s="92"/>
      <c r="GM188" s="92"/>
    </row>
  </sheetData>
  <autoFilter ref="A1:K188" xr:uid="{00000000-0009-0000-0000-000003000000}">
    <filterColumn colId="2">
      <colorFilter dxfId="36"/>
    </filterColumn>
  </autoFilter>
  <sortState xmlns:xlrd2="http://schemas.microsoft.com/office/spreadsheetml/2017/richdata2" ref="A2:C186">
    <sortCondition ref="A1"/>
  </sortState>
  <phoneticPr fontId="0" type="noConversion"/>
  <conditionalFormatting sqref="C77:D79 D76 C74:D75 D73 D80:D82 C83:D169 C65:D72 D64 C2:D63 D170 C187:D187 D186 C171:D184">
    <cfRule type="cellIs" dxfId="35" priority="45" stopIfTrue="1" operator="lessThan">
      <formula>#REF!</formula>
    </cfRule>
    <cfRule type="cellIs" dxfId="34" priority="46" stopIfTrue="1" operator="greaterThan">
      <formula>#REF!</formula>
    </cfRule>
  </conditionalFormatting>
  <conditionalFormatting sqref="C77:D79 D76 C74:D75 D73 D80:D82 C83:D169 C65:D72 D64 C2:D63 D170 C187:D187 D186 C171:D184">
    <cfRule type="cellIs" dxfId="33" priority="61" stopIfTrue="1" operator="lessThan">
      <formula>#REF!</formula>
    </cfRule>
    <cfRule type="cellIs" dxfId="32" priority="62" stopIfTrue="1" operator="greaterThan">
      <formula>#REF!</formula>
    </cfRule>
  </conditionalFormatting>
  <conditionalFormatting sqref="C76">
    <cfRule type="cellIs" dxfId="31" priority="29" stopIfTrue="1" operator="lessThan">
      <formula>#REF!</formula>
    </cfRule>
    <cfRule type="cellIs" dxfId="30" priority="30" stopIfTrue="1" operator="greaterThan">
      <formula>#REF!</formula>
    </cfRule>
  </conditionalFormatting>
  <conditionalFormatting sqref="C76">
    <cfRule type="cellIs" dxfId="29" priority="31" stopIfTrue="1" operator="lessThan">
      <formula>#REF!</formula>
    </cfRule>
    <cfRule type="cellIs" dxfId="28" priority="32" stopIfTrue="1" operator="greaterThan">
      <formula>#REF!</formula>
    </cfRule>
  </conditionalFormatting>
  <conditionalFormatting sqref="C73">
    <cfRule type="cellIs" dxfId="27" priority="25" stopIfTrue="1" operator="lessThan">
      <formula>#REF!</formula>
    </cfRule>
    <cfRule type="cellIs" dxfId="26" priority="26" stopIfTrue="1" operator="greaterThan">
      <formula>#REF!</formula>
    </cfRule>
  </conditionalFormatting>
  <conditionalFormatting sqref="C73">
    <cfRule type="cellIs" dxfId="25" priority="27" stopIfTrue="1" operator="lessThan">
      <formula>#REF!</formula>
    </cfRule>
    <cfRule type="cellIs" dxfId="24" priority="28" stopIfTrue="1" operator="greaterThan">
      <formula>#REF!</formula>
    </cfRule>
  </conditionalFormatting>
  <conditionalFormatting sqref="C80:C82">
    <cfRule type="cellIs" dxfId="23" priority="21" stopIfTrue="1" operator="lessThan">
      <formula>#REF!</formula>
    </cfRule>
    <cfRule type="cellIs" dxfId="22" priority="22" stopIfTrue="1" operator="greaterThan">
      <formula>#REF!</formula>
    </cfRule>
  </conditionalFormatting>
  <conditionalFormatting sqref="C80:C82">
    <cfRule type="cellIs" dxfId="21" priority="23" stopIfTrue="1" operator="lessThan">
      <formula>#REF!</formula>
    </cfRule>
    <cfRule type="cellIs" dxfId="20" priority="24" stopIfTrue="1" operator="greaterThan">
      <formula>#REF!</formula>
    </cfRule>
  </conditionalFormatting>
  <conditionalFormatting sqref="C64">
    <cfRule type="cellIs" dxfId="19" priority="17" stopIfTrue="1" operator="lessThan">
      <formula>#REF!</formula>
    </cfRule>
    <cfRule type="cellIs" dxfId="18" priority="18" stopIfTrue="1" operator="greaterThan">
      <formula>#REF!</formula>
    </cfRule>
  </conditionalFormatting>
  <conditionalFormatting sqref="C64">
    <cfRule type="cellIs" dxfId="17" priority="19" stopIfTrue="1" operator="lessThan">
      <formula>#REF!</formula>
    </cfRule>
    <cfRule type="cellIs" dxfId="16" priority="20" stopIfTrue="1" operator="greaterThan">
      <formula>#REF!</formula>
    </cfRule>
  </conditionalFormatting>
  <conditionalFormatting sqref="C170">
    <cfRule type="cellIs" dxfId="15" priority="13" stopIfTrue="1" operator="lessThan">
      <formula>#REF!</formula>
    </cfRule>
    <cfRule type="cellIs" dxfId="14" priority="14" stopIfTrue="1" operator="greaterThan">
      <formula>#REF!</formula>
    </cfRule>
  </conditionalFormatting>
  <conditionalFormatting sqref="C170">
    <cfRule type="cellIs" dxfId="13" priority="15" stopIfTrue="1" operator="lessThan">
      <formula>#REF!</formula>
    </cfRule>
    <cfRule type="cellIs" dxfId="12" priority="16" stopIfTrue="1" operator="greaterThan">
      <formula>#REF!</formula>
    </cfRule>
  </conditionalFormatting>
  <conditionalFormatting sqref="C186">
    <cfRule type="cellIs" dxfId="11" priority="9" stopIfTrue="1" operator="lessThan">
      <formula>#REF!</formula>
    </cfRule>
    <cfRule type="cellIs" dxfId="10" priority="10" stopIfTrue="1" operator="greaterThan">
      <formula>#REF!</formula>
    </cfRule>
  </conditionalFormatting>
  <conditionalFormatting sqref="C186">
    <cfRule type="cellIs" dxfId="9" priority="11" stopIfTrue="1" operator="lessThan">
      <formula>#REF!</formula>
    </cfRule>
    <cfRule type="cellIs" dxfId="8" priority="12" stopIfTrue="1" operator="greaterThan">
      <formula>#REF!</formula>
    </cfRule>
  </conditionalFormatting>
  <conditionalFormatting sqref="D185">
    <cfRule type="cellIs" dxfId="7" priority="5" stopIfTrue="1" operator="lessThan">
      <formula>#REF!</formula>
    </cfRule>
    <cfRule type="cellIs" dxfId="6" priority="6" stopIfTrue="1" operator="greaterThan">
      <formula>#REF!</formula>
    </cfRule>
  </conditionalFormatting>
  <conditionalFormatting sqref="D185">
    <cfRule type="cellIs" dxfId="5" priority="7" stopIfTrue="1" operator="lessThan">
      <formula>#REF!</formula>
    </cfRule>
    <cfRule type="cellIs" dxfId="4" priority="8" stopIfTrue="1" operator="greaterThan">
      <formula>#REF!</formula>
    </cfRule>
  </conditionalFormatting>
  <conditionalFormatting sqref="C185">
    <cfRule type="cellIs" dxfId="3" priority="1" stopIfTrue="1" operator="lessThan">
      <formula>#REF!</formula>
    </cfRule>
    <cfRule type="cellIs" dxfId="2" priority="2" stopIfTrue="1" operator="greaterThan">
      <formula>#REF!</formula>
    </cfRule>
  </conditionalFormatting>
  <conditionalFormatting sqref="C185">
    <cfRule type="cellIs" dxfId="1" priority="3" stopIfTrue="1" operator="lessThan">
      <formula>#REF!</formula>
    </cfRule>
    <cfRule type="cellIs" dxfId="0" priority="4" stopIfTrue="1" operator="greaterThan">
      <formula>#REF!</formula>
    </cfRule>
  </conditionalFormatting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432"/>
  <sheetViews>
    <sheetView view="pageBreakPreview" zoomScaleNormal="100" zoomScaleSheetLayoutView="100" workbookViewId="0">
      <pane ySplit="1" topLeftCell="A2" activePane="bottomLeft" state="frozen"/>
      <selection pane="bottomLeft" activeCell="B1432" sqref="B1432"/>
    </sheetView>
  </sheetViews>
  <sheetFormatPr defaultRowHeight="34.5" customHeight="1" x14ac:dyDescent="0.2"/>
  <cols>
    <col min="1" max="1" width="5.42578125" style="191" customWidth="1"/>
    <col min="2" max="2" width="58.85546875" style="192" customWidth="1"/>
    <col min="3" max="3" width="6.85546875" style="193" customWidth="1"/>
    <col min="4" max="4" width="6.42578125" style="137" customWidth="1"/>
    <col min="5" max="5" width="3.85546875" style="137" customWidth="1"/>
    <col min="6" max="6" width="8.42578125" style="137" customWidth="1"/>
    <col min="7" max="8" width="13.7109375" style="194" customWidth="1"/>
    <col min="9" max="9" width="10" style="194" customWidth="1"/>
    <col min="10" max="10" width="4.7109375" style="139" customWidth="1"/>
    <col min="11" max="11" width="5.5703125" style="139" customWidth="1"/>
    <col min="12" max="12" width="9.140625" style="139"/>
    <col min="13" max="13" width="5.85546875" style="139" customWidth="1"/>
    <col min="14" max="16384" width="9.140625" style="139"/>
  </cols>
  <sheetData>
    <row r="1" spans="1:9" s="138" customFormat="1" ht="34.5" customHeight="1" x14ac:dyDescent="0.2">
      <c r="A1" s="317" t="s">
        <v>0</v>
      </c>
      <c r="B1" s="318" t="s">
        <v>472</v>
      </c>
      <c r="C1" s="152"/>
      <c r="D1" s="319" t="s">
        <v>1</v>
      </c>
      <c r="E1" s="153"/>
      <c r="F1" s="320" t="s">
        <v>2</v>
      </c>
      <c r="G1" s="321" t="s">
        <v>459</v>
      </c>
      <c r="H1" s="321" t="s">
        <v>39</v>
      </c>
      <c r="I1" s="321" t="s">
        <v>44</v>
      </c>
    </row>
    <row r="2" spans="1:9" ht="34.5" customHeight="1" x14ac:dyDescent="0.2">
      <c r="A2" s="154"/>
      <c r="B2" s="136"/>
      <c r="C2" s="155"/>
      <c r="D2" s="156"/>
      <c r="E2" s="156"/>
      <c r="F2" s="125"/>
      <c r="G2" s="156"/>
      <c r="H2" s="156"/>
      <c r="I2" s="156"/>
    </row>
    <row r="3" spans="1:9" ht="34.5" customHeight="1" x14ac:dyDescent="0.2">
      <c r="A3" s="304" t="s">
        <v>578</v>
      </c>
      <c r="B3" s="305" t="s">
        <v>255</v>
      </c>
      <c r="C3" s="158"/>
      <c r="D3" s="306" t="s">
        <v>32</v>
      </c>
      <c r="E3" s="133"/>
      <c r="F3" s="306"/>
      <c r="G3" s="304"/>
      <c r="H3" s="307">
        <f>VLOOKUP(B3,Insumos!$A$2:$C$187,3,FALSE)</f>
        <v>0</v>
      </c>
      <c r="I3" s="307">
        <f>F4+F5+F6</f>
        <v>6.7</v>
      </c>
    </row>
    <row r="4" spans="1:9" ht="12.75" customHeight="1" x14ac:dyDescent="0.2">
      <c r="A4" s="154"/>
      <c r="B4" s="136" t="s">
        <v>254</v>
      </c>
      <c r="C4" s="155"/>
      <c r="D4" s="156" t="s">
        <v>252</v>
      </c>
      <c r="E4" s="156"/>
      <c r="F4" s="143">
        <v>1</v>
      </c>
      <c r="G4" s="156"/>
      <c r="H4" s="156"/>
      <c r="I4" s="156"/>
    </row>
    <row r="5" spans="1:9" ht="12.75" customHeight="1" x14ac:dyDescent="0.2">
      <c r="A5" s="154"/>
      <c r="B5" s="136" t="s">
        <v>251</v>
      </c>
      <c r="C5" s="155"/>
      <c r="D5" s="156" t="s">
        <v>252</v>
      </c>
      <c r="E5" s="156"/>
      <c r="F5" s="143">
        <v>1.7</v>
      </c>
      <c r="G5" s="156"/>
      <c r="H5" s="156"/>
      <c r="I5" s="156"/>
    </row>
    <row r="6" spans="1:9" ht="12.75" customHeight="1" x14ac:dyDescent="0.2">
      <c r="A6" s="154"/>
      <c r="B6" s="136" t="s">
        <v>253</v>
      </c>
      <c r="C6" s="155"/>
      <c r="D6" s="156" t="s">
        <v>252</v>
      </c>
      <c r="E6" s="156"/>
      <c r="F6" s="143">
        <v>4</v>
      </c>
      <c r="G6" s="156"/>
      <c r="H6" s="156"/>
      <c r="I6" s="156"/>
    </row>
    <row r="7" spans="1:9" ht="12.75" customHeight="1" x14ac:dyDescent="0.2">
      <c r="A7" s="154"/>
      <c r="B7" s="136"/>
      <c r="C7" s="155"/>
      <c r="D7" s="156"/>
      <c r="E7" s="156"/>
      <c r="F7" s="125"/>
      <c r="G7" s="156"/>
      <c r="H7" s="156"/>
      <c r="I7" s="156"/>
    </row>
    <row r="8" spans="1:9" ht="34.5" customHeight="1" x14ac:dyDescent="0.2">
      <c r="A8" s="304" t="s">
        <v>578</v>
      </c>
      <c r="B8" s="305" t="s">
        <v>256</v>
      </c>
      <c r="C8" s="158"/>
      <c r="D8" s="306" t="s">
        <v>32</v>
      </c>
      <c r="E8" s="133"/>
      <c r="F8" s="306"/>
      <c r="G8" s="304"/>
      <c r="H8" s="307">
        <f>VLOOKUP(B8,Insumos!$A$2:$C$187,3,FALSE)</f>
        <v>0</v>
      </c>
      <c r="I8" s="307">
        <f>F9+F10+F11</f>
        <v>6.7</v>
      </c>
    </row>
    <row r="9" spans="1:9" ht="34.5" customHeight="1" x14ac:dyDescent="0.2">
      <c r="A9" s="154"/>
      <c r="B9" s="136" t="s">
        <v>254</v>
      </c>
      <c r="C9" s="155"/>
      <c r="D9" s="156" t="s">
        <v>252</v>
      </c>
      <c r="E9" s="156"/>
      <c r="F9" s="143">
        <v>1</v>
      </c>
      <c r="G9" s="156"/>
      <c r="H9" s="156"/>
      <c r="I9" s="156"/>
    </row>
    <row r="10" spans="1:9" ht="34.5" customHeight="1" x14ac:dyDescent="0.2">
      <c r="A10" s="154"/>
      <c r="B10" s="136" t="s">
        <v>251</v>
      </c>
      <c r="C10" s="155"/>
      <c r="D10" s="156" t="s">
        <v>252</v>
      </c>
      <c r="E10" s="156"/>
      <c r="F10" s="143">
        <v>1.7</v>
      </c>
      <c r="G10" s="156"/>
      <c r="H10" s="156"/>
      <c r="I10" s="156"/>
    </row>
    <row r="11" spans="1:9" ht="34.5" customHeight="1" x14ac:dyDescent="0.2">
      <c r="A11" s="154"/>
      <c r="B11" s="136" t="s">
        <v>253</v>
      </c>
      <c r="C11" s="155"/>
      <c r="D11" s="156" t="s">
        <v>252</v>
      </c>
      <c r="E11" s="156"/>
      <c r="F11" s="143">
        <v>4</v>
      </c>
      <c r="G11" s="156"/>
      <c r="H11" s="156"/>
      <c r="I11" s="156"/>
    </row>
    <row r="12" spans="1:9" ht="34.5" customHeight="1" x14ac:dyDescent="0.2">
      <c r="A12" s="154"/>
      <c r="B12" s="136"/>
      <c r="C12" s="155"/>
      <c r="D12" s="156"/>
      <c r="E12" s="156"/>
      <c r="F12" s="125"/>
      <c r="G12" s="156"/>
      <c r="H12" s="156"/>
      <c r="I12" s="156"/>
    </row>
    <row r="13" spans="1:9" ht="34.5" customHeight="1" x14ac:dyDescent="0.2">
      <c r="A13" s="304" t="s">
        <v>578</v>
      </c>
      <c r="B13" s="305" t="s">
        <v>258</v>
      </c>
      <c r="C13" s="158"/>
      <c r="D13" s="306" t="s">
        <v>32</v>
      </c>
      <c r="E13" s="133"/>
      <c r="F13" s="306"/>
      <c r="G13" s="304"/>
      <c r="H13" s="307">
        <f>VLOOKUP(B13,Insumos!$A$2:$C$187,3,FALSE)</f>
        <v>0</v>
      </c>
      <c r="I13" s="307">
        <f>F14+F15+F16</f>
        <v>6.7</v>
      </c>
    </row>
    <row r="14" spans="1:9" ht="34.5" customHeight="1" x14ac:dyDescent="0.2">
      <c r="A14" s="154"/>
      <c r="B14" s="136" t="s">
        <v>254</v>
      </c>
      <c r="C14" s="155"/>
      <c r="D14" s="156" t="s">
        <v>252</v>
      </c>
      <c r="E14" s="156"/>
      <c r="F14" s="143">
        <v>1</v>
      </c>
      <c r="G14" s="156"/>
      <c r="H14" s="156"/>
      <c r="I14" s="156"/>
    </row>
    <row r="15" spans="1:9" ht="34.5" customHeight="1" x14ac:dyDescent="0.2">
      <c r="A15" s="154"/>
      <c r="B15" s="136" t="s">
        <v>251</v>
      </c>
      <c r="C15" s="155"/>
      <c r="D15" s="156" t="s">
        <v>252</v>
      </c>
      <c r="E15" s="156"/>
      <c r="F15" s="143">
        <v>1.7</v>
      </c>
      <c r="G15" s="156"/>
      <c r="H15" s="156"/>
      <c r="I15" s="156"/>
    </row>
    <row r="16" spans="1:9" ht="34.5" customHeight="1" x14ac:dyDescent="0.2">
      <c r="A16" s="154"/>
      <c r="B16" s="136" t="s">
        <v>253</v>
      </c>
      <c r="C16" s="155"/>
      <c r="D16" s="156" t="s">
        <v>252</v>
      </c>
      <c r="E16" s="156"/>
      <c r="F16" s="143">
        <v>4</v>
      </c>
      <c r="G16" s="156"/>
      <c r="H16" s="156"/>
      <c r="I16" s="156"/>
    </row>
    <row r="17" spans="1:9" ht="34.5" customHeight="1" x14ac:dyDescent="0.2">
      <c r="A17" s="154"/>
      <c r="B17" s="136"/>
      <c r="C17" s="155"/>
      <c r="D17" s="156"/>
      <c r="E17" s="156"/>
      <c r="F17" s="125"/>
      <c r="G17" s="156"/>
      <c r="H17" s="156"/>
      <c r="I17" s="156"/>
    </row>
    <row r="18" spans="1:9" ht="34.5" customHeight="1" x14ac:dyDescent="0.2">
      <c r="A18" s="304" t="s">
        <v>578</v>
      </c>
      <c r="B18" s="305" t="s">
        <v>257</v>
      </c>
      <c r="C18" s="158"/>
      <c r="D18" s="306" t="s">
        <v>32</v>
      </c>
      <c r="E18" s="133"/>
      <c r="F18" s="306"/>
      <c r="G18" s="304"/>
      <c r="H18" s="307">
        <f>VLOOKUP(B18,Insumos!$A$2:$C$187,3,FALSE)</f>
        <v>0</v>
      </c>
      <c r="I18" s="307">
        <f>F19+F20+F21</f>
        <v>6.7</v>
      </c>
    </row>
    <row r="19" spans="1:9" ht="12.75" customHeight="1" x14ac:dyDescent="0.2">
      <c r="A19" s="154"/>
      <c r="B19" s="136" t="s">
        <v>254</v>
      </c>
      <c r="C19" s="155"/>
      <c r="D19" s="156" t="s">
        <v>252</v>
      </c>
      <c r="E19" s="156"/>
      <c r="F19" s="143">
        <v>1</v>
      </c>
      <c r="G19" s="156"/>
      <c r="H19" s="156"/>
      <c r="I19" s="156"/>
    </row>
    <row r="20" spans="1:9" ht="12.75" customHeight="1" x14ac:dyDescent="0.2">
      <c r="A20" s="154"/>
      <c r="B20" s="136" t="s">
        <v>251</v>
      </c>
      <c r="C20" s="155"/>
      <c r="D20" s="156" t="s">
        <v>252</v>
      </c>
      <c r="E20" s="156"/>
      <c r="F20" s="143">
        <v>1.7</v>
      </c>
      <c r="G20" s="156"/>
      <c r="H20" s="156"/>
      <c r="I20" s="156"/>
    </row>
    <row r="21" spans="1:9" ht="12.75" customHeight="1" x14ac:dyDescent="0.2">
      <c r="A21" s="154"/>
      <c r="B21" s="136" t="s">
        <v>253</v>
      </c>
      <c r="C21" s="155"/>
      <c r="D21" s="156" t="s">
        <v>252</v>
      </c>
      <c r="E21" s="156"/>
      <c r="F21" s="143">
        <v>4</v>
      </c>
      <c r="G21" s="156"/>
      <c r="H21" s="156"/>
      <c r="I21" s="156"/>
    </row>
    <row r="22" spans="1:9" ht="12.75" customHeight="1" x14ac:dyDescent="0.2">
      <c r="A22" s="154"/>
      <c r="B22" s="136"/>
      <c r="C22" s="155"/>
      <c r="D22" s="156"/>
      <c r="E22" s="156"/>
      <c r="F22" s="125"/>
      <c r="G22" s="156"/>
      <c r="H22" s="156"/>
      <c r="I22" s="156"/>
    </row>
    <row r="23" spans="1:9" ht="34.5" customHeight="1" x14ac:dyDescent="0.2">
      <c r="A23" s="304" t="s">
        <v>578</v>
      </c>
      <c r="B23" s="305" t="s">
        <v>538</v>
      </c>
      <c r="C23" s="158"/>
      <c r="D23" s="307" t="s">
        <v>32</v>
      </c>
      <c r="E23" s="159"/>
      <c r="F23" s="308"/>
      <c r="G23" s="309"/>
      <c r="H23" s="307">
        <f>VLOOKUP(B23,Insumos!$A$2:$C$187,3,FALSE)</f>
        <v>0</v>
      </c>
      <c r="I23" s="307">
        <f>F24+F25+F26</f>
        <v>6.7</v>
      </c>
    </row>
    <row r="24" spans="1:9" ht="34.5" customHeight="1" x14ac:dyDescent="0.2">
      <c r="A24" s="154"/>
      <c r="B24" s="136" t="s">
        <v>254</v>
      </c>
      <c r="C24" s="155"/>
      <c r="D24" s="156" t="s">
        <v>252</v>
      </c>
      <c r="E24" s="156"/>
      <c r="F24" s="143">
        <v>1</v>
      </c>
      <c r="G24" s="156"/>
      <c r="H24" s="156"/>
      <c r="I24" s="156"/>
    </row>
    <row r="25" spans="1:9" ht="34.5" customHeight="1" x14ac:dyDescent="0.2">
      <c r="A25" s="154"/>
      <c r="B25" s="136" t="s">
        <v>251</v>
      </c>
      <c r="C25" s="155"/>
      <c r="D25" s="156" t="s">
        <v>252</v>
      </c>
      <c r="E25" s="156"/>
      <c r="F25" s="160">
        <v>1.7</v>
      </c>
      <c r="G25" s="156"/>
      <c r="H25" s="156"/>
      <c r="I25" s="156"/>
    </row>
    <row r="26" spans="1:9" ht="34.5" customHeight="1" x14ac:dyDescent="0.2">
      <c r="A26" s="154"/>
      <c r="B26" s="136" t="s">
        <v>253</v>
      </c>
      <c r="C26" s="155"/>
      <c r="D26" s="156" t="s">
        <v>252</v>
      </c>
      <c r="E26" s="156"/>
      <c r="F26" s="160">
        <v>4</v>
      </c>
      <c r="G26" s="156"/>
      <c r="H26" s="156"/>
      <c r="I26" s="156"/>
    </row>
    <row r="27" spans="1:9" ht="34.5" customHeight="1" x14ac:dyDescent="0.2">
      <c r="A27" s="154"/>
      <c r="B27" s="136"/>
      <c r="C27" s="155"/>
      <c r="D27" s="156"/>
      <c r="E27" s="156"/>
      <c r="F27" s="125"/>
      <c r="G27" s="156"/>
      <c r="H27" s="156"/>
      <c r="I27" s="156"/>
    </row>
    <row r="28" spans="1:9" ht="34.5" customHeight="1" x14ac:dyDescent="0.2">
      <c r="A28" s="304" t="s">
        <v>578</v>
      </c>
      <c r="B28" s="305" t="s">
        <v>539</v>
      </c>
      <c r="C28" s="158"/>
      <c r="D28" s="307" t="s">
        <v>32</v>
      </c>
      <c r="E28" s="159"/>
      <c r="F28" s="308"/>
      <c r="G28" s="309"/>
      <c r="H28" s="307">
        <f>VLOOKUP(B28,Insumos!$A$2:$C$187,3,FALSE)</f>
        <v>0</v>
      </c>
      <c r="I28" s="307">
        <f>F29+F30+F31</f>
        <v>6.7</v>
      </c>
    </row>
    <row r="29" spans="1:9" ht="34.5" customHeight="1" x14ac:dyDescent="0.2">
      <c r="A29" s="154"/>
      <c r="B29" s="136" t="s">
        <v>254</v>
      </c>
      <c r="C29" s="155"/>
      <c r="D29" s="156" t="s">
        <v>252</v>
      </c>
      <c r="E29" s="156"/>
      <c r="F29" s="160">
        <v>1</v>
      </c>
      <c r="G29" s="156"/>
      <c r="H29" s="156"/>
      <c r="I29" s="156"/>
    </row>
    <row r="30" spans="1:9" ht="34.5" customHeight="1" x14ac:dyDescent="0.2">
      <c r="A30" s="154"/>
      <c r="B30" s="136" t="s">
        <v>251</v>
      </c>
      <c r="C30" s="155"/>
      <c r="D30" s="156" t="s">
        <v>252</v>
      </c>
      <c r="E30" s="156"/>
      <c r="F30" s="160">
        <v>1.7</v>
      </c>
      <c r="G30" s="156"/>
      <c r="H30" s="156"/>
      <c r="I30" s="156"/>
    </row>
    <row r="31" spans="1:9" ht="34.5" customHeight="1" x14ac:dyDescent="0.2">
      <c r="A31" s="154"/>
      <c r="B31" s="136" t="s">
        <v>253</v>
      </c>
      <c r="C31" s="155"/>
      <c r="D31" s="156" t="s">
        <v>252</v>
      </c>
      <c r="E31" s="156"/>
      <c r="F31" s="160">
        <v>4</v>
      </c>
      <c r="G31" s="156"/>
      <c r="H31" s="156"/>
      <c r="I31" s="156"/>
    </row>
    <row r="32" spans="1:9" ht="34.5" customHeight="1" x14ac:dyDescent="0.2">
      <c r="A32" s="154"/>
      <c r="B32" s="136"/>
      <c r="C32" s="155"/>
      <c r="D32" s="156"/>
      <c r="E32" s="156"/>
      <c r="F32" s="125"/>
      <c r="G32" s="156"/>
      <c r="H32" s="156"/>
      <c r="I32" s="156"/>
    </row>
    <row r="33" spans="1:9" ht="34.5" customHeight="1" x14ac:dyDescent="0.2">
      <c r="A33" s="304" t="s">
        <v>578</v>
      </c>
      <c r="B33" s="305" t="s">
        <v>540</v>
      </c>
      <c r="C33" s="158"/>
      <c r="D33" s="307" t="s">
        <v>32</v>
      </c>
      <c r="E33" s="159"/>
      <c r="F33" s="310"/>
      <c r="G33" s="309"/>
      <c r="H33" s="307">
        <f>VLOOKUP(B33,Insumos!$A$2:$C$187,3,FALSE)</f>
        <v>0</v>
      </c>
      <c r="I33" s="307">
        <f>F34+F35+F36</f>
        <v>6.7</v>
      </c>
    </row>
    <row r="34" spans="1:9" ht="34.5" customHeight="1" x14ac:dyDescent="0.2">
      <c r="A34" s="154"/>
      <c r="B34" s="136" t="s">
        <v>254</v>
      </c>
      <c r="C34" s="155"/>
      <c r="D34" s="125" t="s">
        <v>252</v>
      </c>
      <c r="E34" s="125"/>
      <c r="F34" s="160">
        <v>1</v>
      </c>
      <c r="G34" s="156"/>
      <c r="H34" s="125"/>
      <c r="I34" s="156"/>
    </row>
    <row r="35" spans="1:9" ht="34.5" customHeight="1" x14ac:dyDescent="0.2">
      <c r="A35" s="154"/>
      <c r="B35" s="136" t="s">
        <v>251</v>
      </c>
      <c r="C35" s="155"/>
      <c r="D35" s="125" t="s">
        <v>252</v>
      </c>
      <c r="E35" s="125"/>
      <c r="F35" s="160">
        <v>1.7</v>
      </c>
      <c r="G35" s="156"/>
      <c r="H35" s="125"/>
      <c r="I35" s="156"/>
    </row>
    <row r="36" spans="1:9" ht="34.5" customHeight="1" x14ac:dyDescent="0.2">
      <c r="A36" s="154"/>
      <c r="B36" s="136" t="s">
        <v>253</v>
      </c>
      <c r="C36" s="155"/>
      <c r="D36" s="125" t="s">
        <v>252</v>
      </c>
      <c r="E36" s="125"/>
      <c r="F36" s="160">
        <v>4</v>
      </c>
      <c r="G36" s="156"/>
      <c r="H36" s="156"/>
      <c r="I36" s="156"/>
    </row>
    <row r="37" spans="1:9" ht="34.5" customHeight="1" x14ac:dyDescent="0.2">
      <c r="A37" s="154"/>
      <c r="B37" s="136"/>
      <c r="C37" s="155"/>
      <c r="D37" s="156"/>
      <c r="E37" s="156"/>
      <c r="F37" s="125"/>
      <c r="G37" s="156"/>
      <c r="H37" s="156"/>
      <c r="I37" s="156"/>
    </row>
    <row r="38" spans="1:9" ht="34.5" customHeight="1" x14ac:dyDescent="0.2">
      <c r="A38" s="304" t="s">
        <v>578</v>
      </c>
      <c r="B38" s="305" t="s">
        <v>259</v>
      </c>
      <c r="C38" s="158"/>
      <c r="D38" s="306" t="s">
        <v>32</v>
      </c>
      <c r="E38" s="133"/>
      <c r="F38" s="306"/>
      <c r="G38" s="304"/>
      <c r="H38" s="307">
        <f>VLOOKUP(B38,Insumos!$A$2:$C$187,3,FALSE)</f>
        <v>0</v>
      </c>
      <c r="I38" s="307">
        <f>F39+F40+F41</f>
        <v>6.7</v>
      </c>
    </row>
    <row r="39" spans="1:9" ht="34.5" customHeight="1" x14ac:dyDescent="0.2">
      <c r="A39" s="154"/>
      <c r="B39" s="136" t="s">
        <v>254</v>
      </c>
      <c r="C39" s="155"/>
      <c r="D39" s="156" t="s">
        <v>252</v>
      </c>
      <c r="E39" s="156"/>
      <c r="F39" s="143">
        <v>1</v>
      </c>
      <c r="G39" s="156"/>
      <c r="H39" s="156"/>
      <c r="I39" s="156"/>
    </row>
    <row r="40" spans="1:9" ht="34.5" customHeight="1" x14ac:dyDescent="0.2">
      <c r="A40" s="154"/>
      <c r="B40" s="136" t="s">
        <v>251</v>
      </c>
      <c r="C40" s="155"/>
      <c r="D40" s="156" t="s">
        <v>252</v>
      </c>
      <c r="E40" s="156"/>
      <c r="F40" s="143">
        <v>1.7</v>
      </c>
      <c r="G40" s="156"/>
      <c r="H40" s="156"/>
      <c r="I40" s="156"/>
    </row>
    <row r="41" spans="1:9" ht="34.5" customHeight="1" x14ac:dyDescent="0.2">
      <c r="A41" s="154"/>
      <c r="B41" s="136" t="s">
        <v>253</v>
      </c>
      <c r="C41" s="155"/>
      <c r="D41" s="156" t="s">
        <v>252</v>
      </c>
      <c r="E41" s="156"/>
      <c r="F41" s="143">
        <v>4</v>
      </c>
      <c r="G41" s="156"/>
      <c r="H41" s="156"/>
      <c r="I41" s="156"/>
    </row>
    <row r="42" spans="1:9" ht="34.5" customHeight="1" x14ac:dyDescent="0.2">
      <c r="A42" s="154"/>
      <c r="B42" s="136"/>
      <c r="C42" s="155"/>
      <c r="D42" s="156"/>
      <c r="E42" s="156"/>
      <c r="F42" s="125"/>
      <c r="G42" s="156"/>
      <c r="H42" s="156"/>
      <c r="I42" s="156"/>
    </row>
    <row r="43" spans="1:9" ht="34.5" customHeight="1" x14ac:dyDescent="0.2">
      <c r="A43" s="304" t="s">
        <v>578</v>
      </c>
      <c r="B43" s="305" t="s">
        <v>411</v>
      </c>
      <c r="C43" s="158"/>
      <c r="D43" s="306" t="s">
        <v>32</v>
      </c>
      <c r="E43" s="133"/>
      <c r="F43" s="306"/>
      <c r="G43" s="304"/>
      <c r="H43" s="307">
        <f>VLOOKUP(B43,Insumos!$A$2:$C$187,3,FALSE)</f>
        <v>0</v>
      </c>
      <c r="I43" s="307">
        <f>F44+F45+F46</f>
        <v>6.7</v>
      </c>
    </row>
    <row r="44" spans="1:9" ht="34.5" customHeight="1" x14ac:dyDescent="0.2">
      <c r="A44" s="154"/>
      <c r="B44" s="136" t="s">
        <v>254</v>
      </c>
      <c r="C44" s="155"/>
      <c r="D44" s="156" t="s">
        <v>252</v>
      </c>
      <c r="E44" s="156"/>
      <c r="F44" s="143">
        <v>1</v>
      </c>
      <c r="G44" s="156"/>
      <c r="H44" s="156"/>
      <c r="I44" s="156"/>
    </row>
    <row r="45" spans="1:9" ht="34.5" customHeight="1" x14ac:dyDescent="0.2">
      <c r="A45" s="154"/>
      <c r="B45" s="136" t="s">
        <v>251</v>
      </c>
      <c r="C45" s="155"/>
      <c r="D45" s="156" t="s">
        <v>252</v>
      </c>
      <c r="E45" s="156"/>
      <c r="F45" s="143">
        <v>1.7</v>
      </c>
      <c r="G45" s="156"/>
      <c r="H45" s="156"/>
      <c r="I45" s="156"/>
    </row>
    <row r="46" spans="1:9" ht="34.5" customHeight="1" x14ac:dyDescent="0.2">
      <c r="A46" s="154"/>
      <c r="B46" s="136" t="s">
        <v>253</v>
      </c>
      <c r="C46" s="155"/>
      <c r="D46" s="156" t="s">
        <v>252</v>
      </c>
      <c r="E46" s="156"/>
      <c r="F46" s="143">
        <v>4</v>
      </c>
      <c r="G46" s="156"/>
      <c r="H46" s="156"/>
      <c r="I46" s="156"/>
    </row>
    <row r="47" spans="1:9" ht="34.5" customHeight="1" x14ac:dyDescent="0.2">
      <c r="A47" s="154"/>
      <c r="B47" s="136"/>
      <c r="C47" s="155"/>
      <c r="D47" s="156"/>
      <c r="E47" s="156"/>
      <c r="F47" s="125"/>
      <c r="G47" s="156"/>
      <c r="H47" s="156"/>
      <c r="I47" s="156"/>
    </row>
    <row r="48" spans="1:9" ht="34.5" customHeight="1" x14ac:dyDescent="0.2">
      <c r="A48" s="304" t="s">
        <v>578</v>
      </c>
      <c r="B48" s="305" t="s">
        <v>260</v>
      </c>
      <c r="C48" s="158"/>
      <c r="D48" s="306" t="s">
        <v>32</v>
      </c>
      <c r="E48" s="133"/>
      <c r="F48" s="306"/>
      <c r="G48" s="304"/>
      <c r="H48" s="307">
        <f>VLOOKUP(B48,Insumos!$A$2:$C$187,3,FALSE)</f>
        <v>0</v>
      </c>
      <c r="I48" s="307">
        <f>F49+F50+F51</f>
        <v>6.7</v>
      </c>
    </row>
    <row r="49" spans="1:9" ht="34.5" customHeight="1" x14ac:dyDescent="0.2">
      <c r="A49" s="154"/>
      <c r="B49" s="136" t="s">
        <v>254</v>
      </c>
      <c r="C49" s="155"/>
      <c r="D49" s="156" t="s">
        <v>252</v>
      </c>
      <c r="E49" s="156"/>
      <c r="F49" s="143">
        <v>1</v>
      </c>
      <c r="G49" s="156"/>
      <c r="H49" s="156"/>
      <c r="I49" s="156"/>
    </row>
    <row r="50" spans="1:9" ht="34.5" customHeight="1" x14ac:dyDescent="0.2">
      <c r="A50" s="154"/>
      <c r="B50" s="136" t="s">
        <v>251</v>
      </c>
      <c r="C50" s="155"/>
      <c r="D50" s="156" t="s">
        <v>252</v>
      </c>
      <c r="E50" s="156"/>
      <c r="F50" s="143">
        <v>1.7</v>
      </c>
      <c r="G50" s="156"/>
      <c r="H50" s="156"/>
      <c r="I50" s="156"/>
    </row>
    <row r="51" spans="1:9" ht="34.5" customHeight="1" x14ac:dyDescent="0.2">
      <c r="A51" s="154"/>
      <c r="B51" s="136" t="s">
        <v>253</v>
      </c>
      <c r="C51" s="155"/>
      <c r="D51" s="156" t="s">
        <v>252</v>
      </c>
      <c r="E51" s="156"/>
      <c r="F51" s="143">
        <v>4</v>
      </c>
      <c r="G51" s="156"/>
      <c r="H51" s="156"/>
      <c r="I51" s="156"/>
    </row>
    <row r="52" spans="1:9" ht="34.5" customHeight="1" x14ac:dyDescent="0.2">
      <c r="A52" s="154"/>
      <c r="B52" s="136"/>
      <c r="C52" s="155"/>
      <c r="D52" s="156"/>
      <c r="E52" s="156"/>
      <c r="F52" s="125"/>
      <c r="G52" s="156"/>
      <c r="H52" s="156"/>
      <c r="I52" s="156"/>
    </row>
    <row r="53" spans="1:9" ht="34.5" customHeight="1" x14ac:dyDescent="0.2">
      <c r="A53" s="304" t="s">
        <v>578</v>
      </c>
      <c r="B53" s="305" t="s">
        <v>261</v>
      </c>
      <c r="C53" s="158"/>
      <c r="D53" s="306" t="s">
        <v>32</v>
      </c>
      <c r="E53" s="133"/>
      <c r="F53" s="306"/>
      <c r="G53" s="304"/>
      <c r="H53" s="307">
        <f>VLOOKUP(B53,Insumos!$A$2:$C$187,3,FALSE)</f>
        <v>0</v>
      </c>
      <c r="I53" s="307">
        <f>F54+F55+F56</f>
        <v>6.7</v>
      </c>
    </row>
    <row r="54" spans="1:9" ht="34.5" customHeight="1" x14ac:dyDescent="0.2">
      <c r="A54" s="154"/>
      <c r="B54" s="136" t="s">
        <v>254</v>
      </c>
      <c r="C54" s="155"/>
      <c r="D54" s="156" t="s">
        <v>252</v>
      </c>
      <c r="E54" s="156"/>
      <c r="F54" s="143">
        <v>1</v>
      </c>
      <c r="G54" s="156"/>
      <c r="H54" s="156"/>
      <c r="I54" s="156"/>
    </row>
    <row r="55" spans="1:9" ht="34.5" customHeight="1" x14ac:dyDescent="0.2">
      <c r="A55" s="154"/>
      <c r="B55" s="136" t="s">
        <v>251</v>
      </c>
      <c r="C55" s="155"/>
      <c r="D55" s="156" t="s">
        <v>252</v>
      </c>
      <c r="E55" s="156"/>
      <c r="F55" s="143">
        <v>1.7</v>
      </c>
      <c r="G55" s="156"/>
      <c r="H55" s="156"/>
      <c r="I55" s="156"/>
    </row>
    <row r="56" spans="1:9" ht="34.5" customHeight="1" x14ac:dyDescent="0.2">
      <c r="A56" s="154"/>
      <c r="B56" s="136" t="s">
        <v>253</v>
      </c>
      <c r="C56" s="155"/>
      <c r="D56" s="156" t="s">
        <v>252</v>
      </c>
      <c r="E56" s="156"/>
      <c r="F56" s="143">
        <v>4</v>
      </c>
      <c r="G56" s="156"/>
      <c r="H56" s="156"/>
      <c r="I56" s="156"/>
    </row>
    <row r="57" spans="1:9" ht="34.5" customHeight="1" x14ac:dyDescent="0.2">
      <c r="A57" s="154"/>
      <c r="B57" s="136"/>
      <c r="C57" s="155"/>
      <c r="D57" s="156"/>
      <c r="E57" s="156"/>
      <c r="F57" s="125"/>
      <c r="G57" s="156"/>
      <c r="H57" s="156"/>
      <c r="I57" s="156"/>
    </row>
    <row r="58" spans="1:9" ht="34.5" customHeight="1" x14ac:dyDescent="0.2">
      <c r="A58" s="304" t="s">
        <v>578</v>
      </c>
      <c r="B58" s="305" t="s">
        <v>262</v>
      </c>
      <c r="C58" s="158"/>
      <c r="D58" s="306" t="s">
        <v>32</v>
      </c>
      <c r="E58" s="133"/>
      <c r="F58" s="306"/>
      <c r="G58" s="304"/>
      <c r="H58" s="307">
        <f>VLOOKUP(B58,Insumos!$A$2:$C$187,3,FALSE)</f>
        <v>0</v>
      </c>
      <c r="I58" s="307">
        <f>F59+F60+F61</f>
        <v>6.7</v>
      </c>
    </row>
    <row r="59" spans="1:9" ht="34.5" customHeight="1" x14ac:dyDescent="0.2">
      <c r="A59" s="154"/>
      <c r="B59" s="136" t="s">
        <v>254</v>
      </c>
      <c r="C59" s="155"/>
      <c r="D59" s="156" t="s">
        <v>252</v>
      </c>
      <c r="E59" s="156"/>
      <c r="F59" s="143">
        <v>1</v>
      </c>
      <c r="G59" s="156"/>
      <c r="H59" s="156"/>
      <c r="I59" s="156"/>
    </row>
    <row r="60" spans="1:9" ht="34.5" customHeight="1" x14ac:dyDescent="0.2">
      <c r="A60" s="154"/>
      <c r="B60" s="136" t="s">
        <v>251</v>
      </c>
      <c r="C60" s="155"/>
      <c r="D60" s="156" t="s">
        <v>252</v>
      </c>
      <c r="E60" s="156"/>
      <c r="F60" s="143">
        <v>1.7</v>
      </c>
      <c r="G60" s="156"/>
      <c r="H60" s="156"/>
      <c r="I60" s="156"/>
    </row>
    <row r="61" spans="1:9" ht="34.5" customHeight="1" x14ac:dyDescent="0.2">
      <c r="A61" s="154"/>
      <c r="B61" s="136" t="s">
        <v>253</v>
      </c>
      <c r="C61" s="155"/>
      <c r="D61" s="156" t="s">
        <v>252</v>
      </c>
      <c r="E61" s="156"/>
      <c r="F61" s="143">
        <v>4</v>
      </c>
      <c r="G61" s="156"/>
      <c r="H61" s="156"/>
      <c r="I61" s="156"/>
    </row>
    <row r="62" spans="1:9" ht="34.5" customHeight="1" x14ac:dyDescent="0.2">
      <c r="A62" s="154"/>
      <c r="B62" s="136"/>
      <c r="C62" s="155"/>
      <c r="D62" s="156"/>
      <c r="E62" s="156"/>
      <c r="F62" s="125"/>
      <c r="G62" s="156"/>
      <c r="H62" s="156"/>
      <c r="I62" s="156"/>
    </row>
    <row r="63" spans="1:9" ht="34.5" customHeight="1" x14ac:dyDescent="0.2">
      <c r="A63" s="304" t="s">
        <v>578</v>
      </c>
      <c r="B63" s="305" t="s">
        <v>319</v>
      </c>
      <c r="C63" s="158"/>
      <c r="D63" s="306" t="s">
        <v>32</v>
      </c>
      <c r="E63" s="133"/>
      <c r="F63" s="306"/>
      <c r="G63" s="304"/>
      <c r="H63" s="307">
        <f>VLOOKUP(B63,Insumos!$A$2:$C$187,3,FALSE)</f>
        <v>0</v>
      </c>
      <c r="I63" s="307">
        <f>F64+F65+F66</f>
        <v>6.7</v>
      </c>
    </row>
    <row r="64" spans="1:9" ht="34.5" customHeight="1" x14ac:dyDescent="0.2">
      <c r="A64" s="154"/>
      <c r="B64" s="136" t="s">
        <v>254</v>
      </c>
      <c r="C64" s="155"/>
      <c r="D64" s="156" t="s">
        <v>252</v>
      </c>
      <c r="E64" s="156"/>
      <c r="F64" s="143">
        <v>1</v>
      </c>
      <c r="G64" s="156"/>
      <c r="H64" s="156"/>
      <c r="I64" s="156"/>
    </row>
    <row r="65" spans="1:9" ht="34.5" customHeight="1" x14ac:dyDescent="0.2">
      <c r="A65" s="154"/>
      <c r="B65" s="136" t="s">
        <v>251</v>
      </c>
      <c r="C65" s="155"/>
      <c r="D65" s="156" t="s">
        <v>252</v>
      </c>
      <c r="E65" s="156"/>
      <c r="F65" s="143">
        <v>1.7</v>
      </c>
      <c r="G65" s="156"/>
      <c r="H65" s="156"/>
      <c r="I65" s="156"/>
    </row>
    <row r="66" spans="1:9" ht="34.5" customHeight="1" x14ac:dyDescent="0.2">
      <c r="A66" s="154"/>
      <c r="B66" s="136" t="s">
        <v>253</v>
      </c>
      <c r="C66" s="155"/>
      <c r="D66" s="156" t="s">
        <v>252</v>
      </c>
      <c r="E66" s="156"/>
      <c r="F66" s="143">
        <v>4</v>
      </c>
      <c r="G66" s="156"/>
      <c r="H66" s="156"/>
      <c r="I66" s="156"/>
    </row>
    <row r="67" spans="1:9" ht="34.5" customHeight="1" x14ac:dyDescent="0.2">
      <c r="A67" s="154"/>
      <c r="B67" s="136"/>
      <c r="C67" s="155"/>
      <c r="D67" s="156"/>
      <c r="E67" s="156"/>
      <c r="F67" s="125"/>
      <c r="G67" s="156"/>
      <c r="H67" s="156"/>
      <c r="I67" s="156"/>
    </row>
    <row r="68" spans="1:9" ht="34.5" customHeight="1" x14ac:dyDescent="0.2">
      <c r="A68" s="304" t="s">
        <v>578</v>
      </c>
      <c r="B68" s="305" t="s">
        <v>263</v>
      </c>
      <c r="C68" s="158"/>
      <c r="D68" s="306" t="s">
        <v>32</v>
      </c>
      <c r="E68" s="133"/>
      <c r="F68" s="306"/>
      <c r="G68" s="304"/>
      <c r="H68" s="307">
        <f>VLOOKUP(B68,Insumos!$A$2:$C$187,3,FALSE)</f>
        <v>0</v>
      </c>
      <c r="I68" s="307">
        <f>F69+F70+F71</f>
        <v>6.7</v>
      </c>
    </row>
    <row r="69" spans="1:9" ht="34.5" customHeight="1" x14ac:dyDescent="0.2">
      <c r="A69" s="154"/>
      <c r="B69" s="136" t="s">
        <v>254</v>
      </c>
      <c r="C69" s="155"/>
      <c r="D69" s="156" t="s">
        <v>252</v>
      </c>
      <c r="E69" s="156"/>
      <c r="F69" s="143">
        <v>1</v>
      </c>
      <c r="G69" s="156"/>
      <c r="H69" s="156"/>
      <c r="I69" s="156"/>
    </row>
    <row r="70" spans="1:9" ht="34.5" customHeight="1" x14ac:dyDescent="0.2">
      <c r="A70" s="154"/>
      <c r="B70" s="136" t="s">
        <v>251</v>
      </c>
      <c r="C70" s="155"/>
      <c r="D70" s="156" t="s">
        <v>252</v>
      </c>
      <c r="E70" s="156"/>
      <c r="F70" s="143">
        <v>1.7</v>
      </c>
      <c r="G70" s="156"/>
      <c r="H70" s="156"/>
      <c r="I70" s="156"/>
    </row>
    <row r="71" spans="1:9" ht="34.5" customHeight="1" x14ac:dyDescent="0.2">
      <c r="A71" s="154"/>
      <c r="B71" s="136" t="s">
        <v>253</v>
      </c>
      <c r="C71" s="155"/>
      <c r="D71" s="156" t="s">
        <v>252</v>
      </c>
      <c r="E71" s="156"/>
      <c r="F71" s="143">
        <v>4</v>
      </c>
      <c r="G71" s="156"/>
      <c r="H71" s="156"/>
      <c r="I71" s="156"/>
    </row>
    <row r="72" spans="1:9" ht="34.5" customHeight="1" x14ac:dyDescent="0.2">
      <c r="A72" s="154"/>
      <c r="B72" s="136"/>
      <c r="C72" s="155"/>
      <c r="D72" s="156"/>
      <c r="E72" s="156"/>
      <c r="F72" s="125"/>
      <c r="G72" s="156"/>
      <c r="H72" s="156"/>
      <c r="I72" s="156"/>
    </row>
    <row r="73" spans="1:9" ht="34.5" customHeight="1" x14ac:dyDescent="0.2">
      <c r="A73" s="304" t="s">
        <v>579</v>
      </c>
      <c r="B73" s="305" t="s">
        <v>347</v>
      </c>
      <c r="C73" s="158"/>
      <c r="D73" s="306" t="s">
        <v>30</v>
      </c>
      <c r="E73" s="133"/>
      <c r="F73" s="306"/>
      <c r="G73" s="304"/>
      <c r="H73" s="307">
        <f>VLOOKUP(B73,Insumos!$A$2:$C$187,3,FALSE)</f>
        <v>0</v>
      </c>
      <c r="I73" s="307">
        <f>F74</f>
        <v>0.04</v>
      </c>
    </row>
    <row r="74" spans="1:9" ht="34.5" customHeight="1" x14ac:dyDescent="0.2">
      <c r="A74" s="154"/>
      <c r="B74" s="136" t="s">
        <v>264</v>
      </c>
      <c r="C74" s="155"/>
      <c r="D74" s="156" t="s">
        <v>252</v>
      </c>
      <c r="E74" s="156"/>
      <c r="F74" s="125">
        <v>0.04</v>
      </c>
      <c r="G74" s="156"/>
      <c r="H74" s="156"/>
      <c r="I74" s="156"/>
    </row>
    <row r="75" spans="1:9" ht="34.5" customHeight="1" x14ac:dyDescent="0.2">
      <c r="A75" s="154"/>
      <c r="B75" s="136"/>
      <c r="C75" s="155"/>
      <c r="D75" s="156"/>
      <c r="E75" s="156"/>
      <c r="F75" s="125"/>
      <c r="G75" s="156"/>
      <c r="H75" s="156"/>
      <c r="I75" s="156"/>
    </row>
    <row r="76" spans="1:9" ht="34.5" customHeight="1" x14ac:dyDescent="0.2">
      <c r="A76" s="304" t="s">
        <v>579</v>
      </c>
      <c r="B76" s="305" t="s">
        <v>348</v>
      </c>
      <c r="C76" s="158"/>
      <c r="D76" s="306" t="s">
        <v>30</v>
      </c>
      <c r="E76" s="133"/>
      <c r="F76" s="306"/>
      <c r="G76" s="304"/>
      <c r="H76" s="307">
        <f>VLOOKUP(B76,Insumos!$A$2:$C$187,3,FALSE)</f>
        <v>0</v>
      </c>
      <c r="I76" s="307">
        <f>F77</f>
        <v>0.04</v>
      </c>
    </row>
    <row r="77" spans="1:9" ht="34.5" customHeight="1" x14ac:dyDescent="0.2">
      <c r="A77" s="154"/>
      <c r="B77" s="136" t="s">
        <v>264</v>
      </c>
      <c r="C77" s="155"/>
      <c r="D77" s="156" t="s">
        <v>252</v>
      </c>
      <c r="E77" s="156"/>
      <c r="F77" s="125">
        <v>0.04</v>
      </c>
      <c r="G77" s="156"/>
      <c r="H77" s="156"/>
      <c r="I77" s="156"/>
    </row>
    <row r="78" spans="1:9" ht="34.5" customHeight="1" x14ac:dyDescent="0.2">
      <c r="A78" s="154"/>
      <c r="B78" s="136"/>
      <c r="C78" s="155"/>
      <c r="D78" s="156"/>
      <c r="E78" s="156"/>
      <c r="F78" s="125"/>
      <c r="G78" s="156"/>
      <c r="H78" s="156"/>
      <c r="I78" s="156"/>
    </row>
    <row r="79" spans="1:9" ht="34.5" customHeight="1" x14ac:dyDescent="0.2">
      <c r="A79" s="304" t="s">
        <v>579</v>
      </c>
      <c r="B79" s="305" t="s">
        <v>349</v>
      </c>
      <c r="C79" s="158"/>
      <c r="D79" s="306" t="s">
        <v>30</v>
      </c>
      <c r="E79" s="133"/>
      <c r="F79" s="306"/>
      <c r="G79" s="304"/>
      <c r="H79" s="307">
        <f>VLOOKUP(B79,Insumos!$A$2:$C$187,3,FALSE)</f>
        <v>0</v>
      </c>
      <c r="I79" s="307">
        <f>F80</f>
        <v>0.04</v>
      </c>
    </row>
    <row r="80" spans="1:9" ht="34.5" customHeight="1" x14ac:dyDescent="0.2">
      <c r="A80" s="154"/>
      <c r="B80" s="136" t="s">
        <v>264</v>
      </c>
      <c r="C80" s="155"/>
      <c r="D80" s="156" t="s">
        <v>252</v>
      </c>
      <c r="E80" s="156"/>
      <c r="F80" s="125">
        <v>0.04</v>
      </c>
      <c r="G80" s="156"/>
      <c r="H80" s="156"/>
      <c r="I80" s="156"/>
    </row>
    <row r="81" spans="1:9" ht="34.5" customHeight="1" x14ac:dyDescent="0.2">
      <c r="A81" s="154"/>
      <c r="B81" s="136"/>
      <c r="C81" s="155"/>
      <c r="D81" s="156"/>
      <c r="E81" s="156"/>
      <c r="F81" s="125"/>
      <c r="G81" s="156"/>
      <c r="H81" s="156"/>
      <c r="I81" s="156"/>
    </row>
    <row r="82" spans="1:9" ht="34.5" customHeight="1" x14ac:dyDescent="0.2">
      <c r="A82" s="304" t="s">
        <v>579</v>
      </c>
      <c r="B82" s="305" t="s">
        <v>350</v>
      </c>
      <c r="C82" s="158"/>
      <c r="D82" s="306" t="s">
        <v>30</v>
      </c>
      <c r="E82" s="133"/>
      <c r="F82" s="306"/>
      <c r="G82" s="304"/>
      <c r="H82" s="307">
        <f>VLOOKUP(B82,Insumos!$A$2:$C$187,3,FALSE)</f>
        <v>0</v>
      </c>
      <c r="I82" s="307">
        <f>F83</f>
        <v>0.04</v>
      </c>
    </row>
    <row r="83" spans="1:9" ht="34.5" customHeight="1" x14ac:dyDescent="0.2">
      <c r="A83" s="154"/>
      <c r="B83" s="136" t="s">
        <v>264</v>
      </c>
      <c r="C83" s="155"/>
      <c r="D83" s="156" t="s">
        <v>252</v>
      </c>
      <c r="E83" s="156"/>
      <c r="F83" s="125">
        <v>0.04</v>
      </c>
      <c r="G83" s="156"/>
      <c r="H83" s="156"/>
      <c r="I83" s="156"/>
    </row>
    <row r="84" spans="1:9" ht="34.5" customHeight="1" x14ac:dyDescent="0.2">
      <c r="A84" s="154"/>
      <c r="B84" s="136"/>
      <c r="C84" s="155"/>
      <c r="D84" s="156"/>
      <c r="E84" s="156"/>
      <c r="F84" s="125"/>
      <c r="G84" s="156"/>
      <c r="H84" s="156"/>
      <c r="I84" s="156"/>
    </row>
    <row r="85" spans="1:9" ht="34.5" customHeight="1" x14ac:dyDescent="0.2">
      <c r="A85" s="304" t="s">
        <v>579</v>
      </c>
      <c r="B85" s="305" t="s">
        <v>351</v>
      </c>
      <c r="C85" s="158"/>
      <c r="D85" s="306" t="s">
        <v>30</v>
      </c>
      <c r="E85" s="133"/>
      <c r="F85" s="306"/>
      <c r="G85" s="304"/>
      <c r="H85" s="307">
        <f>VLOOKUP(B85,Insumos!$A$2:$C$187,3,FALSE)</f>
        <v>0</v>
      </c>
      <c r="I85" s="307">
        <f>F86</f>
        <v>0.04</v>
      </c>
    </row>
    <row r="86" spans="1:9" ht="34.5" customHeight="1" x14ac:dyDescent="0.2">
      <c r="A86" s="154"/>
      <c r="B86" s="136" t="s">
        <v>264</v>
      </c>
      <c r="C86" s="155"/>
      <c r="D86" s="156" t="s">
        <v>252</v>
      </c>
      <c r="E86" s="156"/>
      <c r="F86" s="125">
        <v>0.04</v>
      </c>
      <c r="G86" s="156"/>
      <c r="H86" s="156"/>
      <c r="I86" s="156"/>
    </row>
    <row r="87" spans="1:9" ht="34.5" customHeight="1" x14ac:dyDescent="0.2">
      <c r="A87" s="154"/>
      <c r="B87" s="136"/>
      <c r="C87" s="155"/>
      <c r="D87" s="156"/>
      <c r="E87" s="156"/>
      <c r="F87" s="125"/>
      <c r="G87" s="156"/>
      <c r="H87" s="156"/>
      <c r="I87" s="156"/>
    </row>
    <row r="88" spans="1:9" ht="34.5" customHeight="1" x14ac:dyDescent="0.2">
      <c r="A88" s="304" t="s">
        <v>580</v>
      </c>
      <c r="B88" s="305" t="s">
        <v>313</v>
      </c>
      <c r="C88" s="158"/>
      <c r="D88" s="306" t="s">
        <v>232</v>
      </c>
      <c r="E88" s="133"/>
      <c r="F88" s="306"/>
      <c r="G88" s="304"/>
      <c r="H88" s="307">
        <f>VLOOKUP(B88,Insumos!$A$2:$C$187,3,FALSE)</f>
        <v>0</v>
      </c>
      <c r="I88" s="307">
        <f>F89</f>
        <v>0.06</v>
      </c>
    </row>
    <row r="89" spans="1:9" ht="34.5" customHeight="1" x14ac:dyDescent="0.2">
      <c r="A89" s="154"/>
      <c r="B89" s="136" t="s">
        <v>265</v>
      </c>
      <c r="C89" s="155"/>
      <c r="D89" s="156" t="s">
        <v>252</v>
      </c>
      <c r="E89" s="156"/>
      <c r="F89" s="161">
        <v>5.8000000000000003E-2</v>
      </c>
      <c r="G89" s="156"/>
      <c r="H89" s="156"/>
      <c r="I89" s="156"/>
    </row>
    <row r="90" spans="1:9" ht="34.5" customHeight="1" x14ac:dyDescent="0.2">
      <c r="A90" s="154"/>
      <c r="B90" s="136"/>
      <c r="C90" s="155"/>
      <c r="D90" s="156"/>
      <c r="E90" s="156"/>
      <c r="F90" s="125"/>
      <c r="G90" s="156"/>
      <c r="H90" s="156"/>
      <c r="I90" s="156"/>
    </row>
    <row r="91" spans="1:9" ht="34.5" customHeight="1" x14ac:dyDescent="0.2">
      <c r="A91" s="304" t="s">
        <v>580</v>
      </c>
      <c r="B91" s="305" t="s">
        <v>121</v>
      </c>
      <c r="C91" s="158"/>
      <c r="D91" s="306" t="s">
        <v>232</v>
      </c>
      <c r="E91" s="133"/>
      <c r="F91" s="306"/>
      <c r="G91" s="304"/>
      <c r="H91" s="307">
        <f>VLOOKUP(B91,Insumos!$A$2:$C$187,3,FALSE)</f>
        <v>0</v>
      </c>
      <c r="I91" s="307">
        <f>F92</f>
        <v>0.06</v>
      </c>
    </row>
    <row r="92" spans="1:9" ht="34.5" customHeight="1" x14ac:dyDescent="0.2">
      <c r="A92" s="154"/>
      <c r="B92" s="136" t="s">
        <v>265</v>
      </c>
      <c r="C92" s="155"/>
      <c r="D92" s="156" t="s">
        <v>252</v>
      </c>
      <c r="E92" s="156"/>
      <c r="F92" s="161">
        <v>5.8000000000000003E-2</v>
      </c>
      <c r="G92" s="156"/>
      <c r="H92" s="156"/>
      <c r="I92" s="156"/>
    </row>
    <row r="93" spans="1:9" ht="34.5" customHeight="1" x14ac:dyDescent="0.2">
      <c r="A93" s="154"/>
      <c r="B93" s="136"/>
      <c r="C93" s="155"/>
      <c r="D93" s="156"/>
      <c r="E93" s="156"/>
      <c r="F93" s="125"/>
      <c r="G93" s="156"/>
      <c r="H93" s="156"/>
      <c r="I93" s="156"/>
    </row>
    <row r="94" spans="1:9" ht="34.5" customHeight="1" x14ac:dyDescent="0.2">
      <c r="A94" s="304" t="s">
        <v>580</v>
      </c>
      <c r="B94" s="305" t="s">
        <v>122</v>
      </c>
      <c r="C94" s="158"/>
      <c r="D94" s="306" t="s">
        <v>232</v>
      </c>
      <c r="E94" s="133"/>
      <c r="F94" s="306"/>
      <c r="G94" s="304"/>
      <c r="H94" s="307">
        <f>VLOOKUP(B94,Insumos!$A$2:$C$187,3,FALSE)</f>
        <v>0</v>
      </c>
      <c r="I94" s="307">
        <f>F95</f>
        <v>0.06</v>
      </c>
    </row>
    <row r="95" spans="1:9" ht="34.5" customHeight="1" x14ac:dyDescent="0.2">
      <c r="A95" s="154"/>
      <c r="B95" s="136" t="s">
        <v>265</v>
      </c>
      <c r="C95" s="155"/>
      <c r="D95" s="156" t="s">
        <v>252</v>
      </c>
      <c r="E95" s="156"/>
      <c r="F95" s="161">
        <v>5.8000000000000003E-2</v>
      </c>
      <c r="G95" s="156"/>
      <c r="H95" s="156"/>
      <c r="I95" s="156"/>
    </row>
    <row r="96" spans="1:9" ht="34.5" customHeight="1" x14ac:dyDescent="0.2">
      <c r="A96" s="154"/>
      <c r="B96" s="136"/>
      <c r="C96" s="155"/>
      <c r="D96" s="156"/>
      <c r="E96" s="156"/>
      <c r="F96" s="125"/>
      <c r="G96" s="156"/>
      <c r="H96" s="156"/>
      <c r="I96" s="156"/>
    </row>
    <row r="97" spans="1:9" ht="34.5" customHeight="1" x14ac:dyDescent="0.2">
      <c r="A97" s="304" t="s">
        <v>580</v>
      </c>
      <c r="B97" s="305" t="s">
        <v>612</v>
      </c>
      <c r="C97" s="158"/>
      <c r="D97" s="306" t="s">
        <v>232</v>
      </c>
      <c r="E97" s="133"/>
      <c r="F97" s="306"/>
      <c r="G97" s="304"/>
      <c r="H97" s="307">
        <f>VLOOKUP(B97,Insumos!$A$2:$C$187,3,FALSE)</f>
        <v>0</v>
      </c>
      <c r="I97" s="307">
        <f>F98</f>
        <v>0.03</v>
      </c>
    </row>
    <row r="98" spans="1:9" ht="34.5" customHeight="1" x14ac:dyDescent="0.2">
      <c r="A98" s="154"/>
      <c r="B98" s="136" t="s">
        <v>265</v>
      </c>
      <c r="C98" s="155"/>
      <c r="D98" s="156" t="s">
        <v>252</v>
      </c>
      <c r="E98" s="156"/>
      <c r="F98" s="143">
        <v>0.03</v>
      </c>
      <c r="G98" s="156"/>
      <c r="H98" s="156"/>
      <c r="I98" s="156"/>
    </row>
    <row r="99" spans="1:9" ht="34.5" customHeight="1" x14ac:dyDescent="0.2">
      <c r="A99" s="154"/>
      <c r="B99" s="136"/>
      <c r="C99" s="155"/>
      <c r="D99" s="156"/>
      <c r="E99" s="156"/>
      <c r="F99" s="125"/>
      <c r="G99" s="156"/>
      <c r="H99" s="156"/>
      <c r="I99" s="156"/>
    </row>
    <row r="100" spans="1:9" ht="34.5" customHeight="1" x14ac:dyDescent="0.2">
      <c r="A100" s="304" t="s">
        <v>580</v>
      </c>
      <c r="B100" s="305" t="s">
        <v>615</v>
      </c>
      <c r="C100" s="158"/>
      <c r="D100" s="306" t="s">
        <v>232</v>
      </c>
      <c r="E100" s="133"/>
      <c r="F100" s="306"/>
      <c r="G100" s="304"/>
      <c r="H100" s="307">
        <f>VLOOKUP(B100,Insumos!$A$2:$C$187,3,FALSE)</f>
        <v>0</v>
      </c>
      <c r="I100" s="307">
        <f>F101</f>
        <v>0.03</v>
      </c>
    </row>
    <row r="101" spans="1:9" ht="34.5" customHeight="1" x14ac:dyDescent="0.2">
      <c r="A101" s="154"/>
      <c r="B101" s="136" t="s">
        <v>265</v>
      </c>
      <c r="C101" s="155"/>
      <c r="D101" s="156" t="s">
        <v>252</v>
      </c>
      <c r="E101" s="156"/>
      <c r="F101" s="143">
        <v>0.03</v>
      </c>
      <c r="G101" s="156"/>
      <c r="H101" s="156"/>
      <c r="I101" s="156"/>
    </row>
    <row r="102" spans="1:9" ht="34.5" customHeight="1" x14ac:dyDescent="0.2">
      <c r="A102" s="154"/>
      <c r="B102" s="136"/>
      <c r="C102" s="155"/>
      <c r="D102" s="156"/>
      <c r="E102" s="156"/>
      <c r="F102" s="125"/>
      <c r="G102" s="156"/>
      <c r="H102" s="156"/>
      <c r="I102" s="156"/>
    </row>
    <row r="103" spans="1:9" ht="34.5" customHeight="1" x14ac:dyDescent="0.2">
      <c r="A103" s="304" t="s">
        <v>580</v>
      </c>
      <c r="B103" s="305" t="s">
        <v>120</v>
      </c>
      <c r="C103" s="158"/>
      <c r="D103" s="306" t="s">
        <v>232</v>
      </c>
      <c r="E103" s="133"/>
      <c r="F103" s="306"/>
      <c r="G103" s="304"/>
      <c r="H103" s="307">
        <f>VLOOKUP(B103,Insumos!$A$2:$C$187,3,FALSE)</f>
        <v>0</v>
      </c>
      <c r="I103" s="307">
        <f>F104</f>
        <v>0.02</v>
      </c>
    </row>
    <row r="104" spans="1:9" ht="34.5" customHeight="1" x14ac:dyDescent="0.2">
      <c r="A104" s="154"/>
      <c r="B104" s="136" t="s">
        <v>265</v>
      </c>
      <c r="C104" s="155"/>
      <c r="D104" s="156" t="s">
        <v>252</v>
      </c>
      <c r="E104" s="156"/>
      <c r="F104" s="143">
        <v>0.02</v>
      </c>
      <c r="G104" s="156"/>
      <c r="H104" s="156"/>
      <c r="I104" s="156"/>
    </row>
    <row r="105" spans="1:9" ht="34.5" customHeight="1" x14ac:dyDescent="0.2">
      <c r="A105" s="154"/>
      <c r="B105" s="136"/>
      <c r="C105" s="155"/>
      <c r="D105" s="156"/>
      <c r="E105" s="156"/>
      <c r="F105" s="125"/>
      <c r="G105" s="156"/>
      <c r="H105" s="156"/>
      <c r="I105" s="156"/>
    </row>
    <row r="106" spans="1:9" ht="34.5" customHeight="1" x14ac:dyDescent="0.2">
      <c r="A106" s="304" t="s">
        <v>580</v>
      </c>
      <c r="B106" s="305" t="s">
        <v>182</v>
      </c>
      <c r="C106" s="158"/>
      <c r="D106" s="306" t="s">
        <v>232</v>
      </c>
      <c r="E106" s="133"/>
      <c r="F106" s="306"/>
      <c r="G106" s="304"/>
      <c r="H106" s="307">
        <f>VLOOKUP(B106,Insumos!$A$2:$C$187,3,FALSE)</f>
        <v>0</v>
      </c>
      <c r="I106" s="307">
        <f>F107</f>
        <v>0.03</v>
      </c>
    </row>
    <row r="107" spans="1:9" ht="34.5" customHeight="1" x14ac:dyDescent="0.2">
      <c r="A107" s="154"/>
      <c r="B107" s="136" t="s">
        <v>265</v>
      </c>
      <c r="C107" s="155"/>
      <c r="D107" s="156" t="s">
        <v>252</v>
      </c>
      <c r="E107" s="156"/>
      <c r="F107" s="143">
        <v>0.03</v>
      </c>
      <c r="G107" s="156"/>
      <c r="H107" s="156"/>
      <c r="I107" s="156"/>
    </row>
    <row r="108" spans="1:9" ht="34.5" customHeight="1" x14ac:dyDescent="0.2">
      <c r="A108" s="154"/>
      <c r="B108" s="136"/>
      <c r="C108" s="155"/>
      <c r="D108" s="156"/>
      <c r="E108" s="156"/>
      <c r="F108" s="125"/>
      <c r="G108" s="156"/>
      <c r="H108" s="156"/>
      <c r="I108" s="156"/>
    </row>
    <row r="109" spans="1:9" ht="34.5" customHeight="1" x14ac:dyDescent="0.2">
      <c r="A109" s="304" t="s">
        <v>580</v>
      </c>
      <c r="B109" s="305" t="s">
        <v>408</v>
      </c>
      <c r="C109" s="158"/>
      <c r="D109" s="306" t="s">
        <v>232</v>
      </c>
      <c r="E109" s="133"/>
      <c r="F109" s="306"/>
      <c r="G109" s="304"/>
      <c r="H109" s="307">
        <f>VLOOKUP(B109,Insumos!$A$2:$C$187,3,FALSE)</f>
        <v>0</v>
      </c>
      <c r="I109" s="307">
        <f>F110</f>
        <v>0.03</v>
      </c>
    </row>
    <row r="110" spans="1:9" ht="34.5" customHeight="1" x14ac:dyDescent="0.2">
      <c r="A110" s="154"/>
      <c r="B110" s="136" t="s">
        <v>265</v>
      </c>
      <c r="C110" s="155"/>
      <c r="D110" s="156" t="s">
        <v>252</v>
      </c>
      <c r="E110" s="156"/>
      <c r="F110" s="143">
        <v>0.03</v>
      </c>
      <c r="G110" s="156"/>
      <c r="H110" s="156"/>
      <c r="I110" s="156"/>
    </row>
    <row r="111" spans="1:9" ht="34.5" customHeight="1" x14ac:dyDescent="0.2">
      <c r="A111" s="154"/>
      <c r="B111" s="136"/>
      <c r="C111" s="155"/>
      <c r="D111" s="156"/>
      <c r="E111" s="156"/>
      <c r="F111" s="125"/>
      <c r="G111" s="156"/>
      <c r="H111" s="156"/>
      <c r="I111" s="156"/>
    </row>
    <row r="112" spans="1:9" ht="34.5" customHeight="1" x14ac:dyDescent="0.2">
      <c r="A112" s="304" t="s">
        <v>580</v>
      </c>
      <c r="B112" s="305" t="s">
        <v>609</v>
      </c>
      <c r="C112" s="158"/>
      <c r="D112" s="306" t="s">
        <v>232</v>
      </c>
      <c r="E112" s="133"/>
      <c r="F112" s="306"/>
      <c r="G112" s="304"/>
      <c r="H112" s="307">
        <f>VLOOKUP(B112,Insumos!$A$2:$C$187,3,FALSE)</f>
        <v>0</v>
      </c>
      <c r="I112" s="307">
        <f>F113</f>
        <v>0.03</v>
      </c>
    </row>
    <row r="113" spans="1:9" ht="34.5" customHeight="1" x14ac:dyDescent="0.2">
      <c r="A113" s="154"/>
      <c r="B113" s="136" t="s">
        <v>265</v>
      </c>
      <c r="C113" s="155"/>
      <c r="D113" s="156" t="s">
        <v>252</v>
      </c>
      <c r="E113" s="156"/>
      <c r="F113" s="143">
        <v>0.03</v>
      </c>
      <c r="G113" s="156"/>
      <c r="H113" s="156"/>
      <c r="I113" s="156"/>
    </row>
    <row r="114" spans="1:9" ht="34.5" customHeight="1" x14ac:dyDescent="0.2">
      <c r="A114" s="154"/>
      <c r="B114" s="136"/>
      <c r="C114" s="155"/>
      <c r="D114" s="156"/>
      <c r="E114" s="156"/>
      <c r="F114" s="125"/>
      <c r="G114" s="156"/>
      <c r="H114" s="156"/>
      <c r="I114" s="156"/>
    </row>
    <row r="115" spans="1:9" ht="34.5" customHeight="1" x14ac:dyDescent="0.2">
      <c r="A115" s="304" t="s">
        <v>439</v>
      </c>
      <c r="B115" s="305" t="s">
        <v>280</v>
      </c>
      <c r="C115" s="158"/>
      <c r="D115" s="306" t="s">
        <v>30</v>
      </c>
      <c r="E115" s="133"/>
      <c r="F115" s="306"/>
      <c r="G115" s="304"/>
      <c r="H115" s="307">
        <f>VLOOKUP(B115,Insumos!$A$2:$C$187,3,FALSE)</f>
        <v>0</v>
      </c>
      <c r="I115" s="307">
        <f>F116</f>
        <v>0.04</v>
      </c>
    </row>
    <row r="116" spans="1:9" ht="34.5" customHeight="1" x14ac:dyDescent="0.2">
      <c r="A116" s="154"/>
      <c r="B116" s="136" t="s">
        <v>264</v>
      </c>
      <c r="C116" s="155"/>
      <c r="D116" s="156" t="s">
        <v>252</v>
      </c>
      <c r="E116" s="156"/>
      <c r="F116" s="125">
        <v>0.04</v>
      </c>
      <c r="G116" s="156"/>
      <c r="H116" s="156"/>
      <c r="I116" s="156"/>
    </row>
    <row r="117" spans="1:9" ht="34.5" customHeight="1" x14ac:dyDescent="0.2">
      <c r="A117" s="154"/>
      <c r="B117" s="136"/>
      <c r="C117" s="155"/>
      <c r="D117" s="156"/>
      <c r="E117" s="156"/>
      <c r="F117" s="125"/>
      <c r="G117" s="156"/>
      <c r="H117" s="156"/>
      <c r="I117" s="156"/>
    </row>
    <row r="118" spans="1:9" ht="34.5" customHeight="1" x14ac:dyDescent="0.2">
      <c r="A118" s="304" t="s">
        <v>439</v>
      </c>
      <c r="B118" s="305" t="s">
        <v>352</v>
      </c>
      <c r="C118" s="158"/>
      <c r="D118" s="306" t="s">
        <v>232</v>
      </c>
      <c r="E118" s="133"/>
      <c r="F118" s="306"/>
      <c r="G118" s="304"/>
      <c r="H118" s="307">
        <f>VLOOKUP(B118,Insumos!$A$2:$C$187,3,FALSE)</f>
        <v>0</v>
      </c>
      <c r="I118" s="307">
        <f>F119</f>
        <v>0.04</v>
      </c>
    </row>
    <row r="119" spans="1:9" ht="34.5" customHeight="1" x14ac:dyDescent="0.2">
      <c r="A119" s="154"/>
      <c r="B119" s="136" t="s">
        <v>264</v>
      </c>
      <c r="C119" s="155"/>
      <c r="D119" s="156" t="s">
        <v>252</v>
      </c>
      <c r="E119" s="156"/>
      <c r="F119" s="125">
        <v>0.04</v>
      </c>
      <c r="G119" s="156"/>
      <c r="H119" s="156"/>
      <c r="I119" s="156"/>
    </row>
    <row r="120" spans="1:9" ht="34.5" customHeight="1" x14ac:dyDescent="0.2">
      <c r="A120" s="154"/>
      <c r="B120" s="136"/>
      <c r="C120" s="155"/>
      <c r="D120" s="156"/>
      <c r="E120" s="156"/>
      <c r="F120" s="125"/>
      <c r="G120" s="156"/>
      <c r="H120" s="156"/>
      <c r="I120" s="156"/>
    </row>
    <row r="121" spans="1:9" ht="34.5" customHeight="1" x14ac:dyDescent="0.2">
      <c r="A121" s="304" t="s">
        <v>440</v>
      </c>
      <c r="B121" s="305" t="s">
        <v>279</v>
      </c>
      <c r="C121" s="158"/>
      <c r="D121" s="306" t="s">
        <v>30</v>
      </c>
      <c r="E121" s="133"/>
      <c r="F121" s="306"/>
      <c r="G121" s="304"/>
      <c r="H121" s="307">
        <f>VLOOKUP(B121,Insumos!$A$2:$C$187,3,FALSE)</f>
        <v>0</v>
      </c>
      <c r="I121" s="307">
        <f>F122</f>
        <v>0.04</v>
      </c>
    </row>
    <row r="122" spans="1:9" ht="34.5" customHeight="1" x14ac:dyDescent="0.2">
      <c r="A122" s="154"/>
      <c r="B122" s="136" t="s">
        <v>264</v>
      </c>
      <c r="C122" s="155"/>
      <c r="D122" s="156" t="s">
        <v>252</v>
      </c>
      <c r="E122" s="156"/>
      <c r="F122" s="125">
        <v>0.04</v>
      </c>
      <c r="G122" s="156"/>
      <c r="H122" s="156"/>
      <c r="I122" s="156"/>
    </row>
    <row r="123" spans="1:9" ht="34.5" customHeight="1" x14ac:dyDescent="0.2">
      <c r="A123" s="154"/>
      <c r="B123" s="136"/>
      <c r="C123" s="155"/>
      <c r="D123" s="156"/>
      <c r="E123" s="156"/>
      <c r="F123" s="125"/>
      <c r="G123" s="156"/>
      <c r="H123" s="156"/>
      <c r="I123" s="156"/>
    </row>
    <row r="124" spans="1:9" ht="34.5" customHeight="1" x14ac:dyDescent="0.2">
      <c r="A124" s="304" t="s">
        <v>441</v>
      </c>
      <c r="B124" s="305" t="s">
        <v>336</v>
      </c>
      <c r="C124" s="158"/>
      <c r="D124" s="306" t="s">
        <v>32</v>
      </c>
      <c r="E124" s="133"/>
      <c r="F124" s="306"/>
      <c r="G124" s="304"/>
      <c r="H124" s="307">
        <f>H125</f>
        <v>0</v>
      </c>
      <c r="I124" s="307">
        <f>F125</f>
        <v>10</v>
      </c>
    </row>
    <row r="125" spans="1:9" ht="34.5" customHeight="1" x14ac:dyDescent="0.2">
      <c r="A125" s="154"/>
      <c r="B125" s="136"/>
      <c r="C125" s="155"/>
      <c r="D125" s="156" t="s">
        <v>252</v>
      </c>
      <c r="E125" s="156"/>
      <c r="F125" s="125">
        <v>10</v>
      </c>
      <c r="G125" s="156"/>
      <c r="H125" s="156">
        <f>G125*F125</f>
        <v>0</v>
      </c>
      <c r="I125" s="156"/>
    </row>
    <row r="126" spans="1:9" ht="34.5" customHeight="1" x14ac:dyDescent="0.2">
      <c r="A126" s="154"/>
      <c r="B126" s="136"/>
      <c r="C126" s="155"/>
      <c r="D126" s="156"/>
      <c r="E126" s="156"/>
      <c r="F126" s="125"/>
      <c r="G126" s="156"/>
      <c r="H126" s="156"/>
      <c r="I126" s="156"/>
    </row>
    <row r="127" spans="1:9" ht="34.5" customHeight="1" x14ac:dyDescent="0.2">
      <c r="A127" s="304" t="s">
        <v>580</v>
      </c>
      <c r="B127" s="305" t="s">
        <v>409</v>
      </c>
      <c r="C127" s="158"/>
      <c r="D127" s="306" t="s">
        <v>35</v>
      </c>
      <c r="E127" s="133"/>
      <c r="F127" s="306"/>
      <c r="G127" s="304"/>
      <c r="H127" s="307">
        <f>VLOOKUP(B127,Insumos!$A$2:$C$187,3,FALSE)</f>
        <v>0</v>
      </c>
      <c r="I127" s="307">
        <v>10.46</v>
      </c>
    </row>
    <row r="128" spans="1:9" ht="34.5" customHeight="1" x14ac:dyDescent="0.2">
      <c r="A128" s="154"/>
      <c r="B128" s="136"/>
      <c r="C128" s="155"/>
      <c r="D128" s="156"/>
      <c r="E128" s="156"/>
      <c r="F128" s="125"/>
      <c r="G128" s="156"/>
      <c r="H128" s="156"/>
      <c r="I128" s="156"/>
    </row>
    <row r="129" spans="1:12" ht="34.5" customHeight="1" x14ac:dyDescent="0.2">
      <c r="A129" s="154"/>
      <c r="B129" s="136"/>
      <c r="C129" s="155"/>
      <c r="D129" s="156"/>
      <c r="E129" s="156"/>
      <c r="F129" s="125"/>
      <c r="G129" s="156"/>
      <c r="H129" s="156"/>
      <c r="I129" s="156"/>
    </row>
    <row r="130" spans="1:12" ht="12.75" x14ac:dyDescent="0.2">
      <c r="A130" s="304" t="s">
        <v>581</v>
      </c>
      <c r="B130" s="305" t="s">
        <v>137</v>
      </c>
      <c r="C130" s="158" t="s">
        <v>645</v>
      </c>
      <c r="D130" s="306" t="s">
        <v>543</v>
      </c>
      <c r="E130" s="133"/>
      <c r="F130" s="306"/>
      <c r="G130" s="304"/>
      <c r="H130" s="307">
        <f>SUM(H131:H139)</f>
        <v>0</v>
      </c>
      <c r="I130" s="307">
        <v>3</v>
      </c>
    </row>
    <row r="131" spans="1:12" ht="12.75" x14ac:dyDescent="0.2">
      <c r="A131" s="154"/>
      <c r="B131" s="136" t="s">
        <v>305</v>
      </c>
      <c r="C131" s="158" t="s">
        <v>645</v>
      </c>
      <c r="D131" s="156" t="s">
        <v>32</v>
      </c>
      <c r="E131" s="156"/>
      <c r="F131" s="160">
        <v>1</v>
      </c>
      <c r="G131" s="162">
        <f>VLOOKUP(B131,Insumos!$A$2:$C$187,3,FALSE)</f>
        <v>0</v>
      </c>
      <c r="H131" s="156">
        <f>G131*F131</f>
        <v>0</v>
      </c>
      <c r="I131" s="156"/>
      <c r="K131" s="163"/>
      <c r="L131" s="164"/>
    </row>
    <row r="132" spans="1:12" ht="12.75" x14ac:dyDescent="0.2">
      <c r="A132" s="154"/>
      <c r="B132" s="136" t="s">
        <v>421</v>
      </c>
      <c r="C132" s="158" t="s">
        <v>645</v>
      </c>
      <c r="D132" s="156" t="s">
        <v>32</v>
      </c>
      <c r="E132" s="156"/>
      <c r="F132" s="160">
        <v>2</v>
      </c>
      <c r="G132" s="162">
        <f>VLOOKUP(B132,Insumos!$A$2:$C$187,3,FALSE)</f>
        <v>0</v>
      </c>
      <c r="H132" s="156">
        <f t="shared" ref="H132:H139" si="0">G132*F132</f>
        <v>0</v>
      </c>
      <c r="I132" s="156"/>
      <c r="K132" s="163"/>
      <c r="L132" s="164"/>
    </row>
    <row r="133" spans="1:12" ht="12.75" x14ac:dyDescent="0.2">
      <c r="A133" s="154"/>
      <c r="B133" s="136" t="s">
        <v>631</v>
      </c>
      <c r="C133" s="158" t="s">
        <v>645</v>
      </c>
      <c r="D133" s="156" t="s">
        <v>32</v>
      </c>
      <c r="E133" s="156"/>
      <c r="F133" s="160">
        <v>2</v>
      </c>
      <c r="G133" s="162">
        <f>VLOOKUP(B133,Insumos!$A$2:$C$187,3,FALSE)</f>
        <v>0</v>
      </c>
      <c r="H133" s="156">
        <f t="shared" si="0"/>
        <v>0</v>
      </c>
      <c r="I133" s="156"/>
      <c r="K133" s="163"/>
      <c r="L133" s="164"/>
    </row>
    <row r="134" spans="1:12" ht="12.75" x14ac:dyDescent="0.2">
      <c r="A134" s="154"/>
      <c r="B134" s="136" t="s">
        <v>423</v>
      </c>
      <c r="C134" s="158" t="s">
        <v>645</v>
      </c>
      <c r="D134" s="156" t="s">
        <v>32</v>
      </c>
      <c r="E134" s="156"/>
      <c r="F134" s="160">
        <v>2</v>
      </c>
      <c r="G134" s="162">
        <f>VLOOKUP(B134,Insumos!$A$2:$C$187,3,FALSE)</f>
        <v>0</v>
      </c>
      <c r="H134" s="156">
        <f t="shared" si="0"/>
        <v>0</v>
      </c>
      <c r="I134" s="156"/>
      <c r="K134" s="163"/>
      <c r="L134" s="164"/>
    </row>
    <row r="135" spans="1:12" ht="12.75" x14ac:dyDescent="0.2">
      <c r="A135" s="154"/>
      <c r="B135" s="136" t="s">
        <v>191</v>
      </c>
      <c r="C135" s="158" t="s">
        <v>645</v>
      </c>
      <c r="D135" s="156" t="s">
        <v>32</v>
      </c>
      <c r="E135" s="156"/>
      <c r="F135" s="160">
        <v>1</v>
      </c>
      <c r="G135" s="162">
        <f>VLOOKUP(B135,Insumos!$A$2:$C$187,3,FALSE)</f>
        <v>0</v>
      </c>
      <c r="H135" s="156">
        <f t="shared" si="0"/>
        <v>0</v>
      </c>
      <c r="I135" s="156"/>
      <c r="K135" s="163"/>
      <c r="L135" s="164"/>
    </row>
    <row r="136" spans="1:12" ht="12.75" x14ac:dyDescent="0.2">
      <c r="A136" s="154"/>
      <c r="B136" s="136" t="s">
        <v>113</v>
      </c>
      <c r="C136" s="158" t="s">
        <v>645</v>
      </c>
      <c r="D136" s="156" t="s">
        <v>32</v>
      </c>
      <c r="E136" s="156"/>
      <c r="F136" s="160">
        <v>1</v>
      </c>
      <c r="G136" s="162">
        <f>VLOOKUP(B136,Insumos!$A$2:$C$187,3,FALSE)</f>
        <v>0</v>
      </c>
      <c r="H136" s="156">
        <f t="shared" si="0"/>
        <v>0</v>
      </c>
      <c r="I136" s="156"/>
      <c r="K136" s="163"/>
      <c r="L136" s="164"/>
    </row>
    <row r="137" spans="1:12" ht="12.75" x14ac:dyDescent="0.2">
      <c r="A137" s="154"/>
      <c r="B137" s="136" t="s">
        <v>717</v>
      </c>
      <c r="C137" s="158" t="s">
        <v>645</v>
      </c>
      <c r="D137" s="156" t="s">
        <v>32</v>
      </c>
      <c r="E137" s="156"/>
      <c r="F137" s="160">
        <v>3</v>
      </c>
      <c r="G137" s="162">
        <f>VLOOKUP(B137,Insumos!$A$2:$C$187,3,FALSE)</f>
        <v>0</v>
      </c>
      <c r="H137" s="156">
        <f t="shared" si="0"/>
        <v>0</v>
      </c>
      <c r="I137" s="156"/>
      <c r="K137" s="163"/>
      <c r="L137" s="164"/>
    </row>
    <row r="138" spans="1:12" ht="12.75" x14ac:dyDescent="0.2">
      <c r="A138" s="154"/>
      <c r="B138" s="136" t="s">
        <v>239</v>
      </c>
      <c r="C138" s="158" t="s">
        <v>645</v>
      </c>
      <c r="D138" s="156" t="s">
        <v>32</v>
      </c>
      <c r="E138" s="156"/>
      <c r="F138" s="160">
        <v>3</v>
      </c>
      <c r="G138" s="162">
        <f>VLOOKUP(B138,Insumos!$A$2:$C$187,3,FALSE)</f>
        <v>0</v>
      </c>
      <c r="H138" s="156">
        <f t="shared" si="0"/>
        <v>0</v>
      </c>
      <c r="I138" s="156"/>
      <c r="K138" s="163"/>
      <c r="L138" s="164"/>
    </row>
    <row r="139" spans="1:12" ht="25.5" x14ac:dyDescent="0.2">
      <c r="A139" s="154"/>
      <c r="B139" s="136" t="s">
        <v>567</v>
      </c>
      <c r="C139" s="158" t="s">
        <v>645</v>
      </c>
      <c r="D139" s="156" t="s">
        <v>32</v>
      </c>
      <c r="E139" s="156"/>
      <c r="F139" s="160">
        <v>3</v>
      </c>
      <c r="G139" s="162">
        <f>VLOOKUP(B139,Insumos!$A$2:$C$187,3,FALSE)</f>
        <v>0</v>
      </c>
      <c r="H139" s="156">
        <f t="shared" si="0"/>
        <v>0</v>
      </c>
      <c r="I139" s="156"/>
      <c r="K139" s="163"/>
      <c r="L139" s="164"/>
    </row>
    <row r="140" spans="1:12" ht="12.75" x14ac:dyDescent="0.2">
      <c r="A140" s="154"/>
      <c r="B140" s="136"/>
      <c r="C140" s="158"/>
      <c r="D140" s="156"/>
      <c r="E140" s="156"/>
      <c r="F140" s="160"/>
      <c r="G140" s="162"/>
      <c r="H140" s="156"/>
      <c r="I140" s="156"/>
      <c r="K140" s="163"/>
      <c r="L140" s="164"/>
    </row>
    <row r="141" spans="1:12" ht="12.75" x14ac:dyDescent="0.2">
      <c r="A141" s="304" t="s">
        <v>581</v>
      </c>
      <c r="B141" s="305" t="s">
        <v>275</v>
      </c>
      <c r="C141" s="158" t="s">
        <v>644</v>
      </c>
      <c r="D141" s="306"/>
      <c r="E141" s="133"/>
      <c r="F141" s="306"/>
      <c r="G141" s="306"/>
      <c r="H141" s="307">
        <f>SUM(H142:H147)</f>
        <v>0</v>
      </c>
      <c r="I141" s="307">
        <v>3</v>
      </c>
      <c r="K141" s="163"/>
      <c r="L141" s="164"/>
    </row>
    <row r="142" spans="1:12" ht="34.5" customHeight="1" x14ac:dyDescent="0.2">
      <c r="A142" s="154"/>
      <c r="B142" s="136" t="s">
        <v>286</v>
      </c>
      <c r="C142" s="158" t="s">
        <v>644</v>
      </c>
      <c r="D142" s="156" t="s">
        <v>32</v>
      </c>
      <c r="E142" s="156"/>
      <c r="F142" s="160">
        <v>1</v>
      </c>
      <c r="G142" s="162">
        <f>VLOOKUP(B142,Insumos!$A$2:$C$187,3,FALSE)</f>
        <v>0</v>
      </c>
      <c r="H142" s="156">
        <f>G142*F142</f>
        <v>0</v>
      </c>
      <c r="I142" s="156"/>
      <c r="K142" s="163"/>
      <c r="L142" s="164"/>
    </row>
    <row r="143" spans="1:12" ht="34.5" customHeight="1" x14ac:dyDescent="0.2">
      <c r="A143" s="154"/>
      <c r="B143" s="136" t="s">
        <v>281</v>
      </c>
      <c r="C143" s="158" t="s">
        <v>644</v>
      </c>
      <c r="D143" s="156" t="s">
        <v>32</v>
      </c>
      <c r="E143" s="156"/>
      <c r="F143" s="160">
        <v>4</v>
      </c>
      <c r="G143" s="162">
        <f>VLOOKUP(B143,Insumos!$A$2:$C$187,3,FALSE)</f>
        <v>0</v>
      </c>
      <c r="H143" s="156">
        <f t="shared" ref="H143:H147" si="1">G143*F143</f>
        <v>0</v>
      </c>
      <c r="I143" s="156"/>
      <c r="K143" s="163"/>
      <c r="L143" s="164"/>
    </row>
    <row r="144" spans="1:12" ht="34.5" customHeight="1" x14ac:dyDescent="0.2">
      <c r="A144" s="154"/>
      <c r="B144" s="136" t="s">
        <v>284</v>
      </c>
      <c r="C144" s="158" t="s">
        <v>644</v>
      </c>
      <c r="D144" s="156" t="s">
        <v>32</v>
      </c>
      <c r="E144" s="156"/>
      <c r="F144" s="160">
        <v>2</v>
      </c>
      <c r="G144" s="162">
        <f>VLOOKUP(B144,Insumos!$A$2:$C$187,3,FALSE)</f>
        <v>0</v>
      </c>
      <c r="H144" s="156">
        <f t="shared" si="1"/>
        <v>0</v>
      </c>
      <c r="I144" s="156"/>
      <c r="K144" s="163"/>
      <c r="L144" s="164"/>
    </row>
    <row r="145" spans="1:12" ht="34.5" customHeight="1" x14ac:dyDescent="0.2">
      <c r="A145" s="154"/>
      <c r="B145" s="136" t="s">
        <v>285</v>
      </c>
      <c r="C145" s="158" t="s">
        <v>644</v>
      </c>
      <c r="D145" s="156" t="s">
        <v>32</v>
      </c>
      <c r="E145" s="156"/>
      <c r="F145" s="160">
        <v>2</v>
      </c>
      <c r="G145" s="162">
        <f>VLOOKUP(B145,Insumos!$A$2:$C$187,3,FALSE)</f>
        <v>0</v>
      </c>
      <c r="H145" s="156">
        <f t="shared" si="1"/>
        <v>0</v>
      </c>
      <c r="I145" s="156"/>
      <c r="K145" s="163"/>
      <c r="L145" s="164"/>
    </row>
    <row r="146" spans="1:12" ht="34.5" customHeight="1" x14ac:dyDescent="0.2">
      <c r="A146" s="154"/>
      <c r="B146" s="136" t="s">
        <v>107</v>
      </c>
      <c r="C146" s="158" t="s">
        <v>644</v>
      </c>
      <c r="D146" s="156" t="s">
        <v>32</v>
      </c>
      <c r="E146" s="156"/>
      <c r="F146" s="160">
        <v>2</v>
      </c>
      <c r="G146" s="162">
        <f>VLOOKUP(B146,Insumos!$A$2:$C$187,3,FALSE)</f>
        <v>0</v>
      </c>
      <c r="H146" s="156">
        <f t="shared" si="1"/>
        <v>0</v>
      </c>
      <c r="I146" s="156"/>
      <c r="K146" s="163"/>
      <c r="L146" s="164"/>
    </row>
    <row r="147" spans="1:12" ht="34.5" customHeight="1" x14ac:dyDescent="0.2">
      <c r="A147" s="154"/>
      <c r="B147" s="136" t="s">
        <v>567</v>
      </c>
      <c r="C147" s="158" t="s">
        <v>644</v>
      </c>
      <c r="D147" s="156" t="s">
        <v>32</v>
      </c>
      <c r="E147" s="156"/>
      <c r="F147" s="160">
        <v>2</v>
      </c>
      <c r="G147" s="162">
        <f>VLOOKUP(B147,Insumos!$A$2:$C$187,3,FALSE)</f>
        <v>0</v>
      </c>
      <c r="H147" s="156">
        <f t="shared" si="1"/>
        <v>0</v>
      </c>
      <c r="I147" s="156"/>
      <c r="K147" s="163"/>
      <c r="L147" s="164"/>
    </row>
    <row r="148" spans="1:12" ht="34.5" customHeight="1" x14ac:dyDescent="0.2">
      <c r="A148" s="154"/>
      <c r="B148" s="136"/>
      <c r="C148" s="158"/>
      <c r="D148" s="156"/>
      <c r="E148" s="156"/>
      <c r="F148" s="125"/>
      <c r="G148" s="162"/>
      <c r="H148" s="156"/>
      <c r="I148" s="156"/>
      <c r="K148" s="163"/>
      <c r="L148" s="164"/>
    </row>
    <row r="149" spans="1:12" ht="34.5" customHeight="1" x14ac:dyDescent="0.2">
      <c r="A149" s="304" t="s">
        <v>581</v>
      </c>
      <c r="B149" s="305" t="s">
        <v>138</v>
      </c>
      <c r="C149" s="158" t="s">
        <v>643</v>
      </c>
      <c r="D149" s="306" t="s">
        <v>543</v>
      </c>
      <c r="E149" s="133"/>
      <c r="F149" s="306"/>
      <c r="G149" s="306"/>
      <c r="H149" s="307">
        <f>SUM(H150:H155)</f>
        <v>0</v>
      </c>
      <c r="I149" s="307">
        <v>3.5</v>
      </c>
    </row>
    <row r="150" spans="1:12" ht="34.5" customHeight="1" x14ac:dyDescent="0.2">
      <c r="A150" s="154"/>
      <c r="B150" s="136" t="s">
        <v>286</v>
      </c>
      <c r="C150" s="158" t="s">
        <v>643</v>
      </c>
      <c r="D150" s="156" t="s">
        <v>32</v>
      </c>
      <c r="E150" s="156"/>
      <c r="F150" s="160">
        <v>1</v>
      </c>
      <c r="G150" s="162">
        <f>VLOOKUP(B150,Insumos!$A$2:$C$187,3,FALSE)</f>
        <v>0</v>
      </c>
      <c r="H150" s="156">
        <f>G150*F150</f>
        <v>0</v>
      </c>
      <c r="I150" s="156"/>
    </row>
    <row r="151" spans="1:12" ht="34.5" customHeight="1" x14ac:dyDescent="0.2">
      <c r="A151" s="154"/>
      <c r="B151" s="136" t="s">
        <v>281</v>
      </c>
      <c r="C151" s="158" t="s">
        <v>643</v>
      </c>
      <c r="D151" s="156" t="s">
        <v>32</v>
      </c>
      <c r="E151" s="156"/>
      <c r="F151" s="160">
        <v>4</v>
      </c>
      <c r="G151" s="162">
        <f>VLOOKUP(B151,Insumos!$A$2:$C$187,3,FALSE)</f>
        <v>0</v>
      </c>
      <c r="H151" s="156">
        <f t="shared" ref="H151:H155" si="2">G151*F151</f>
        <v>0</v>
      </c>
      <c r="I151" s="156"/>
    </row>
    <row r="152" spans="1:12" ht="34.5" customHeight="1" x14ac:dyDescent="0.2">
      <c r="A152" s="154"/>
      <c r="B152" s="136" t="s">
        <v>284</v>
      </c>
      <c r="C152" s="158" t="s">
        <v>643</v>
      </c>
      <c r="D152" s="156" t="s">
        <v>32</v>
      </c>
      <c r="E152" s="156"/>
      <c r="F152" s="160">
        <v>2</v>
      </c>
      <c r="G152" s="162">
        <f>VLOOKUP(B152,Insumos!$A$2:$C$187,3,FALSE)</f>
        <v>0</v>
      </c>
      <c r="H152" s="156">
        <f t="shared" si="2"/>
        <v>0</v>
      </c>
      <c r="I152" s="156"/>
    </row>
    <row r="153" spans="1:12" ht="34.5" customHeight="1" x14ac:dyDescent="0.2">
      <c r="A153" s="154"/>
      <c r="B153" s="136" t="s">
        <v>285</v>
      </c>
      <c r="C153" s="158" t="s">
        <v>643</v>
      </c>
      <c r="D153" s="156" t="s">
        <v>32</v>
      </c>
      <c r="E153" s="156"/>
      <c r="F153" s="160">
        <v>3</v>
      </c>
      <c r="G153" s="162">
        <f>VLOOKUP(B153,Insumos!$A$2:$C$187,3,FALSE)</f>
        <v>0</v>
      </c>
      <c r="H153" s="156">
        <f t="shared" si="2"/>
        <v>0</v>
      </c>
      <c r="I153" s="156"/>
    </row>
    <row r="154" spans="1:12" ht="34.5" customHeight="1" x14ac:dyDescent="0.2">
      <c r="A154" s="154"/>
      <c r="B154" s="136" t="s">
        <v>107</v>
      </c>
      <c r="C154" s="158" t="s">
        <v>643</v>
      </c>
      <c r="D154" s="156" t="s">
        <v>32</v>
      </c>
      <c r="E154" s="156"/>
      <c r="F154" s="160">
        <v>3</v>
      </c>
      <c r="G154" s="162">
        <f>VLOOKUP(B154,Insumos!$A$2:$C$187,3,FALSE)</f>
        <v>0</v>
      </c>
      <c r="H154" s="156">
        <f t="shared" si="2"/>
        <v>0</v>
      </c>
      <c r="I154" s="156"/>
    </row>
    <row r="155" spans="1:12" ht="34.5" customHeight="1" x14ac:dyDescent="0.2">
      <c r="A155" s="154"/>
      <c r="B155" s="136" t="s">
        <v>567</v>
      </c>
      <c r="C155" s="158" t="s">
        <v>643</v>
      </c>
      <c r="D155" s="156" t="s">
        <v>32</v>
      </c>
      <c r="E155" s="156"/>
      <c r="F155" s="160">
        <v>3</v>
      </c>
      <c r="G155" s="162">
        <f>VLOOKUP(B155,Insumos!$A$2:$C$187,3,FALSE)</f>
        <v>0</v>
      </c>
      <c r="H155" s="156">
        <f t="shared" si="2"/>
        <v>0</v>
      </c>
      <c r="I155" s="156"/>
    </row>
    <row r="156" spans="1:12" ht="34.5" customHeight="1" x14ac:dyDescent="0.2">
      <c r="A156" s="154"/>
      <c r="B156" s="136"/>
      <c r="C156" s="158"/>
      <c r="D156" s="156"/>
      <c r="E156" s="156"/>
      <c r="F156" s="160"/>
      <c r="G156" s="162"/>
      <c r="H156" s="156"/>
      <c r="I156" s="156"/>
    </row>
    <row r="157" spans="1:12" ht="34.5" customHeight="1" x14ac:dyDescent="0.2">
      <c r="A157" s="304" t="s">
        <v>445</v>
      </c>
      <c r="B157" s="305" t="s">
        <v>140</v>
      </c>
      <c r="C157" s="158" t="s">
        <v>646</v>
      </c>
      <c r="D157" s="306" t="s">
        <v>543</v>
      </c>
      <c r="E157" s="133"/>
      <c r="F157" s="306"/>
      <c r="G157" s="306"/>
      <c r="H157" s="307">
        <f>SUM(H158:H167)</f>
        <v>0</v>
      </c>
      <c r="I157" s="307">
        <v>4</v>
      </c>
    </row>
    <row r="158" spans="1:12" ht="34.5" customHeight="1" x14ac:dyDescent="0.2">
      <c r="A158" s="154"/>
      <c r="B158" s="136" t="s">
        <v>283</v>
      </c>
      <c r="C158" s="158" t="s">
        <v>646</v>
      </c>
      <c r="D158" s="156" t="s">
        <v>32</v>
      </c>
      <c r="E158" s="156"/>
      <c r="F158" s="160">
        <v>2</v>
      </c>
      <c r="G158" s="162">
        <f>VLOOKUP(B158,Insumos!$A$2:$C$187,3,FALSE)</f>
        <v>0</v>
      </c>
      <c r="H158" s="156">
        <f t="shared" ref="H158" si="3">G158*F158</f>
        <v>0</v>
      </c>
      <c r="I158" s="156"/>
    </row>
    <row r="159" spans="1:12" ht="34.5" customHeight="1" x14ac:dyDescent="0.2">
      <c r="A159" s="154"/>
      <c r="B159" s="136" t="s">
        <v>281</v>
      </c>
      <c r="C159" s="158" t="s">
        <v>646</v>
      </c>
      <c r="D159" s="156" t="s">
        <v>32</v>
      </c>
      <c r="E159" s="156"/>
      <c r="F159" s="160">
        <v>10</v>
      </c>
      <c r="G159" s="162">
        <f>VLOOKUP(B159,Insumos!$A$2:$C$187,3,FALSE)</f>
        <v>0</v>
      </c>
      <c r="H159" s="156">
        <f t="shared" ref="H159:H167" si="4">G159*F159</f>
        <v>0</v>
      </c>
      <c r="I159" s="156"/>
    </row>
    <row r="160" spans="1:12" ht="34.5" customHeight="1" x14ac:dyDescent="0.2">
      <c r="A160" s="154"/>
      <c r="B160" s="136" t="s">
        <v>104</v>
      </c>
      <c r="C160" s="158" t="s">
        <v>646</v>
      </c>
      <c r="D160" s="156" t="s">
        <v>32</v>
      </c>
      <c r="E160" s="156"/>
      <c r="F160" s="160">
        <v>4</v>
      </c>
      <c r="G160" s="162">
        <f>VLOOKUP(B160,Insumos!$A$2:$C$187,3,FALSE)</f>
        <v>0</v>
      </c>
      <c r="H160" s="156">
        <f t="shared" si="4"/>
        <v>0</v>
      </c>
      <c r="I160" s="156"/>
    </row>
    <row r="161" spans="1:9" ht="34.5" customHeight="1" x14ac:dyDescent="0.2">
      <c r="A161" s="154"/>
      <c r="B161" s="136" t="s">
        <v>569</v>
      </c>
      <c r="C161" s="158" t="s">
        <v>646</v>
      </c>
      <c r="D161" s="156" t="s">
        <v>32</v>
      </c>
      <c r="E161" s="156"/>
      <c r="F161" s="160">
        <v>3</v>
      </c>
      <c r="G161" s="162">
        <f>VLOOKUP(B161,Insumos!$A$2:$C$187,3,FALSE)</f>
        <v>0</v>
      </c>
      <c r="H161" s="156">
        <f t="shared" si="4"/>
        <v>0</v>
      </c>
      <c r="I161" s="156"/>
    </row>
    <row r="162" spans="1:9" ht="34.5" customHeight="1" x14ac:dyDescent="0.2">
      <c r="A162" s="154"/>
      <c r="B162" s="136" t="s">
        <v>105</v>
      </c>
      <c r="C162" s="158" t="s">
        <v>646</v>
      </c>
      <c r="D162" s="156" t="s">
        <v>32</v>
      </c>
      <c r="E162" s="156"/>
      <c r="F162" s="160">
        <v>4</v>
      </c>
      <c r="G162" s="162">
        <f>VLOOKUP(B162,Insumos!$A$2:$C$187,3,FALSE)</f>
        <v>0</v>
      </c>
      <c r="H162" s="156">
        <f t="shared" si="4"/>
        <v>0</v>
      </c>
      <c r="I162" s="156"/>
    </row>
    <row r="163" spans="1:9" ht="34.5" customHeight="1" x14ac:dyDescent="0.2">
      <c r="A163" s="154"/>
      <c r="B163" s="136" t="s">
        <v>287</v>
      </c>
      <c r="C163" s="158" t="s">
        <v>646</v>
      </c>
      <c r="D163" s="156" t="s">
        <v>32</v>
      </c>
      <c r="E163" s="156"/>
      <c r="F163" s="160">
        <v>3</v>
      </c>
      <c r="G163" s="162">
        <f>VLOOKUP(B163,Insumos!$A$2:$C$187,3,FALSE)</f>
        <v>0</v>
      </c>
      <c r="H163" s="156">
        <f t="shared" si="4"/>
        <v>0</v>
      </c>
      <c r="I163" s="156"/>
    </row>
    <row r="164" spans="1:9" ht="34.5" customHeight="1" x14ac:dyDescent="0.2">
      <c r="A164" s="154"/>
      <c r="B164" s="136" t="s">
        <v>106</v>
      </c>
      <c r="C164" s="158" t="s">
        <v>646</v>
      </c>
      <c r="D164" s="156" t="s">
        <v>32</v>
      </c>
      <c r="E164" s="156"/>
      <c r="F164" s="160">
        <v>2</v>
      </c>
      <c r="G164" s="162">
        <f>VLOOKUP(B164,Insumos!$A$2:$C$187,3,FALSE)</f>
        <v>0</v>
      </c>
      <c r="H164" s="156">
        <f t="shared" si="4"/>
        <v>0</v>
      </c>
      <c r="I164" s="156"/>
    </row>
    <row r="165" spans="1:9" ht="34.5" customHeight="1" x14ac:dyDescent="0.2">
      <c r="A165" s="154"/>
      <c r="B165" s="136" t="s">
        <v>285</v>
      </c>
      <c r="C165" s="158" t="s">
        <v>646</v>
      </c>
      <c r="D165" s="156" t="s">
        <v>32</v>
      </c>
      <c r="E165" s="156"/>
      <c r="F165" s="160">
        <v>6</v>
      </c>
      <c r="G165" s="162">
        <f>VLOOKUP(B165,Insumos!$A$2:$C$187,3,FALSE)</f>
        <v>0</v>
      </c>
      <c r="H165" s="156">
        <f t="shared" si="4"/>
        <v>0</v>
      </c>
      <c r="I165" s="156"/>
    </row>
    <row r="166" spans="1:9" ht="34.5" customHeight="1" x14ac:dyDescent="0.2">
      <c r="A166" s="154"/>
      <c r="B166" s="136" t="s">
        <v>107</v>
      </c>
      <c r="C166" s="158" t="s">
        <v>646</v>
      </c>
      <c r="D166" s="156" t="s">
        <v>32</v>
      </c>
      <c r="E166" s="156"/>
      <c r="F166" s="160">
        <v>6</v>
      </c>
      <c r="G166" s="162">
        <f>VLOOKUP(B166,Insumos!$A$2:$C$187,3,FALSE)</f>
        <v>0</v>
      </c>
      <c r="H166" s="156">
        <f t="shared" si="4"/>
        <v>0</v>
      </c>
      <c r="I166" s="156"/>
    </row>
    <row r="167" spans="1:9" ht="34.5" customHeight="1" x14ac:dyDescent="0.2">
      <c r="A167" s="154"/>
      <c r="B167" s="136" t="s">
        <v>288</v>
      </c>
      <c r="C167" s="158" t="s">
        <v>646</v>
      </c>
      <c r="D167" s="156" t="s">
        <v>32</v>
      </c>
      <c r="E167" s="156"/>
      <c r="F167" s="160">
        <v>4</v>
      </c>
      <c r="G167" s="162">
        <f>VLOOKUP(B167,Insumos!$A$2:$C$187,3,FALSE)</f>
        <v>0</v>
      </c>
      <c r="H167" s="156">
        <f t="shared" si="4"/>
        <v>0</v>
      </c>
      <c r="I167" s="156"/>
    </row>
    <row r="168" spans="1:9" ht="34.5" customHeight="1" x14ac:dyDescent="0.2">
      <c r="A168" s="154"/>
      <c r="B168" s="136"/>
      <c r="C168" s="158"/>
      <c r="D168" s="156"/>
      <c r="E168" s="156"/>
      <c r="F168" s="160"/>
      <c r="G168" s="162"/>
      <c r="H168" s="156"/>
      <c r="I168" s="156"/>
    </row>
    <row r="169" spans="1:9" ht="34.5" customHeight="1" x14ac:dyDescent="0.2">
      <c r="A169" s="304" t="s">
        <v>445</v>
      </c>
      <c r="B169" s="305" t="s">
        <v>274</v>
      </c>
      <c r="C169" s="158" t="s">
        <v>647</v>
      </c>
      <c r="D169" s="306" t="s">
        <v>543</v>
      </c>
      <c r="E169" s="133"/>
      <c r="F169" s="306"/>
      <c r="G169" s="306"/>
      <c r="H169" s="307">
        <f>SUM(H170:H176)</f>
        <v>0</v>
      </c>
      <c r="I169" s="307">
        <v>4</v>
      </c>
    </row>
    <row r="170" spans="1:9" ht="34.5" customHeight="1" x14ac:dyDescent="0.2">
      <c r="A170" s="154"/>
      <c r="B170" s="136" t="s">
        <v>286</v>
      </c>
      <c r="C170" s="158" t="s">
        <v>647</v>
      </c>
      <c r="D170" s="156" t="s">
        <v>32</v>
      </c>
      <c r="E170" s="156"/>
      <c r="F170" s="160">
        <v>2</v>
      </c>
      <c r="G170" s="162">
        <f>VLOOKUP(B170,Insumos!$A$2:$C$187,3,FALSE)</f>
        <v>0</v>
      </c>
      <c r="H170" s="156">
        <f t="shared" ref="H170" si="5">G170*F170</f>
        <v>0</v>
      </c>
      <c r="I170" s="156"/>
    </row>
    <row r="171" spans="1:9" ht="34.5" customHeight="1" x14ac:dyDescent="0.2">
      <c r="A171" s="154"/>
      <c r="B171" s="136" t="s">
        <v>281</v>
      </c>
      <c r="C171" s="158" t="s">
        <v>647</v>
      </c>
      <c r="D171" s="156" t="s">
        <v>32</v>
      </c>
      <c r="E171" s="156"/>
      <c r="F171" s="160">
        <v>12</v>
      </c>
      <c r="G171" s="162">
        <f>VLOOKUP(B171,Insumos!$A$2:$C$187,3,FALSE)</f>
        <v>0</v>
      </c>
      <c r="H171" s="156">
        <f t="shared" ref="H171:H176" si="6">G171*F171</f>
        <v>0</v>
      </c>
      <c r="I171" s="156"/>
    </row>
    <row r="172" spans="1:9" ht="34.5" customHeight="1" x14ac:dyDescent="0.2">
      <c r="A172" s="154"/>
      <c r="B172" s="136" t="s">
        <v>569</v>
      </c>
      <c r="C172" s="158" t="s">
        <v>647</v>
      </c>
      <c r="D172" s="156" t="s">
        <v>32</v>
      </c>
      <c r="E172" s="156"/>
      <c r="F172" s="160">
        <v>2</v>
      </c>
      <c r="G172" s="162">
        <f>VLOOKUP(B172,Insumos!$A$2:$C$187,3,FALSE)</f>
        <v>0</v>
      </c>
      <c r="H172" s="156">
        <f t="shared" si="6"/>
        <v>0</v>
      </c>
      <c r="I172" s="156"/>
    </row>
    <row r="173" spans="1:9" ht="34.5" customHeight="1" x14ac:dyDescent="0.2">
      <c r="A173" s="154"/>
      <c r="B173" s="136" t="s">
        <v>287</v>
      </c>
      <c r="C173" s="158" t="s">
        <v>647</v>
      </c>
      <c r="D173" s="156" t="s">
        <v>32</v>
      </c>
      <c r="E173" s="156"/>
      <c r="F173" s="160">
        <v>4</v>
      </c>
      <c r="G173" s="162">
        <f>VLOOKUP(B173,Insumos!$A$2:$C$187,3,FALSE)</f>
        <v>0</v>
      </c>
      <c r="H173" s="156">
        <f t="shared" si="6"/>
        <v>0</v>
      </c>
      <c r="I173" s="156"/>
    </row>
    <row r="174" spans="1:9" ht="34.5" customHeight="1" x14ac:dyDescent="0.2">
      <c r="A174" s="154"/>
      <c r="B174" s="136" t="s">
        <v>285</v>
      </c>
      <c r="C174" s="158" t="s">
        <v>647</v>
      </c>
      <c r="D174" s="156" t="s">
        <v>32</v>
      </c>
      <c r="E174" s="156"/>
      <c r="F174" s="160">
        <v>4</v>
      </c>
      <c r="G174" s="162">
        <f>VLOOKUP(B174,Insumos!$A$2:$C$187,3,FALSE)</f>
        <v>0</v>
      </c>
      <c r="H174" s="156">
        <f t="shared" si="6"/>
        <v>0</v>
      </c>
      <c r="I174" s="156"/>
    </row>
    <row r="175" spans="1:9" ht="34.5" customHeight="1" x14ac:dyDescent="0.2">
      <c r="A175" s="154"/>
      <c r="B175" s="136" t="s">
        <v>107</v>
      </c>
      <c r="C175" s="158" t="s">
        <v>647</v>
      </c>
      <c r="D175" s="156" t="s">
        <v>32</v>
      </c>
      <c r="E175" s="156"/>
      <c r="F175" s="160">
        <v>4</v>
      </c>
      <c r="G175" s="162">
        <f>VLOOKUP(B175,Insumos!$A$2:$C$187,3,FALSE)</f>
        <v>0</v>
      </c>
      <c r="H175" s="156">
        <f t="shared" si="6"/>
        <v>0</v>
      </c>
      <c r="I175" s="156"/>
    </row>
    <row r="176" spans="1:9" ht="34.5" customHeight="1" x14ac:dyDescent="0.2">
      <c r="A176" s="154"/>
      <c r="B176" s="136" t="s">
        <v>288</v>
      </c>
      <c r="C176" s="158" t="s">
        <v>647</v>
      </c>
      <c r="D176" s="156" t="s">
        <v>32</v>
      </c>
      <c r="E176" s="156"/>
      <c r="F176" s="160">
        <v>4</v>
      </c>
      <c r="G176" s="162">
        <f>VLOOKUP(B176,Insumos!$A$2:$C$187,3,FALSE)</f>
        <v>0</v>
      </c>
      <c r="H176" s="156">
        <f t="shared" si="6"/>
        <v>0</v>
      </c>
      <c r="I176" s="156"/>
    </row>
    <row r="177" spans="1:9" ht="34.5" customHeight="1" x14ac:dyDescent="0.2">
      <c r="A177" s="154"/>
      <c r="B177" s="136"/>
      <c r="C177" s="158"/>
      <c r="D177" s="156"/>
      <c r="E177" s="156"/>
      <c r="F177" s="160"/>
      <c r="G177" s="162"/>
      <c r="H177" s="156"/>
      <c r="I177" s="156"/>
    </row>
    <row r="178" spans="1:9" ht="34.5" customHeight="1" x14ac:dyDescent="0.2">
      <c r="A178" s="304" t="s">
        <v>445</v>
      </c>
      <c r="B178" s="305" t="s">
        <v>139</v>
      </c>
      <c r="C178" s="158" t="s">
        <v>648</v>
      </c>
      <c r="D178" s="306" t="s">
        <v>543</v>
      </c>
      <c r="E178" s="133"/>
      <c r="F178" s="306"/>
      <c r="G178" s="306"/>
      <c r="H178" s="307">
        <f>SUM(H179:H185)</f>
        <v>0</v>
      </c>
      <c r="I178" s="307">
        <v>4.5</v>
      </c>
    </row>
    <row r="179" spans="1:9" ht="34.5" customHeight="1" x14ac:dyDescent="0.2">
      <c r="A179" s="154"/>
      <c r="B179" s="136" t="s">
        <v>286</v>
      </c>
      <c r="C179" s="158" t="s">
        <v>648</v>
      </c>
      <c r="D179" s="156" t="s">
        <v>32</v>
      </c>
      <c r="E179" s="156"/>
      <c r="F179" s="160">
        <v>2</v>
      </c>
      <c r="G179" s="162">
        <f>VLOOKUP(B179,Insumos!$A$2:$C$187,3,FALSE)</f>
        <v>0</v>
      </c>
      <c r="H179" s="156">
        <f t="shared" ref="H179" si="7">G179*F179</f>
        <v>0</v>
      </c>
      <c r="I179" s="156"/>
    </row>
    <row r="180" spans="1:9" ht="34.5" customHeight="1" x14ac:dyDescent="0.2">
      <c r="A180" s="154"/>
      <c r="B180" s="136" t="s">
        <v>281</v>
      </c>
      <c r="C180" s="158" t="s">
        <v>648</v>
      </c>
      <c r="D180" s="156" t="s">
        <v>32</v>
      </c>
      <c r="E180" s="156"/>
      <c r="F180" s="160">
        <v>12</v>
      </c>
      <c r="G180" s="162">
        <f>VLOOKUP(B180,Insumos!$A$2:$C$187,3,FALSE)</f>
        <v>0</v>
      </c>
      <c r="H180" s="156">
        <f t="shared" ref="H180:H185" si="8">G180*F180</f>
        <v>0</v>
      </c>
      <c r="I180" s="156"/>
    </row>
    <row r="181" spans="1:9" ht="34.5" customHeight="1" x14ac:dyDescent="0.2">
      <c r="A181" s="154"/>
      <c r="B181" s="136" t="s">
        <v>569</v>
      </c>
      <c r="C181" s="158" t="s">
        <v>648</v>
      </c>
      <c r="D181" s="156" t="s">
        <v>32</v>
      </c>
      <c r="E181" s="156"/>
      <c r="F181" s="160">
        <v>3</v>
      </c>
      <c r="G181" s="162">
        <f>VLOOKUP(B181,Insumos!$A$2:$C$187,3,FALSE)</f>
        <v>0</v>
      </c>
      <c r="H181" s="156">
        <f t="shared" si="8"/>
        <v>0</v>
      </c>
      <c r="I181" s="156"/>
    </row>
    <row r="182" spans="1:9" ht="34.5" customHeight="1" x14ac:dyDescent="0.2">
      <c r="A182" s="154"/>
      <c r="B182" s="136" t="s">
        <v>287</v>
      </c>
      <c r="C182" s="158" t="s">
        <v>648</v>
      </c>
      <c r="D182" s="156" t="s">
        <v>32</v>
      </c>
      <c r="E182" s="156"/>
      <c r="F182" s="160">
        <v>4</v>
      </c>
      <c r="G182" s="162">
        <f>VLOOKUP(B182,Insumos!$A$2:$C$187,3,FALSE)</f>
        <v>0</v>
      </c>
      <c r="H182" s="156">
        <f t="shared" si="8"/>
        <v>0</v>
      </c>
      <c r="I182" s="156"/>
    </row>
    <row r="183" spans="1:9" ht="34.5" customHeight="1" x14ac:dyDescent="0.2">
      <c r="A183" s="154"/>
      <c r="B183" s="136" t="s">
        <v>285</v>
      </c>
      <c r="C183" s="158" t="s">
        <v>648</v>
      </c>
      <c r="D183" s="156" t="s">
        <v>32</v>
      </c>
      <c r="E183" s="156"/>
      <c r="F183" s="160">
        <v>6</v>
      </c>
      <c r="G183" s="162">
        <f>VLOOKUP(B183,Insumos!$A$2:$C$187,3,FALSE)</f>
        <v>0</v>
      </c>
      <c r="H183" s="156">
        <f t="shared" si="8"/>
        <v>0</v>
      </c>
      <c r="I183" s="156"/>
    </row>
    <row r="184" spans="1:9" ht="34.5" customHeight="1" x14ac:dyDescent="0.2">
      <c r="A184" s="154"/>
      <c r="B184" s="136" t="s">
        <v>107</v>
      </c>
      <c r="C184" s="158" t="s">
        <v>648</v>
      </c>
      <c r="D184" s="156" t="s">
        <v>32</v>
      </c>
      <c r="E184" s="156"/>
      <c r="F184" s="160">
        <f>F183</f>
        <v>6</v>
      </c>
      <c r="G184" s="162">
        <f>VLOOKUP(B184,Insumos!$A$2:$C$187,3,FALSE)</f>
        <v>0</v>
      </c>
      <c r="H184" s="156">
        <f t="shared" si="8"/>
        <v>0</v>
      </c>
      <c r="I184" s="156"/>
    </row>
    <row r="185" spans="1:9" ht="34.5" customHeight="1" x14ac:dyDescent="0.2">
      <c r="A185" s="154"/>
      <c r="B185" s="136" t="s">
        <v>288</v>
      </c>
      <c r="C185" s="158" t="s">
        <v>648</v>
      </c>
      <c r="D185" s="156" t="s">
        <v>32</v>
      </c>
      <c r="E185" s="156"/>
      <c r="F185" s="160">
        <v>4</v>
      </c>
      <c r="G185" s="162">
        <f>VLOOKUP(B185,Insumos!$A$2:$C$187,3,FALSE)</f>
        <v>0</v>
      </c>
      <c r="H185" s="156">
        <f t="shared" si="8"/>
        <v>0</v>
      </c>
      <c r="I185" s="156"/>
    </row>
    <row r="186" spans="1:9" ht="34.5" customHeight="1" x14ac:dyDescent="0.2">
      <c r="A186" s="154"/>
      <c r="B186" s="136"/>
      <c r="C186" s="158"/>
      <c r="D186" s="156"/>
      <c r="E186" s="156"/>
      <c r="F186" s="160"/>
      <c r="G186" s="162"/>
      <c r="H186" s="156"/>
      <c r="I186" s="156"/>
    </row>
    <row r="187" spans="1:9" ht="34.5" customHeight="1" x14ac:dyDescent="0.2">
      <c r="A187" s="304" t="s">
        <v>446</v>
      </c>
      <c r="B187" s="305" t="s">
        <v>141</v>
      </c>
      <c r="C187" s="158" t="s">
        <v>649</v>
      </c>
      <c r="D187" s="306" t="s">
        <v>543</v>
      </c>
      <c r="E187" s="133"/>
      <c r="F187" s="306"/>
      <c r="G187" s="306"/>
      <c r="H187" s="307">
        <f>SUM(H188:H198)</f>
        <v>0</v>
      </c>
      <c r="I187" s="307">
        <v>5</v>
      </c>
    </row>
    <row r="188" spans="1:9" ht="34.5" customHeight="1" x14ac:dyDescent="0.2">
      <c r="A188" s="154"/>
      <c r="B188" s="136" t="s">
        <v>283</v>
      </c>
      <c r="C188" s="158" t="s">
        <v>649</v>
      </c>
      <c r="D188" s="156" t="s">
        <v>32</v>
      </c>
      <c r="E188" s="156"/>
      <c r="F188" s="160">
        <v>2</v>
      </c>
      <c r="G188" s="162">
        <f>VLOOKUP(B188,Insumos!$A$2:$C$187,3,FALSE)</f>
        <v>0</v>
      </c>
      <c r="H188" s="156">
        <f t="shared" ref="H188" si="9">G188*F188</f>
        <v>0</v>
      </c>
      <c r="I188" s="156"/>
    </row>
    <row r="189" spans="1:9" ht="34.5" customHeight="1" x14ac:dyDescent="0.2">
      <c r="A189" s="154"/>
      <c r="B189" s="136" t="s">
        <v>568</v>
      </c>
      <c r="C189" s="158" t="s">
        <v>649</v>
      </c>
      <c r="D189" s="156" t="s">
        <v>32</v>
      </c>
      <c r="E189" s="156"/>
      <c r="F189" s="160">
        <v>3</v>
      </c>
      <c r="G189" s="162">
        <f>VLOOKUP(B189,Insumos!$A$2:$C$187,3,FALSE)</f>
        <v>0</v>
      </c>
      <c r="H189" s="156">
        <f t="shared" ref="H189:H198" si="10">G189*F189</f>
        <v>0</v>
      </c>
      <c r="I189" s="156"/>
    </row>
    <row r="190" spans="1:9" ht="34.5" customHeight="1" x14ac:dyDescent="0.2">
      <c r="A190" s="154"/>
      <c r="B190" s="136" t="s">
        <v>47</v>
      </c>
      <c r="C190" s="158" t="s">
        <v>649</v>
      </c>
      <c r="D190" s="156" t="s">
        <v>32</v>
      </c>
      <c r="E190" s="156"/>
      <c r="F190" s="160">
        <v>3</v>
      </c>
      <c r="G190" s="162">
        <f>VLOOKUP(B190,Insumos!$A$2:$C$187,3,FALSE)</f>
        <v>0</v>
      </c>
      <c r="H190" s="156">
        <f t="shared" si="10"/>
        <v>0</v>
      </c>
      <c r="I190" s="156"/>
    </row>
    <row r="191" spans="1:9" ht="34.5" customHeight="1" x14ac:dyDescent="0.2">
      <c r="A191" s="154"/>
      <c r="B191" s="136" t="s">
        <v>281</v>
      </c>
      <c r="C191" s="158" t="s">
        <v>649</v>
      </c>
      <c r="D191" s="156" t="s">
        <v>32</v>
      </c>
      <c r="E191" s="156"/>
      <c r="F191" s="160">
        <v>10</v>
      </c>
      <c r="G191" s="162">
        <f>VLOOKUP(B191,Insumos!$A$2:$C$187,3,FALSE)</f>
        <v>0</v>
      </c>
      <c r="H191" s="156">
        <f t="shared" si="10"/>
        <v>0</v>
      </c>
      <c r="I191" s="156"/>
    </row>
    <row r="192" spans="1:9" ht="34.5" customHeight="1" x14ac:dyDescent="0.2">
      <c r="A192" s="154"/>
      <c r="B192" s="136" t="s">
        <v>289</v>
      </c>
      <c r="C192" s="158" t="s">
        <v>649</v>
      </c>
      <c r="D192" s="156" t="s">
        <v>32</v>
      </c>
      <c r="E192" s="156"/>
      <c r="F192" s="160">
        <v>3</v>
      </c>
      <c r="G192" s="162">
        <f>VLOOKUP(B192,Insumos!$A$2:$C$187,3,FALSE)</f>
        <v>0</v>
      </c>
      <c r="H192" s="156">
        <f t="shared" si="10"/>
        <v>0</v>
      </c>
      <c r="I192" s="156"/>
    </row>
    <row r="193" spans="1:9" ht="34.5" customHeight="1" x14ac:dyDescent="0.2">
      <c r="A193" s="154"/>
      <c r="B193" s="136" t="s">
        <v>104</v>
      </c>
      <c r="C193" s="158" t="s">
        <v>649</v>
      </c>
      <c r="D193" s="156" t="s">
        <v>32</v>
      </c>
      <c r="E193" s="156"/>
      <c r="F193" s="160">
        <v>4</v>
      </c>
      <c r="G193" s="162">
        <f>VLOOKUP(B193,Insumos!$A$2:$C$187,3,FALSE)</f>
        <v>0</v>
      </c>
      <c r="H193" s="156">
        <f t="shared" si="10"/>
        <v>0</v>
      </c>
      <c r="I193" s="156"/>
    </row>
    <row r="194" spans="1:9" ht="34.5" customHeight="1" x14ac:dyDescent="0.2">
      <c r="A194" s="154"/>
      <c r="B194" s="136" t="s">
        <v>422</v>
      </c>
      <c r="C194" s="158" t="s">
        <v>649</v>
      </c>
      <c r="D194" s="156" t="s">
        <v>32</v>
      </c>
      <c r="E194" s="156"/>
      <c r="F194" s="160">
        <v>3</v>
      </c>
      <c r="G194" s="162">
        <f>VLOOKUP(B194,Insumos!$A$2:$C$187,3,FALSE)</f>
        <v>0</v>
      </c>
      <c r="H194" s="156">
        <f t="shared" si="10"/>
        <v>0</v>
      </c>
      <c r="I194" s="156"/>
    </row>
    <row r="195" spans="1:9" ht="34.5" customHeight="1" x14ac:dyDescent="0.2">
      <c r="A195" s="154"/>
      <c r="B195" s="136" t="s">
        <v>105</v>
      </c>
      <c r="C195" s="158" t="s">
        <v>649</v>
      </c>
      <c r="D195" s="156" t="s">
        <v>32</v>
      </c>
      <c r="E195" s="156"/>
      <c r="F195" s="160">
        <v>4</v>
      </c>
      <c r="G195" s="162">
        <f>VLOOKUP(B195,Insumos!$A$2:$C$187,3,FALSE)</f>
        <v>0</v>
      </c>
      <c r="H195" s="156">
        <f t="shared" si="10"/>
        <v>0</v>
      </c>
      <c r="I195" s="156"/>
    </row>
    <row r="196" spans="1:9" ht="34.5" customHeight="1" x14ac:dyDescent="0.2">
      <c r="A196" s="154"/>
      <c r="B196" s="136" t="s">
        <v>106</v>
      </c>
      <c r="C196" s="158" t="s">
        <v>649</v>
      </c>
      <c r="D196" s="156" t="s">
        <v>32</v>
      </c>
      <c r="E196" s="156"/>
      <c r="F196" s="160">
        <v>2</v>
      </c>
      <c r="G196" s="162">
        <f>VLOOKUP(B196,Insumos!$A$2:$C$187,3,FALSE)</f>
        <v>0</v>
      </c>
      <c r="H196" s="156">
        <f t="shared" si="10"/>
        <v>0</v>
      </c>
      <c r="I196" s="156"/>
    </row>
    <row r="197" spans="1:9" ht="34.5" customHeight="1" x14ac:dyDescent="0.2">
      <c r="A197" s="154"/>
      <c r="B197" s="136" t="s">
        <v>370</v>
      </c>
      <c r="C197" s="158" t="s">
        <v>649</v>
      </c>
      <c r="D197" s="156" t="s">
        <v>32</v>
      </c>
      <c r="E197" s="156"/>
      <c r="F197" s="160">
        <v>3</v>
      </c>
      <c r="G197" s="162">
        <f>VLOOKUP(B197,Insumos!$A$2:$C$187,3,FALSE)</f>
        <v>0</v>
      </c>
      <c r="H197" s="156">
        <f t="shared" si="10"/>
        <v>0</v>
      </c>
      <c r="I197" s="156"/>
    </row>
    <row r="198" spans="1:9" ht="34.5" customHeight="1" x14ac:dyDescent="0.2">
      <c r="A198" s="154"/>
      <c r="B198" s="136" t="s">
        <v>288</v>
      </c>
      <c r="C198" s="158" t="s">
        <v>649</v>
      </c>
      <c r="D198" s="156" t="s">
        <v>32</v>
      </c>
      <c r="E198" s="156"/>
      <c r="F198" s="160">
        <v>4</v>
      </c>
      <c r="G198" s="162">
        <f>VLOOKUP(B198,Insumos!$A$2:$C$187,3,FALSE)</f>
        <v>0</v>
      </c>
      <c r="H198" s="156">
        <f t="shared" si="10"/>
        <v>0</v>
      </c>
      <c r="I198" s="156"/>
    </row>
    <row r="199" spans="1:9" ht="34.5" customHeight="1" x14ac:dyDescent="0.2">
      <c r="A199" s="154"/>
      <c r="B199" s="136"/>
      <c r="C199" s="158"/>
      <c r="D199" s="156"/>
      <c r="E199" s="156"/>
      <c r="F199" s="160"/>
      <c r="G199" s="162"/>
      <c r="H199" s="156"/>
      <c r="I199" s="156"/>
    </row>
    <row r="200" spans="1:9" ht="34.5" customHeight="1" x14ac:dyDescent="0.2">
      <c r="A200" s="304" t="s">
        <v>446</v>
      </c>
      <c r="B200" s="305" t="s">
        <v>276</v>
      </c>
      <c r="C200" s="133" t="s">
        <v>650</v>
      </c>
      <c r="D200" s="306" t="s">
        <v>543</v>
      </c>
      <c r="E200" s="133"/>
      <c r="F200" s="306"/>
      <c r="G200" s="306"/>
      <c r="H200" s="307">
        <f>SUM(H201:H209)</f>
        <v>0</v>
      </c>
      <c r="I200" s="307">
        <v>5</v>
      </c>
    </row>
    <row r="201" spans="1:9" ht="34.5" customHeight="1" x14ac:dyDescent="0.2">
      <c r="A201" s="154"/>
      <c r="B201" s="136" t="s">
        <v>286</v>
      </c>
      <c r="C201" s="133" t="s">
        <v>650</v>
      </c>
      <c r="D201" s="156" t="s">
        <v>32</v>
      </c>
      <c r="E201" s="156"/>
      <c r="F201" s="160">
        <v>2</v>
      </c>
      <c r="G201" s="162">
        <f>VLOOKUP(B201,Insumos!$A$2:$C$187,3,FALSE)</f>
        <v>0</v>
      </c>
      <c r="H201" s="156">
        <f t="shared" ref="H201" si="11">G201*F201</f>
        <v>0</v>
      </c>
      <c r="I201" s="156"/>
    </row>
    <row r="202" spans="1:9" ht="34.5" customHeight="1" x14ac:dyDescent="0.2">
      <c r="A202" s="154"/>
      <c r="B202" s="136" t="s">
        <v>568</v>
      </c>
      <c r="C202" s="133" t="s">
        <v>650</v>
      </c>
      <c r="D202" s="156" t="s">
        <v>32</v>
      </c>
      <c r="E202" s="156"/>
      <c r="F202" s="160">
        <v>2</v>
      </c>
      <c r="G202" s="162">
        <f>VLOOKUP(B202,Insumos!$A$2:$C$187,3,FALSE)</f>
        <v>0</v>
      </c>
      <c r="H202" s="156">
        <f t="shared" ref="H202:H209" si="12">G202*F202</f>
        <v>0</v>
      </c>
      <c r="I202" s="156"/>
    </row>
    <row r="203" spans="1:9" ht="34.5" customHeight="1" x14ac:dyDescent="0.2">
      <c r="A203" s="154"/>
      <c r="B203" s="136" t="s">
        <v>47</v>
      </c>
      <c r="C203" s="133" t="s">
        <v>650</v>
      </c>
      <c r="D203" s="156" t="s">
        <v>32</v>
      </c>
      <c r="E203" s="156"/>
      <c r="F203" s="160">
        <v>2</v>
      </c>
      <c r="G203" s="162">
        <f>VLOOKUP(B203,Insumos!$A$2:$C$187,3,FALSE)</f>
        <v>0</v>
      </c>
      <c r="H203" s="156">
        <f t="shared" si="12"/>
        <v>0</v>
      </c>
      <c r="I203" s="156"/>
    </row>
    <row r="204" spans="1:9" ht="34.5" customHeight="1" x14ac:dyDescent="0.2">
      <c r="A204" s="154"/>
      <c r="B204" s="136" t="s">
        <v>281</v>
      </c>
      <c r="C204" s="133" t="s">
        <v>650</v>
      </c>
      <c r="D204" s="156" t="s">
        <v>32</v>
      </c>
      <c r="E204" s="156"/>
      <c r="F204" s="160">
        <v>12</v>
      </c>
      <c r="G204" s="162">
        <f>VLOOKUP(B204,Insumos!$A$2:$C$187,3,FALSE)</f>
        <v>0</v>
      </c>
      <c r="H204" s="156">
        <f t="shared" si="12"/>
        <v>0</v>
      </c>
      <c r="I204" s="156"/>
    </row>
    <row r="205" spans="1:9" ht="34.5" customHeight="1" x14ac:dyDescent="0.2">
      <c r="A205" s="154"/>
      <c r="B205" s="136" t="s">
        <v>289</v>
      </c>
      <c r="C205" s="133" t="s">
        <v>650</v>
      </c>
      <c r="D205" s="156" t="s">
        <v>32</v>
      </c>
      <c r="E205" s="156"/>
      <c r="F205" s="160">
        <v>2</v>
      </c>
      <c r="G205" s="162">
        <f>VLOOKUP(B205,Insumos!$A$2:$C$187,3,FALSE)</f>
        <v>0</v>
      </c>
      <c r="H205" s="156">
        <f t="shared" si="12"/>
        <v>0</v>
      </c>
      <c r="I205" s="156"/>
    </row>
    <row r="206" spans="1:9" ht="34.5" customHeight="1" x14ac:dyDescent="0.2">
      <c r="A206" s="154"/>
      <c r="B206" s="136" t="s">
        <v>422</v>
      </c>
      <c r="C206" s="133" t="s">
        <v>650</v>
      </c>
      <c r="D206" s="156" t="s">
        <v>32</v>
      </c>
      <c r="E206" s="156"/>
      <c r="F206" s="160">
        <v>2</v>
      </c>
      <c r="G206" s="162">
        <f>VLOOKUP(B206,Insumos!$A$2:$C$187,3,FALSE)</f>
        <v>0</v>
      </c>
      <c r="H206" s="156">
        <f t="shared" si="12"/>
        <v>0</v>
      </c>
      <c r="I206" s="156"/>
    </row>
    <row r="207" spans="1:9" ht="34.5" customHeight="1" x14ac:dyDescent="0.2">
      <c r="A207" s="154"/>
      <c r="B207" s="136" t="s">
        <v>370</v>
      </c>
      <c r="C207" s="133" t="s">
        <v>650</v>
      </c>
      <c r="D207" s="156" t="s">
        <v>32</v>
      </c>
      <c r="E207" s="156"/>
      <c r="F207" s="160">
        <v>2</v>
      </c>
      <c r="G207" s="162">
        <f>VLOOKUP(B207,Insumos!$A$2:$C$187,3,FALSE)</f>
        <v>0</v>
      </c>
      <c r="H207" s="156">
        <f t="shared" si="12"/>
        <v>0</v>
      </c>
      <c r="I207" s="156"/>
    </row>
    <row r="208" spans="1:9" ht="34.5" customHeight="1" x14ac:dyDescent="0.2">
      <c r="A208" s="154"/>
      <c r="B208" s="136" t="s">
        <v>287</v>
      </c>
      <c r="C208" s="133" t="s">
        <v>650</v>
      </c>
      <c r="D208" s="156" t="s">
        <v>32</v>
      </c>
      <c r="E208" s="156"/>
      <c r="F208" s="160">
        <v>2</v>
      </c>
      <c r="G208" s="162">
        <f>VLOOKUP(B208,Insumos!$A$2:$C$187,3,FALSE)</f>
        <v>0</v>
      </c>
      <c r="H208" s="156">
        <f t="shared" si="12"/>
        <v>0</v>
      </c>
      <c r="I208" s="156"/>
    </row>
    <row r="209" spans="1:9" ht="34.5" customHeight="1" x14ac:dyDescent="0.2">
      <c r="A209" s="154"/>
      <c r="B209" s="136" t="s">
        <v>288</v>
      </c>
      <c r="C209" s="133" t="s">
        <v>650</v>
      </c>
      <c r="D209" s="156" t="s">
        <v>32</v>
      </c>
      <c r="E209" s="156"/>
      <c r="F209" s="160">
        <v>4</v>
      </c>
      <c r="G209" s="162">
        <f>VLOOKUP(B209,Insumos!$A$2:$C$187,3,FALSE)</f>
        <v>0</v>
      </c>
      <c r="H209" s="156">
        <f t="shared" si="12"/>
        <v>0</v>
      </c>
      <c r="I209" s="156"/>
    </row>
    <row r="210" spans="1:9" ht="34.5" customHeight="1" x14ac:dyDescent="0.2">
      <c r="A210" s="154"/>
      <c r="B210" s="136"/>
      <c r="C210" s="158"/>
      <c r="D210" s="156"/>
      <c r="E210" s="156"/>
      <c r="F210" s="160"/>
      <c r="G210" s="162"/>
      <c r="H210" s="156"/>
      <c r="I210" s="156"/>
    </row>
    <row r="211" spans="1:9" ht="34.5" customHeight="1" x14ac:dyDescent="0.2">
      <c r="A211" s="304" t="s">
        <v>446</v>
      </c>
      <c r="B211" s="305" t="s">
        <v>142</v>
      </c>
      <c r="C211" s="133" t="s">
        <v>651</v>
      </c>
      <c r="D211" s="306" t="s">
        <v>543</v>
      </c>
      <c r="E211" s="133"/>
      <c r="F211" s="306"/>
      <c r="G211" s="306"/>
      <c r="H211" s="307">
        <f>SUM(H212:H220)</f>
        <v>0</v>
      </c>
      <c r="I211" s="307">
        <v>5.5</v>
      </c>
    </row>
    <row r="212" spans="1:9" ht="34.5" customHeight="1" x14ac:dyDescent="0.2">
      <c r="A212" s="154"/>
      <c r="B212" s="136" t="s">
        <v>286</v>
      </c>
      <c r="C212" s="133" t="s">
        <v>651</v>
      </c>
      <c r="D212" s="156" t="s">
        <v>32</v>
      </c>
      <c r="E212" s="156"/>
      <c r="F212" s="160">
        <v>2</v>
      </c>
      <c r="G212" s="162">
        <f>VLOOKUP(B212,Insumos!$A$2:$C$187,3,FALSE)</f>
        <v>0</v>
      </c>
      <c r="H212" s="156">
        <f t="shared" ref="H212" si="13">G212*F212</f>
        <v>0</v>
      </c>
      <c r="I212" s="156"/>
    </row>
    <row r="213" spans="1:9" ht="34.5" customHeight="1" x14ac:dyDescent="0.2">
      <c r="A213" s="154"/>
      <c r="B213" s="136" t="s">
        <v>568</v>
      </c>
      <c r="C213" s="133" t="s">
        <v>651</v>
      </c>
      <c r="D213" s="156" t="s">
        <v>32</v>
      </c>
      <c r="E213" s="156"/>
      <c r="F213" s="160">
        <v>3</v>
      </c>
      <c r="G213" s="162">
        <f>VLOOKUP(B213,Insumos!$A$2:$C$187,3,FALSE)</f>
        <v>0</v>
      </c>
      <c r="H213" s="156">
        <f t="shared" ref="H213:H220" si="14">G213*F213</f>
        <v>0</v>
      </c>
      <c r="I213" s="156"/>
    </row>
    <row r="214" spans="1:9" ht="34.5" customHeight="1" x14ac:dyDescent="0.2">
      <c r="A214" s="154"/>
      <c r="B214" s="136" t="s">
        <v>47</v>
      </c>
      <c r="C214" s="133" t="s">
        <v>651</v>
      </c>
      <c r="D214" s="156" t="s">
        <v>32</v>
      </c>
      <c r="E214" s="156"/>
      <c r="F214" s="160">
        <v>3</v>
      </c>
      <c r="G214" s="162">
        <f>VLOOKUP(B214,Insumos!$A$2:$C$187,3,FALSE)</f>
        <v>0</v>
      </c>
      <c r="H214" s="156">
        <f t="shared" si="14"/>
        <v>0</v>
      </c>
      <c r="I214" s="156"/>
    </row>
    <row r="215" spans="1:9" ht="34.5" customHeight="1" x14ac:dyDescent="0.2">
      <c r="A215" s="154"/>
      <c r="B215" s="136" t="s">
        <v>281</v>
      </c>
      <c r="C215" s="133" t="s">
        <v>651</v>
      </c>
      <c r="D215" s="156" t="s">
        <v>32</v>
      </c>
      <c r="E215" s="156"/>
      <c r="F215" s="160">
        <v>12</v>
      </c>
      <c r="G215" s="162">
        <f>VLOOKUP(B215,Insumos!$A$2:$C$187,3,FALSE)</f>
        <v>0</v>
      </c>
      <c r="H215" s="156">
        <f t="shared" si="14"/>
        <v>0</v>
      </c>
      <c r="I215" s="156"/>
    </row>
    <row r="216" spans="1:9" ht="34.5" customHeight="1" x14ac:dyDescent="0.2">
      <c r="A216" s="154"/>
      <c r="B216" s="136" t="s">
        <v>289</v>
      </c>
      <c r="C216" s="133" t="s">
        <v>651</v>
      </c>
      <c r="D216" s="156" t="s">
        <v>32</v>
      </c>
      <c r="E216" s="156"/>
      <c r="F216" s="160">
        <v>3</v>
      </c>
      <c r="G216" s="162">
        <f>VLOOKUP(B216,Insumos!$A$2:$C$187,3,FALSE)</f>
        <v>0</v>
      </c>
      <c r="H216" s="156">
        <f t="shared" si="14"/>
        <v>0</v>
      </c>
      <c r="I216" s="156"/>
    </row>
    <row r="217" spans="1:9" ht="34.5" customHeight="1" x14ac:dyDescent="0.2">
      <c r="A217" s="154"/>
      <c r="B217" s="136" t="s">
        <v>422</v>
      </c>
      <c r="C217" s="133" t="s">
        <v>651</v>
      </c>
      <c r="D217" s="156" t="s">
        <v>32</v>
      </c>
      <c r="E217" s="156"/>
      <c r="F217" s="160">
        <v>3</v>
      </c>
      <c r="G217" s="162">
        <f>VLOOKUP(B217,Insumos!$A$2:$C$187,3,FALSE)</f>
        <v>0</v>
      </c>
      <c r="H217" s="156">
        <f t="shared" si="14"/>
        <v>0</v>
      </c>
      <c r="I217" s="156"/>
    </row>
    <row r="218" spans="1:9" ht="34.5" customHeight="1" x14ac:dyDescent="0.2">
      <c r="A218" s="154"/>
      <c r="B218" s="136" t="s">
        <v>370</v>
      </c>
      <c r="C218" s="133" t="s">
        <v>651</v>
      </c>
      <c r="D218" s="156" t="s">
        <v>32</v>
      </c>
      <c r="E218" s="156"/>
      <c r="F218" s="160">
        <v>3</v>
      </c>
      <c r="G218" s="162">
        <f>VLOOKUP(B218,Insumos!$A$2:$C$187,3,FALSE)</f>
        <v>0</v>
      </c>
      <c r="H218" s="156">
        <f t="shared" si="14"/>
        <v>0</v>
      </c>
      <c r="I218" s="156"/>
    </row>
    <row r="219" spans="1:9" ht="34.5" customHeight="1" x14ac:dyDescent="0.2">
      <c r="A219" s="154"/>
      <c r="B219" s="136" t="s">
        <v>287</v>
      </c>
      <c r="C219" s="133" t="s">
        <v>651</v>
      </c>
      <c r="D219" s="156" t="s">
        <v>32</v>
      </c>
      <c r="E219" s="156"/>
      <c r="F219" s="160">
        <v>1</v>
      </c>
      <c r="G219" s="162">
        <f>VLOOKUP(B219,Insumos!$A$2:$C$187,3,FALSE)</f>
        <v>0</v>
      </c>
      <c r="H219" s="156">
        <f t="shared" si="14"/>
        <v>0</v>
      </c>
      <c r="I219" s="156"/>
    </row>
    <row r="220" spans="1:9" ht="34.5" customHeight="1" x14ac:dyDescent="0.2">
      <c r="A220" s="154"/>
      <c r="B220" s="136" t="s">
        <v>288</v>
      </c>
      <c r="C220" s="133" t="s">
        <v>651</v>
      </c>
      <c r="D220" s="156" t="s">
        <v>32</v>
      </c>
      <c r="E220" s="156"/>
      <c r="F220" s="160">
        <v>4</v>
      </c>
      <c r="G220" s="162">
        <f>VLOOKUP(B220,Insumos!$A$2:$C$187,3,FALSE)</f>
        <v>0</v>
      </c>
      <c r="H220" s="156">
        <f t="shared" si="14"/>
        <v>0</v>
      </c>
      <c r="I220" s="156"/>
    </row>
    <row r="221" spans="1:9" ht="34.5" customHeight="1" x14ac:dyDescent="0.2">
      <c r="A221" s="154"/>
      <c r="B221" s="136"/>
      <c r="C221" s="158"/>
      <c r="D221" s="156"/>
      <c r="E221" s="156"/>
      <c r="F221" s="160"/>
      <c r="G221" s="162"/>
      <c r="H221" s="156"/>
      <c r="I221" s="156"/>
    </row>
    <row r="222" spans="1:9" ht="34.5" customHeight="1" x14ac:dyDescent="0.2">
      <c r="A222" s="304" t="s">
        <v>447</v>
      </c>
      <c r="B222" s="311" t="s">
        <v>570</v>
      </c>
      <c r="C222" s="133" t="s">
        <v>652</v>
      </c>
      <c r="D222" s="306" t="s">
        <v>543</v>
      </c>
      <c r="E222" s="133"/>
      <c r="F222" s="312"/>
      <c r="G222" s="312"/>
      <c r="H222" s="307">
        <f>SUM(H223:H238)</f>
        <v>0</v>
      </c>
      <c r="I222" s="307">
        <v>6</v>
      </c>
    </row>
    <row r="223" spans="1:9" ht="34.5" customHeight="1" x14ac:dyDescent="0.2">
      <c r="A223" s="154"/>
      <c r="B223" s="136" t="s">
        <v>283</v>
      </c>
      <c r="C223" s="133" t="s">
        <v>652</v>
      </c>
      <c r="D223" s="156" t="s">
        <v>32</v>
      </c>
      <c r="E223" s="156"/>
      <c r="F223" s="160">
        <v>2</v>
      </c>
      <c r="G223" s="162">
        <f>VLOOKUP(B223,Insumos!$A$2:$C$187,3,FALSE)</f>
        <v>0</v>
      </c>
      <c r="H223" s="156">
        <f t="shared" ref="H223" si="15">G223*F223</f>
        <v>0</v>
      </c>
      <c r="I223" s="156"/>
    </row>
    <row r="224" spans="1:9" ht="34.5" customHeight="1" x14ac:dyDescent="0.2">
      <c r="A224" s="154"/>
      <c r="B224" s="136" t="s">
        <v>281</v>
      </c>
      <c r="C224" s="133" t="s">
        <v>652</v>
      </c>
      <c r="D224" s="156" t="s">
        <v>32</v>
      </c>
      <c r="E224" s="156"/>
      <c r="F224" s="160">
        <v>10</v>
      </c>
      <c r="G224" s="162">
        <f>VLOOKUP(B224,Insumos!$A$2:$C$187,3,FALSE)</f>
        <v>0</v>
      </c>
      <c r="H224" s="156">
        <f t="shared" ref="H224:H238" si="16">G224*F224</f>
        <v>0</v>
      </c>
      <c r="I224" s="156"/>
    </row>
    <row r="225" spans="1:9" ht="34.5" customHeight="1" x14ac:dyDescent="0.2">
      <c r="A225" s="154"/>
      <c r="B225" s="136" t="s">
        <v>571</v>
      </c>
      <c r="C225" s="133" t="s">
        <v>652</v>
      </c>
      <c r="D225" s="156" t="s">
        <v>32</v>
      </c>
      <c r="E225" s="156"/>
      <c r="F225" s="160">
        <v>3</v>
      </c>
      <c r="G225" s="162">
        <f>VLOOKUP(B225,Insumos!$A$2:$C$187,3,FALSE)</f>
        <v>0</v>
      </c>
      <c r="H225" s="156">
        <f t="shared" si="16"/>
        <v>0</v>
      </c>
      <c r="I225" s="156"/>
    </row>
    <row r="226" spans="1:9" ht="34.5" customHeight="1" x14ac:dyDescent="0.2">
      <c r="A226" s="154"/>
      <c r="B226" s="136" t="s">
        <v>568</v>
      </c>
      <c r="C226" s="133" t="s">
        <v>652</v>
      </c>
      <c r="D226" s="156" t="s">
        <v>32</v>
      </c>
      <c r="E226" s="156"/>
      <c r="F226" s="160">
        <v>6</v>
      </c>
      <c r="G226" s="162">
        <f>VLOOKUP(B226,Insumos!$A$2:$C$187,3,FALSE)</f>
        <v>0</v>
      </c>
      <c r="H226" s="156">
        <f t="shared" si="16"/>
        <v>0</v>
      </c>
      <c r="I226" s="156"/>
    </row>
    <row r="227" spans="1:9" ht="34.5" customHeight="1" x14ac:dyDescent="0.2">
      <c r="A227" s="154"/>
      <c r="B227" s="136" t="s">
        <v>567</v>
      </c>
      <c r="C227" s="133" t="s">
        <v>652</v>
      </c>
      <c r="D227" s="156" t="s">
        <v>32</v>
      </c>
      <c r="E227" s="156"/>
      <c r="F227" s="160">
        <v>3</v>
      </c>
      <c r="G227" s="162">
        <f>VLOOKUP(B227,Insumos!$A$2:$C$187,3,FALSE)</f>
        <v>0</v>
      </c>
      <c r="H227" s="156">
        <f t="shared" si="16"/>
        <v>0</v>
      </c>
      <c r="I227" s="156"/>
    </row>
    <row r="228" spans="1:9" ht="34.5" customHeight="1" x14ac:dyDescent="0.2">
      <c r="A228" s="154"/>
      <c r="B228" s="136" t="s">
        <v>47</v>
      </c>
      <c r="C228" s="133" t="s">
        <v>652</v>
      </c>
      <c r="D228" s="156" t="s">
        <v>32</v>
      </c>
      <c r="E228" s="156"/>
      <c r="F228" s="160">
        <v>6</v>
      </c>
      <c r="G228" s="162">
        <f>VLOOKUP(B228,Insumos!$A$2:$C$187,3,FALSE)</f>
        <v>0</v>
      </c>
      <c r="H228" s="156">
        <f t="shared" si="16"/>
        <v>0</v>
      </c>
      <c r="I228" s="156"/>
    </row>
    <row r="229" spans="1:9" ht="34.5" customHeight="1" x14ac:dyDescent="0.2">
      <c r="A229" s="154"/>
      <c r="B229" s="136" t="s">
        <v>289</v>
      </c>
      <c r="C229" s="133" t="s">
        <v>652</v>
      </c>
      <c r="D229" s="156" t="s">
        <v>32</v>
      </c>
      <c r="E229" s="156"/>
      <c r="F229" s="160">
        <v>6</v>
      </c>
      <c r="G229" s="162">
        <f>VLOOKUP(B229,Insumos!$A$2:$C$187,3,FALSE)</f>
        <v>0</v>
      </c>
      <c r="H229" s="156">
        <f t="shared" si="16"/>
        <v>0</v>
      </c>
      <c r="I229" s="156"/>
    </row>
    <row r="230" spans="1:9" ht="34.5" customHeight="1" x14ac:dyDescent="0.2">
      <c r="A230" s="154"/>
      <c r="B230" s="136" t="s">
        <v>104</v>
      </c>
      <c r="C230" s="133" t="s">
        <v>652</v>
      </c>
      <c r="D230" s="156" t="s">
        <v>32</v>
      </c>
      <c r="E230" s="156"/>
      <c r="F230" s="160">
        <v>4</v>
      </c>
      <c r="G230" s="162">
        <f>VLOOKUP(B230,Insumos!$A$2:$C$187,3,FALSE)</f>
        <v>0</v>
      </c>
      <c r="H230" s="156">
        <f t="shared" si="16"/>
        <v>0</v>
      </c>
      <c r="I230" s="156"/>
    </row>
    <row r="231" spans="1:9" ht="34.5" customHeight="1" x14ac:dyDescent="0.2">
      <c r="A231" s="154"/>
      <c r="B231" s="136" t="s">
        <v>422</v>
      </c>
      <c r="C231" s="133" t="s">
        <v>652</v>
      </c>
      <c r="D231" s="156" t="s">
        <v>32</v>
      </c>
      <c r="E231" s="156"/>
      <c r="F231" s="160">
        <v>3</v>
      </c>
      <c r="G231" s="162">
        <f>VLOOKUP(B231,Insumos!$A$2:$C$187,3,FALSE)</f>
        <v>0</v>
      </c>
      <c r="H231" s="156">
        <f t="shared" si="16"/>
        <v>0</v>
      </c>
      <c r="I231" s="156"/>
    </row>
    <row r="232" spans="1:9" ht="34.5" customHeight="1" x14ac:dyDescent="0.2">
      <c r="A232" s="154"/>
      <c r="B232" s="136" t="s">
        <v>105</v>
      </c>
      <c r="C232" s="133" t="s">
        <v>652</v>
      </c>
      <c r="D232" s="156" t="s">
        <v>32</v>
      </c>
      <c r="E232" s="156"/>
      <c r="F232" s="160">
        <v>4</v>
      </c>
      <c r="G232" s="162">
        <f>VLOOKUP(B232,Insumos!$A$2:$C$187,3,FALSE)</f>
        <v>0</v>
      </c>
      <c r="H232" s="156">
        <f t="shared" si="16"/>
        <v>0</v>
      </c>
      <c r="I232" s="156"/>
    </row>
    <row r="233" spans="1:9" ht="34.5" customHeight="1" x14ac:dyDescent="0.2">
      <c r="A233" s="154"/>
      <c r="B233" s="136" t="s">
        <v>106</v>
      </c>
      <c r="C233" s="133" t="s">
        <v>652</v>
      </c>
      <c r="D233" s="156" t="s">
        <v>32</v>
      </c>
      <c r="E233" s="156"/>
      <c r="F233" s="160">
        <v>2</v>
      </c>
      <c r="G233" s="162">
        <f>VLOOKUP(B233,Insumos!$A$2:$C$187,3,FALSE)</f>
        <v>0</v>
      </c>
      <c r="H233" s="156">
        <f t="shared" si="16"/>
        <v>0</v>
      </c>
      <c r="I233" s="156"/>
    </row>
    <row r="234" spans="1:9" ht="34.5" customHeight="1" x14ac:dyDescent="0.2">
      <c r="A234" s="154"/>
      <c r="B234" s="136" t="s">
        <v>290</v>
      </c>
      <c r="C234" s="133" t="s">
        <v>652</v>
      </c>
      <c r="D234" s="156" t="s">
        <v>32</v>
      </c>
      <c r="E234" s="156"/>
      <c r="F234" s="160">
        <v>3</v>
      </c>
      <c r="G234" s="162">
        <f>VLOOKUP(B234,Insumos!$A$2:$C$187,3,FALSE)</f>
        <v>0</v>
      </c>
      <c r="H234" s="156">
        <f t="shared" si="16"/>
        <v>0</v>
      </c>
      <c r="I234" s="156"/>
    </row>
    <row r="235" spans="1:9" ht="34.5" customHeight="1" x14ac:dyDescent="0.2">
      <c r="A235" s="154"/>
      <c r="B235" s="136" t="s">
        <v>370</v>
      </c>
      <c r="C235" s="133" t="s">
        <v>652</v>
      </c>
      <c r="D235" s="156" t="s">
        <v>32</v>
      </c>
      <c r="E235" s="156"/>
      <c r="F235" s="160">
        <v>6</v>
      </c>
      <c r="G235" s="162">
        <f>VLOOKUP(B235,Insumos!$A$2:$C$187,3,FALSE)</f>
        <v>0</v>
      </c>
      <c r="H235" s="156">
        <f t="shared" si="16"/>
        <v>0</v>
      </c>
      <c r="I235" s="156"/>
    </row>
    <row r="236" spans="1:9" ht="34.5" customHeight="1" x14ac:dyDescent="0.2">
      <c r="A236" s="154"/>
      <c r="B236" s="136" t="s">
        <v>285</v>
      </c>
      <c r="C236" s="133" t="s">
        <v>652</v>
      </c>
      <c r="D236" s="156" t="s">
        <v>32</v>
      </c>
      <c r="E236" s="156"/>
      <c r="F236" s="160">
        <v>3</v>
      </c>
      <c r="G236" s="162">
        <f>VLOOKUP(B236,Insumos!$A$2:$C$187,3,FALSE)</f>
        <v>0</v>
      </c>
      <c r="H236" s="156">
        <f t="shared" si="16"/>
        <v>0</v>
      </c>
      <c r="I236" s="156"/>
    </row>
    <row r="237" spans="1:9" ht="34.5" customHeight="1" x14ac:dyDescent="0.2">
      <c r="A237" s="154"/>
      <c r="B237" s="136" t="s">
        <v>107</v>
      </c>
      <c r="C237" s="133" t="s">
        <v>652</v>
      </c>
      <c r="D237" s="156" t="s">
        <v>32</v>
      </c>
      <c r="E237" s="156"/>
      <c r="F237" s="160">
        <v>3</v>
      </c>
      <c r="G237" s="162">
        <f>VLOOKUP(B237,Insumos!$A$2:$C$187,3,FALSE)</f>
        <v>0</v>
      </c>
      <c r="H237" s="156">
        <f t="shared" si="16"/>
        <v>0</v>
      </c>
      <c r="I237" s="156"/>
    </row>
    <row r="238" spans="1:9" ht="34.5" customHeight="1" x14ac:dyDescent="0.2">
      <c r="A238" s="154"/>
      <c r="B238" s="136" t="s">
        <v>288</v>
      </c>
      <c r="C238" s="133" t="s">
        <v>652</v>
      </c>
      <c r="D238" s="156" t="s">
        <v>32</v>
      </c>
      <c r="E238" s="156"/>
      <c r="F238" s="160">
        <v>4</v>
      </c>
      <c r="G238" s="162">
        <f>VLOOKUP(B238,Insumos!$A$2:$C$187,3,FALSE)</f>
        <v>0</v>
      </c>
      <c r="H238" s="156">
        <f t="shared" si="16"/>
        <v>0</v>
      </c>
      <c r="I238" s="156"/>
    </row>
    <row r="239" spans="1:9" ht="34.5" customHeight="1" x14ac:dyDescent="0.2">
      <c r="A239" s="154"/>
      <c r="B239" s="136"/>
      <c r="C239" s="158"/>
      <c r="D239" s="156"/>
      <c r="E239" s="156"/>
      <c r="F239" s="160"/>
      <c r="G239" s="162"/>
      <c r="H239" s="156"/>
      <c r="I239" s="156"/>
    </row>
    <row r="240" spans="1:9" ht="34.5" customHeight="1" x14ac:dyDescent="0.2">
      <c r="A240" s="304" t="s">
        <v>447</v>
      </c>
      <c r="B240" s="311" t="s">
        <v>277</v>
      </c>
      <c r="C240" s="133" t="s">
        <v>653</v>
      </c>
      <c r="D240" s="306" t="s">
        <v>543</v>
      </c>
      <c r="E240" s="133"/>
      <c r="F240" s="312"/>
      <c r="G240" s="312"/>
      <c r="H240" s="307">
        <f>SUM(H241:H254)</f>
        <v>0</v>
      </c>
      <c r="I240" s="307">
        <v>6</v>
      </c>
    </row>
    <row r="241" spans="1:9" ht="34.5" customHeight="1" x14ac:dyDescent="0.2">
      <c r="A241" s="154"/>
      <c r="B241" s="136" t="s">
        <v>286</v>
      </c>
      <c r="C241" s="133" t="s">
        <v>653</v>
      </c>
      <c r="D241" s="156" t="s">
        <v>32</v>
      </c>
      <c r="E241" s="156"/>
      <c r="F241" s="160">
        <v>2</v>
      </c>
      <c r="G241" s="162">
        <f>VLOOKUP(B241,Insumos!$A$2:$C$187,3,FALSE)</f>
        <v>0</v>
      </c>
      <c r="H241" s="156">
        <f t="shared" ref="H241" si="17">G241*F241</f>
        <v>0</v>
      </c>
      <c r="I241" s="156"/>
    </row>
    <row r="242" spans="1:9" ht="34.5" customHeight="1" x14ac:dyDescent="0.2">
      <c r="A242" s="154"/>
      <c r="B242" s="136" t="s">
        <v>281</v>
      </c>
      <c r="C242" s="133" t="s">
        <v>653</v>
      </c>
      <c r="D242" s="156" t="s">
        <v>32</v>
      </c>
      <c r="E242" s="156"/>
      <c r="F242" s="160">
        <v>12</v>
      </c>
      <c r="G242" s="162">
        <f>VLOOKUP(B242,Insumos!$A$2:$C$187,3,FALSE)</f>
        <v>0</v>
      </c>
      <c r="H242" s="156">
        <f t="shared" ref="H242:H254" si="18">G242*F242</f>
        <v>0</v>
      </c>
      <c r="I242" s="156"/>
    </row>
    <row r="243" spans="1:9" ht="34.5" customHeight="1" x14ac:dyDescent="0.2">
      <c r="A243" s="154"/>
      <c r="B243" s="136" t="s">
        <v>571</v>
      </c>
      <c r="C243" s="133" t="s">
        <v>653</v>
      </c>
      <c r="D243" s="156" t="s">
        <v>32</v>
      </c>
      <c r="E243" s="156"/>
      <c r="F243" s="160">
        <v>3</v>
      </c>
      <c r="G243" s="162">
        <f>VLOOKUP(B243,Insumos!$A$2:$C$187,3,FALSE)</f>
        <v>0</v>
      </c>
      <c r="H243" s="156">
        <f t="shared" si="18"/>
        <v>0</v>
      </c>
      <c r="I243" s="156"/>
    </row>
    <row r="244" spans="1:9" ht="34.5" customHeight="1" x14ac:dyDescent="0.2">
      <c r="A244" s="154"/>
      <c r="B244" s="136" t="s">
        <v>568</v>
      </c>
      <c r="C244" s="133" t="s">
        <v>653</v>
      </c>
      <c r="D244" s="156" t="s">
        <v>32</v>
      </c>
      <c r="E244" s="156"/>
      <c r="F244" s="160">
        <v>4</v>
      </c>
      <c r="G244" s="162">
        <f>VLOOKUP(B244,Insumos!$A$2:$C$187,3,FALSE)</f>
        <v>0</v>
      </c>
      <c r="H244" s="156">
        <f t="shared" si="18"/>
        <v>0</v>
      </c>
      <c r="I244" s="156"/>
    </row>
    <row r="245" spans="1:9" ht="34.5" customHeight="1" x14ac:dyDescent="0.2">
      <c r="A245" s="154"/>
      <c r="B245" s="136" t="s">
        <v>567</v>
      </c>
      <c r="C245" s="133" t="s">
        <v>653</v>
      </c>
      <c r="D245" s="156" t="s">
        <v>32</v>
      </c>
      <c r="E245" s="156"/>
      <c r="F245" s="160">
        <v>2</v>
      </c>
      <c r="G245" s="162">
        <f>VLOOKUP(B245,Insumos!$A$2:$C$187,3,FALSE)</f>
        <v>0</v>
      </c>
      <c r="H245" s="156">
        <f t="shared" si="18"/>
        <v>0</v>
      </c>
      <c r="I245" s="156"/>
    </row>
    <row r="246" spans="1:9" ht="34.5" customHeight="1" x14ac:dyDescent="0.2">
      <c r="A246" s="154"/>
      <c r="B246" s="136" t="s">
        <v>47</v>
      </c>
      <c r="C246" s="133" t="s">
        <v>653</v>
      </c>
      <c r="D246" s="156" t="s">
        <v>32</v>
      </c>
      <c r="E246" s="156"/>
      <c r="F246" s="160">
        <v>4</v>
      </c>
      <c r="G246" s="162">
        <f>VLOOKUP(B246,Insumos!$A$2:$C$187,3,FALSE)</f>
        <v>0</v>
      </c>
      <c r="H246" s="156">
        <f t="shared" si="18"/>
        <v>0</v>
      </c>
      <c r="I246" s="156"/>
    </row>
    <row r="247" spans="1:9" ht="34.5" customHeight="1" x14ac:dyDescent="0.2">
      <c r="A247" s="154"/>
      <c r="B247" s="136" t="s">
        <v>289</v>
      </c>
      <c r="C247" s="133" t="s">
        <v>653</v>
      </c>
      <c r="D247" s="156" t="s">
        <v>32</v>
      </c>
      <c r="E247" s="156"/>
      <c r="F247" s="160">
        <v>4</v>
      </c>
      <c r="G247" s="162">
        <f>VLOOKUP(B247,Insumos!$A$2:$C$187,3,FALSE)</f>
        <v>0</v>
      </c>
      <c r="H247" s="156">
        <f t="shared" si="18"/>
        <v>0</v>
      </c>
      <c r="I247" s="156"/>
    </row>
    <row r="248" spans="1:9" ht="34.5" customHeight="1" x14ac:dyDescent="0.2">
      <c r="A248" s="154"/>
      <c r="B248" s="136" t="s">
        <v>422</v>
      </c>
      <c r="C248" s="133" t="s">
        <v>653</v>
      </c>
      <c r="D248" s="156" t="s">
        <v>32</v>
      </c>
      <c r="E248" s="156"/>
      <c r="F248" s="160">
        <v>2</v>
      </c>
      <c r="G248" s="162">
        <f>VLOOKUP(B248,Insumos!$A$2:$C$187,3,FALSE)</f>
        <v>0</v>
      </c>
      <c r="H248" s="156">
        <f t="shared" si="18"/>
        <v>0</v>
      </c>
      <c r="I248" s="156"/>
    </row>
    <row r="249" spans="1:9" ht="34.5" customHeight="1" x14ac:dyDescent="0.2">
      <c r="A249" s="154"/>
      <c r="B249" s="136" t="s">
        <v>287</v>
      </c>
      <c r="C249" s="133" t="s">
        <v>653</v>
      </c>
      <c r="D249" s="156" t="s">
        <v>32</v>
      </c>
      <c r="E249" s="156"/>
      <c r="F249" s="160">
        <v>2</v>
      </c>
      <c r="G249" s="162">
        <f>VLOOKUP(B249,Insumos!$A$2:$C$187,3,FALSE)</f>
        <v>0</v>
      </c>
      <c r="H249" s="156">
        <f t="shared" si="18"/>
        <v>0</v>
      </c>
      <c r="I249" s="156"/>
    </row>
    <row r="250" spans="1:9" ht="34.5" customHeight="1" x14ac:dyDescent="0.2">
      <c r="A250" s="154"/>
      <c r="B250" s="136" t="s">
        <v>290</v>
      </c>
      <c r="C250" s="133" t="s">
        <v>653</v>
      </c>
      <c r="D250" s="156" t="s">
        <v>32</v>
      </c>
      <c r="E250" s="156"/>
      <c r="F250" s="160">
        <v>2</v>
      </c>
      <c r="G250" s="162">
        <f>VLOOKUP(B250,Insumos!$A$2:$C$187,3,FALSE)</f>
        <v>0</v>
      </c>
      <c r="H250" s="156">
        <f t="shared" si="18"/>
        <v>0</v>
      </c>
      <c r="I250" s="156"/>
    </row>
    <row r="251" spans="1:9" ht="34.5" customHeight="1" x14ac:dyDescent="0.2">
      <c r="A251" s="154"/>
      <c r="B251" s="136" t="s">
        <v>370</v>
      </c>
      <c r="C251" s="133" t="s">
        <v>653</v>
      </c>
      <c r="D251" s="156" t="s">
        <v>32</v>
      </c>
      <c r="E251" s="156"/>
      <c r="F251" s="160">
        <v>4</v>
      </c>
      <c r="G251" s="162">
        <f>VLOOKUP(B251,Insumos!$A$2:$C$187,3,FALSE)</f>
        <v>0</v>
      </c>
      <c r="H251" s="156">
        <f t="shared" si="18"/>
        <v>0</v>
      </c>
      <c r="I251" s="156"/>
    </row>
    <row r="252" spans="1:9" ht="34.5" customHeight="1" x14ac:dyDescent="0.2">
      <c r="A252" s="154"/>
      <c r="B252" s="136" t="s">
        <v>107</v>
      </c>
      <c r="C252" s="133" t="s">
        <v>653</v>
      </c>
      <c r="D252" s="156" t="s">
        <v>32</v>
      </c>
      <c r="E252" s="156"/>
      <c r="F252" s="160">
        <v>2</v>
      </c>
      <c r="G252" s="162">
        <f>VLOOKUP(B252,Insumos!$A$2:$C$187,3,FALSE)</f>
        <v>0</v>
      </c>
      <c r="H252" s="156">
        <f t="shared" si="18"/>
        <v>0</v>
      </c>
      <c r="I252" s="156"/>
    </row>
    <row r="253" spans="1:9" ht="34.5" customHeight="1" x14ac:dyDescent="0.2">
      <c r="A253" s="154"/>
      <c r="B253" s="136" t="s">
        <v>285</v>
      </c>
      <c r="C253" s="133" t="s">
        <v>653</v>
      </c>
      <c r="D253" s="156" t="s">
        <v>32</v>
      </c>
      <c r="E253" s="156"/>
      <c r="F253" s="160">
        <v>2</v>
      </c>
      <c r="G253" s="162">
        <f>VLOOKUP(B253,Insumos!$A$2:$C$187,3,FALSE)</f>
        <v>0</v>
      </c>
      <c r="H253" s="156">
        <f t="shared" si="18"/>
        <v>0</v>
      </c>
      <c r="I253" s="156"/>
    </row>
    <row r="254" spans="1:9" ht="34.5" customHeight="1" x14ac:dyDescent="0.2">
      <c r="A254" s="154"/>
      <c r="B254" s="136" t="s">
        <v>288</v>
      </c>
      <c r="C254" s="133" t="s">
        <v>653</v>
      </c>
      <c r="D254" s="156" t="s">
        <v>32</v>
      </c>
      <c r="E254" s="156"/>
      <c r="F254" s="160">
        <v>4</v>
      </c>
      <c r="G254" s="162">
        <f>VLOOKUP(B254,Insumos!$A$2:$C$187,3,FALSE)</f>
        <v>0</v>
      </c>
      <c r="H254" s="156">
        <f t="shared" si="18"/>
        <v>0</v>
      </c>
      <c r="I254" s="156"/>
    </row>
    <row r="255" spans="1:9" ht="34.5" customHeight="1" x14ac:dyDescent="0.2">
      <c r="A255" s="154"/>
      <c r="B255" s="136"/>
      <c r="C255" s="158"/>
      <c r="D255" s="156"/>
      <c r="E255" s="156"/>
      <c r="F255" s="160"/>
      <c r="G255" s="162"/>
      <c r="H255" s="156"/>
      <c r="I255" s="156"/>
    </row>
    <row r="256" spans="1:9" ht="34.5" customHeight="1" x14ac:dyDescent="0.2">
      <c r="A256" s="304" t="s">
        <v>447</v>
      </c>
      <c r="B256" s="311" t="s">
        <v>144</v>
      </c>
      <c r="C256" s="133" t="s">
        <v>654</v>
      </c>
      <c r="D256" s="306" t="s">
        <v>543</v>
      </c>
      <c r="E256" s="133"/>
      <c r="F256" s="312"/>
      <c r="G256" s="312"/>
      <c r="H256" s="307">
        <f>SUM(H257:H270)</f>
        <v>0</v>
      </c>
      <c r="I256" s="307">
        <v>6.5</v>
      </c>
    </row>
    <row r="257" spans="1:9" ht="34.5" customHeight="1" x14ac:dyDescent="0.2">
      <c r="A257" s="154"/>
      <c r="B257" s="136" t="s">
        <v>286</v>
      </c>
      <c r="C257" s="133" t="s">
        <v>654</v>
      </c>
      <c r="D257" s="156" t="s">
        <v>32</v>
      </c>
      <c r="E257" s="156"/>
      <c r="F257" s="160">
        <v>2</v>
      </c>
      <c r="G257" s="162">
        <f>VLOOKUP(B257,Insumos!$A$2:$C$187,3,FALSE)</f>
        <v>0</v>
      </c>
      <c r="H257" s="156">
        <f t="shared" ref="H257" si="19">G257*F257</f>
        <v>0</v>
      </c>
      <c r="I257" s="156"/>
    </row>
    <row r="258" spans="1:9" ht="34.5" customHeight="1" x14ac:dyDescent="0.2">
      <c r="A258" s="154"/>
      <c r="B258" s="136" t="s">
        <v>281</v>
      </c>
      <c r="C258" s="133" t="s">
        <v>654</v>
      </c>
      <c r="D258" s="156" t="s">
        <v>32</v>
      </c>
      <c r="E258" s="156"/>
      <c r="F258" s="160">
        <v>12</v>
      </c>
      <c r="G258" s="162">
        <f>VLOOKUP(B258,Insumos!$A$2:$C$187,3,FALSE)</f>
        <v>0</v>
      </c>
      <c r="H258" s="156">
        <f t="shared" ref="H258:H270" si="20">G258*F258</f>
        <v>0</v>
      </c>
      <c r="I258" s="156"/>
    </row>
    <row r="259" spans="1:9" ht="34.5" customHeight="1" x14ac:dyDescent="0.2">
      <c r="A259" s="154"/>
      <c r="B259" s="136" t="s">
        <v>571</v>
      </c>
      <c r="C259" s="133" t="s">
        <v>654</v>
      </c>
      <c r="D259" s="156" t="s">
        <v>32</v>
      </c>
      <c r="E259" s="156"/>
      <c r="F259" s="160">
        <v>3</v>
      </c>
      <c r="G259" s="162">
        <f>VLOOKUP(B259,Insumos!$A$2:$C$187,3,FALSE)</f>
        <v>0</v>
      </c>
      <c r="H259" s="156">
        <f t="shared" si="20"/>
        <v>0</v>
      </c>
      <c r="I259" s="156"/>
    </row>
    <row r="260" spans="1:9" ht="34.5" customHeight="1" x14ac:dyDescent="0.2">
      <c r="A260" s="154"/>
      <c r="B260" s="136" t="s">
        <v>568</v>
      </c>
      <c r="C260" s="133" t="s">
        <v>654</v>
      </c>
      <c r="D260" s="156" t="s">
        <v>32</v>
      </c>
      <c r="E260" s="156"/>
      <c r="F260" s="160">
        <v>6</v>
      </c>
      <c r="G260" s="162">
        <f>VLOOKUP(B260,Insumos!$A$2:$C$187,3,FALSE)</f>
        <v>0</v>
      </c>
      <c r="H260" s="156">
        <f t="shared" si="20"/>
        <v>0</v>
      </c>
      <c r="I260" s="156"/>
    </row>
    <row r="261" spans="1:9" ht="34.5" customHeight="1" x14ac:dyDescent="0.2">
      <c r="A261" s="154"/>
      <c r="B261" s="136" t="s">
        <v>567</v>
      </c>
      <c r="C261" s="133" t="s">
        <v>654</v>
      </c>
      <c r="D261" s="156" t="s">
        <v>32</v>
      </c>
      <c r="E261" s="156"/>
      <c r="F261" s="160">
        <v>3</v>
      </c>
      <c r="G261" s="162">
        <f>VLOOKUP(B261,Insumos!$A$2:$C$187,3,FALSE)</f>
        <v>0</v>
      </c>
      <c r="H261" s="156">
        <f t="shared" si="20"/>
        <v>0</v>
      </c>
      <c r="I261" s="156"/>
    </row>
    <row r="262" spans="1:9" ht="34.5" customHeight="1" x14ac:dyDescent="0.2">
      <c r="A262" s="154"/>
      <c r="B262" s="136" t="s">
        <v>47</v>
      </c>
      <c r="C262" s="133" t="s">
        <v>654</v>
      </c>
      <c r="D262" s="156" t="s">
        <v>32</v>
      </c>
      <c r="E262" s="156"/>
      <c r="F262" s="160">
        <v>6</v>
      </c>
      <c r="G262" s="162">
        <f>VLOOKUP(B262,Insumos!$A$2:$C$187,3,FALSE)</f>
        <v>0</v>
      </c>
      <c r="H262" s="156">
        <f t="shared" si="20"/>
        <v>0</v>
      </c>
      <c r="I262" s="156"/>
    </row>
    <row r="263" spans="1:9" ht="34.5" customHeight="1" x14ac:dyDescent="0.2">
      <c r="A263" s="154"/>
      <c r="B263" s="136" t="s">
        <v>289</v>
      </c>
      <c r="C263" s="133" t="s">
        <v>654</v>
      </c>
      <c r="D263" s="156" t="s">
        <v>32</v>
      </c>
      <c r="E263" s="156"/>
      <c r="F263" s="160">
        <v>6</v>
      </c>
      <c r="G263" s="162">
        <f>VLOOKUP(B263,Insumos!$A$2:$C$187,3,FALSE)</f>
        <v>0</v>
      </c>
      <c r="H263" s="156">
        <f t="shared" si="20"/>
        <v>0</v>
      </c>
      <c r="I263" s="156"/>
    </row>
    <row r="264" spans="1:9" ht="34.5" customHeight="1" x14ac:dyDescent="0.2">
      <c r="A264" s="154"/>
      <c r="B264" s="136" t="s">
        <v>422</v>
      </c>
      <c r="C264" s="133" t="s">
        <v>654</v>
      </c>
      <c r="D264" s="156" t="s">
        <v>32</v>
      </c>
      <c r="E264" s="156"/>
      <c r="F264" s="160">
        <v>3</v>
      </c>
      <c r="G264" s="162">
        <f>VLOOKUP(B264,Insumos!$A$2:$C$187,3,FALSE)</f>
        <v>0</v>
      </c>
      <c r="H264" s="156">
        <f t="shared" si="20"/>
        <v>0</v>
      </c>
      <c r="I264" s="156"/>
    </row>
    <row r="265" spans="1:9" ht="34.5" customHeight="1" x14ac:dyDescent="0.2">
      <c r="A265" s="154"/>
      <c r="B265" s="136" t="s">
        <v>287</v>
      </c>
      <c r="C265" s="133" t="s">
        <v>654</v>
      </c>
      <c r="D265" s="156" t="s">
        <v>32</v>
      </c>
      <c r="E265" s="156"/>
      <c r="F265" s="160">
        <v>1</v>
      </c>
      <c r="G265" s="162">
        <f>VLOOKUP(B265,Insumos!$A$2:$C$187,3,FALSE)</f>
        <v>0</v>
      </c>
      <c r="H265" s="156">
        <f t="shared" si="20"/>
        <v>0</v>
      </c>
      <c r="I265" s="156"/>
    </row>
    <row r="266" spans="1:9" ht="34.5" customHeight="1" x14ac:dyDescent="0.2">
      <c r="A266" s="154"/>
      <c r="B266" s="136" t="s">
        <v>290</v>
      </c>
      <c r="C266" s="133" t="s">
        <v>654</v>
      </c>
      <c r="D266" s="156" t="s">
        <v>32</v>
      </c>
      <c r="E266" s="156"/>
      <c r="F266" s="160">
        <v>3</v>
      </c>
      <c r="G266" s="162">
        <f>VLOOKUP(B266,Insumos!$A$2:$C$187,3,FALSE)</f>
        <v>0</v>
      </c>
      <c r="H266" s="156">
        <f t="shared" si="20"/>
        <v>0</v>
      </c>
      <c r="I266" s="156"/>
    </row>
    <row r="267" spans="1:9" ht="34.5" customHeight="1" x14ac:dyDescent="0.2">
      <c r="A267" s="154"/>
      <c r="B267" s="136" t="s">
        <v>370</v>
      </c>
      <c r="C267" s="133" t="s">
        <v>654</v>
      </c>
      <c r="D267" s="156" t="s">
        <v>32</v>
      </c>
      <c r="E267" s="156"/>
      <c r="F267" s="160">
        <v>6</v>
      </c>
      <c r="G267" s="162">
        <f>VLOOKUP(B267,Insumos!$A$2:$C$187,3,FALSE)</f>
        <v>0</v>
      </c>
      <c r="H267" s="156">
        <f t="shared" si="20"/>
        <v>0</v>
      </c>
      <c r="I267" s="156"/>
    </row>
    <row r="268" spans="1:9" ht="34.5" customHeight="1" x14ac:dyDescent="0.2">
      <c r="A268" s="154"/>
      <c r="B268" s="136" t="s">
        <v>107</v>
      </c>
      <c r="C268" s="133" t="s">
        <v>654</v>
      </c>
      <c r="D268" s="156" t="s">
        <v>32</v>
      </c>
      <c r="E268" s="156"/>
      <c r="F268" s="160">
        <v>3</v>
      </c>
      <c r="G268" s="162">
        <f>VLOOKUP(B268,Insumos!$A$2:$C$187,3,FALSE)</f>
        <v>0</v>
      </c>
      <c r="H268" s="156">
        <f t="shared" si="20"/>
        <v>0</v>
      </c>
      <c r="I268" s="156"/>
    </row>
    <row r="269" spans="1:9" ht="34.5" customHeight="1" x14ac:dyDescent="0.2">
      <c r="A269" s="154"/>
      <c r="B269" s="136" t="s">
        <v>285</v>
      </c>
      <c r="C269" s="133" t="s">
        <v>654</v>
      </c>
      <c r="D269" s="156" t="s">
        <v>32</v>
      </c>
      <c r="E269" s="156"/>
      <c r="F269" s="160">
        <v>3</v>
      </c>
      <c r="G269" s="162">
        <f>VLOOKUP(B269,Insumos!$A$2:$C$187,3,FALSE)</f>
        <v>0</v>
      </c>
      <c r="H269" s="156">
        <f t="shared" si="20"/>
        <v>0</v>
      </c>
      <c r="I269" s="156"/>
    </row>
    <row r="270" spans="1:9" ht="34.5" customHeight="1" x14ac:dyDescent="0.2">
      <c r="A270" s="154"/>
      <c r="B270" s="136" t="s">
        <v>288</v>
      </c>
      <c r="C270" s="133" t="s">
        <v>654</v>
      </c>
      <c r="D270" s="156" t="s">
        <v>32</v>
      </c>
      <c r="E270" s="156"/>
      <c r="F270" s="160">
        <v>4</v>
      </c>
      <c r="G270" s="162">
        <f>VLOOKUP(B270,Insumos!$A$2:$C$187,3,FALSE)</f>
        <v>0</v>
      </c>
      <c r="H270" s="156">
        <f t="shared" si="20"/>
        <v>0</v>
      </c>
      <c r="I270" s="156"/>
    </row>
    <row r="271" spans="1:9" ht="34.5" customHeight="1" x14ac:dyDescent="0.2">
      <c r="A271" s="154"/>
      <c r="B271" s="136"/>
      <c r="C271" s="158"/>
      <c r="D271" s="156"/>
      <c r="E271" s="156"/>
      <c r="F271" s="160"/>
      <c r="G271" s="162"/>
      <c r="H271" s="156"/>
      <c r="I271" s="156"/>
    </row>
    <row r="272" spans="1:9" ht="34.5" customHeight="1" x14ac:dyDescent="0.2">
      <c r="A272" s="304" t="s">
        <v>582</v>
      </c>
      <c r="B272" s="305" t="s">
        <v>159</v>
      </c>
      <c r="C272" s="158" t="s">
        <v>551</v>
      </c>
      <c r="D272" s="306" t="s">
        <v>543</v>
      </c>
      <c r="E272" s="133"/>
      <c r="F272" s="306"/>
      <c r="G272" s="306"/>
      <c r="H272" s="307">
        <f>H273</f>
        <v>0</v>
      </c>
      <c r="I272" s="307">
        <v>0.3</v>
      </c>
    </row>
    <row r="273" spans="1:12" ht="34.5" customHeight="1" x14ac:dyDescent="0.2">
      <c r="A273" s="154"/>
      <c r="B273" s="136" t="s">
        <v>567</v>
      </c>
      <c r="C273" s="158" t="s">
        <v>551</v>
      </c>
      <c r="D273" s="156" t="s">
        <v>32</v>
      </c>
      <c r="E273" s="156"/>
      <c r="F273" s="160">
        <v>1</v>
      </c>
      <c r="G273" s="162">
        <f>VLOOKUP(B273,Insumos!$A$2:$C$187,3,FALSE)</f>
        <v>0</v>
      </c>
      <c r="H273" s="156">
        <f t="shared" ref="H273" si="21">G273*F273</f>
        <v>0</v>
      </c>
      <c r="I273" s="156"/>
    </row>
    <row r="274" spans="1:12" ht="34.5" customHeight="1" x14ac:dyDescent="0.2">
      <c r="A274" s="154"/>
      <c r="B274" s="136"/>
      <c r="C274" s="158"/>
      <c r="D274" s="156"/>
      <c r="E274" s="156"/>
      <c r="F274" s="160"/>
      <c r="G274" s="162"/>
      <c r="H274" s="156"/>
      <c r="I274" s="156"/>
    </row>
    <row r="275" spans="1:12" ht="34.5" customHeight="1" x14ac:dyDescent="0.2">
      <c r="A275" s="304" t="s">
        <v>454</v>
      </c>
      <c r="B275" s="305" t="s">
        <v>158</v>
      </c>
      <c r="C275" s="158" t="s">
        <v>552</v>
      </c>
      <c r="D275" s="306" t="s">
        <v>543</v>
      </c>
      <c r="E275" s="133"/>
      <c r="F275" s="306"/>
      <c r="G275" s="306"/>
      <c r="H275" s="307">
        <f>H276</f>
        <v>0</v>
      </c>
      <c r="I275" s="307">
        <v>0.3</v>
      </c>
    </row>
    <row r="276" spans="1:12" ht="34.5" customHeight="1" x14ac:dyDescent="0.2">
      <c r="A276" s="154"/>
      <c r="B276" s="136" t="s">
        <v>569</v>
      </c>
      <c r="C276" s="158" t="s">
        <v>552</v>
      </c>
      <c r="D276" s="156" t="s">
        <v>32</v>
      </c>
      <c r="E276" s="156"/>
      <c r="F276" s="160">
        <v>1</v>
      </c>
      <c r="G276" s="162">
        <f>VLOOKUP(B276,Insumos!$A$2:$C$187,3,FALSE)</f>
        <v>0</v>
      </c>
      <c r="H276" s="156">
        <f t="shared" ref="H276" si="22">G276*F276</f>
        <v>0</v>
      </c>
      <c r="I276" s="156"/>
      <c r="K276" s="163"/>
      <c r="L276" s="164"/>
    </row>
    <row r="277" spans="1:12" ht="34.5" customHeight="1" x14ac:dyDescent="0.2">
      <c r="A277" s="154"/>
      <c r="B277" s="136"/>
      <c r="C277" s="158"/>
      <c r="D277" s="156"/>
      <c r="E277" s="156"/>
      <c r="F277" s="160"/>
      <c r="G277" s="162"/>
      <c r="H277" s="156"/>
      <c r="I277" s="156"/>
      <c r="K277" s="163"/>
      <c r="L277" s="164"/>
    </row>
    <row r="278" spans="1:12" ht="34.5" customHeight="1" x14ac:dyDescent="0.2">
      <c r="A278" s="304" t="s">
        <v>583</v>
      </c>
      <c r="B278" s="305" t="s">
        <v>157</v>
      </c>
      <c r="C278" s="158" t="s">
        <v>553</v>
      </c>
      <c r="D278" s="306" t="s">
        <v>543</v>
      </c>
      <c r="E278" s="133"/>
      <c r="F278" s="306"/>
      <c r="G278" s="306"/>
      <c r="H278" s="307">
        <f>H279</f>
        <v>0</v>
      </c>
      <c r="I278" s="307">
        <v>0.3</v>
      </c>
      <c r="K278" s="163"/>
      <c r="L278" s="164"/>
    </row>
    <row r="279" spans="1:12" ht="34.5" customHeight="1" x14ac:dyDescent="0.2">
      <c r="A279" s="154"/>
      <c r="B279" s="136" t="s">
        <v>568</v>
      </c>
      <c r="C279" s="158" t="s">
        <v>553</v>
      </c>
      <c r="D279" s="156" t="s">
        <v>32</v>
      </c>
      <c r="E279" s="156"/>
      <c r="F279" s="160">
        <v>1</v>
      </c>
      <c r="G279" s="162">
        <f>VLOOKUP(B279,Insumos!$A$2:$C$187,3,FALSE)</f>
        <v>0</v>
      </c>
      <c r="H279" s="156">
        <f t="shared" ref="H279" si="23">G279*F279</f>
        <v>0</v>
      </c>
      <c r="I279" s="156"/>
      <c r="K279" s="163"/>
      <c r="L279" s="164"/>
    </row>
    <row r="280" spans="1:12" ht="34.5" customHeight="1" x14ac:dyDescent="0.2">
      <c r="A280" s="154"/>
      <c r="B280" s="136"/>
      <c r="C280" s="158"/>
      <c r="D280" s="156"/>
      <c r="E280" s="156"/>
      <c r="F280" s="160"/>
      <c r="G280" s="162"/>
      <c r="H280" s="156"/>
      <c r="I280" s="156"/>
      <c r="K280" s="163"/>
      <c r="L280" s="164"/>
    </row>
    <row r="281" spans="1:12" ht="34.5" customHeight="1" x14ac:dyDescent="0.2">
      <c r="A281" s="304" t="s">
        <v>584</v>
      </c>
      <c r="B281" s="305" t="s">
        <v>156</v>
      </c>
      <c r="C281" s="158" t="s">
        <v>554</v>
      </c>
      <c r="D281" s="306" t="s">
        <v>543</v>
      </c>
      <c r="E281" s="133"/>
      <c r="F281" s="306"/>
      <c r="G281" s="306"/>
      <c r="H281" s="307">
        <f>H282</f>
        <v>0</v>
      </c>
      <c r="I281" s="307">
        <v>0.3</v>
      </c>
      <c r="K281" s="163"/>
      <c r="L281" s="164"/>
    </row>
    <row r="282" spans="1:12" ht="34.5" customHeight="1" x14ac:dyDescent="0.2">
      <c r="A282" s="154"/>
      <c r="B282" s="136" t="s">
        <v>568</v>
      </c>
      <c r="C282" s="158" t="s">
        <v>554</v>
      </c>
      <c r="D282" s="156" t="s">
        <v>32</v>
      </c>
      <c r="E282" s="156"/>
      <c r="F282" s="160">
        <v>2</v>
      </c>
      <c r="G282" s="162">
        <f>VLOOKUP(B282,Insumos!$A$2:$C$187,3,FALSE)</f>
        <v>0</v>
      </c>
      <c r="H282" s="156">
        <f t="shared" ref="H282" si="24">G282*F282</f>
        <v>0</v>
      </c>
      <c r="I282" s="156"/>
      <c r="K282" s="163"/>
      <c r="L282" s="164"/>
    </row>
    <row r="283" spans="1:12" ht="34.5" customHeight="1" x14ac:dyDescent="0.2">
      <c r="A283" s="154"/>
      <c r="B283" s="136" t="s">
        <v>571</v>
      </c>
      <c r="C283" s="158" t="s">
        <v>554</v>
      </c>
      <c r="D283" s="156" t="s">
        <v>32</v>
      </c>
      <c r="E283" s="156"/>
      <c r="F283" s="160">
        <v>1</v>
      </c>
      <c r="G283" s="162">
        <f>VLOOKUP(B283,Insumos!$A$2:$C$187,3,FALSE)</f>
        <v>0</v>
      </c>
      <c r="H283" s="156">
        <f t="shared" ref="H283" si="25">G283*F283</f>
        <v>0</v>
      </c>
      <c r="I283" s="156"/>
      <c r="K283" s="163"/>
      <c r="L283" s="164"/>
    </row>
    <row r="284" spans="1:12" ht="34.5" customHeight="1" x14ac:dyDescent="0.2">
      <c r="A284" s="154"/>
      <c r="B284" s="136"/>
      <c r="C284" s="158"/>
      <c r="D284" s="156"/>
      <c r="E284" s="156"/>
      <c r="F284" s="160"/>
      <c r="G284" s="162"/>
      <c r="H284" s="156"/>
      <c r="I284" s="156"/>
      <c r="K284" s="163"/>
      <c r="L284" s="164"/>
    </row>
    <row r="285" spans="1:12" ht="34.5" customHeight="1" x14ac:dyDescent="0.2">
      <c r="A285" s="304" t="s">
        <v>585</v>
      </c>
      <c r="B285" s="305" t="s">
        <v>155</v>
      </c>
      <c r="C285" s="158" t="s">
        <v>547</v>
      </c>
      <c r="D285" s="306" t="s">
        <v>543</v>
      </c>
      <c r="E285" s="133"/>
      <c r="F285" s="306"/>
      <c r="G285" s="306"/>
      <c r="H285" s="307">
        <f>H286</f>
        <v>0</v>
      </c>
      <c r="I285" s="307">
        <v>0.5</v>
      </c>
      <c r="K285" s="163"/>
      <c r="L285" s="164"/>
    </row>
    <row r="286" spans="1:12" ht="34.5" customHeight="1" x14ac:dyDescent="0.2">
      <c r="A286" s="154"/>
      <c r="B286" s="136" t="s">
        <v>567</v>
      </c>
      <c r="C286" s="158" t="s">
        <v>547</v>
      </c>
      <c r="D286" s="156" t="s">
        <v>32</v>
      </c>
      <c r="E286" s="156"/>
      <c r="F286" s="160">
        <v>3</v>
      </c>
      <c r="G286" s="162">
        <f>VLOOKUP(B286,Insumos!$A$2:$C$187,3,FALSE)</f>
        <v>0</v>
      </c>
      <c r="H286" s="156">
        <f t="shared" ref="H286" si="26">G286*F286</f>
        <v>0</v>
      </c>
      <c r="I286" s="156"/>
      <c r="K286" s="142"/>
      <c r="L286" s="142"/>
    </row>
    <row r="287" spans="1:12" ht="34.5" customHeight="1" x14ac:dyDescent="0.2">
      <c r="A287" s="154"/>
      <c r="B287" s="136"/>
      <c r="C287" s="158"/>
      <c r="D287" s="156"/>
      <c r="E287" s="156"/>
      <c r="F287" s="160"/>
      <c r="G287" s="162"/>
      <c r="H287" s="156"/>
      <c r="I287" s="156"/>
      <c r="K287" s="163"/>
      <c r="L287" s="164"/>
    </row>
    <row r="288" spans="1:12" ht="34.5" customHeight="1" x14ac:dyDescent="0.2">
      <c r="A288" s="304" t="s">
        <v>586</v>
      </c>
      <c r="B288" s="305" t="s">
        <v>160</v>
      </c>
      <c r="C288" s="158" t="s">
        <v>548</v>
      </c>
      <c r="D288" s="306" t="s">
        <v>543</v>
      </c>
      <c r="E288" s="133"/>
      <c r="F288" s="306"/>
      <c r="G288" s="306"/>
      <c r="H288" s="307">
        <f>H289</f>
        <v>0</v>
      </c>
      <c r="I288" s="307">
        <v>0.5</v>
      </c>
      <c r="K288" s="163"/>
      <c r="L288" s="164"/>
    </row>
    <row r="289" spans="1:12" ht="34.5" customHeight="1" x14ac:dyDescent="0.2">
      <c r="A289" s="154"/>
      <c r="B289" s="136" t="s">
        <v>569</v>
      </c>
      <c r="C289" s="158" t="s">
        <v>548</v>
      </c>
      <c r="D289" s="156" t="s">
        <v>32</v>
      </c>
      <c r="E289" s="156"/>
      <c r="F289" s="160">
        <v>3</v>
      </c>
      <c r="G289" s="162">
        <f>VLOOKUP(B289,Insumos!$A$2:$C$187,3,FALSE)</f>
        <v>0</v>
      </c>
      <c r="H289" s="156">
        <f t="shared" ref="H289" si="27">G289*F289</f>
        <v>0</v>
      </c>
      <c r="I289" s="156"/>
      <c r="K289" s="163"/>
      <c r="L289" s="164"/>
    </row>
    <row r="290" spans="1:12" ht="34.5" customHeight="1" x14ac:dyDescent="0.2">
      <c r="A290" s="154"/>
      <c r="B290" s="136"/>
      <c r="C290" s="158"/>
      <c r="D290" s="156"/>
      <c r="E290" s="156"/>
      <c r="F290" s="160"/>
      <c r="G290" s="162"/>
      <c r="H290" s="156"/>
      <c r="I290" s="156"/>
      <c r="K290" s="163"/>
      <c r="L290" s="164"/>
    </row>
    <row r="291" spans="1:12" ht="34.5" customHeight="1" x14ac:dyDescent="0.2">
      <c r="A291" s="304" t="s">
        <v>587</v>
      </c>
      <c r="B291" s="305" t="s">
        <v>161</v>
      </c>
      <c r="C291" s="158" t="s">
        <v>549</v>
      </c>
      <c r="D291" s="306" t="s">
        <v>543</v>
      </c>
      <c r="E291" s="133"/>
      <c r="F291" s="306"/>
      <c r="G291" s="306"/>
      <c r="H291" s="307">
        <f>H292</f>
        <v>0</v>
      </c>
      <c r="I291" s="307">
        <v>0.7</v>
      </c>
      <c r="K291" s="163"/>
      <c r="L291" s="164"/>
    </row>
    <row r="292" spans="1:12" ht="34.5" customHeight="1" x14ac:dyDescent="0.2">
      <c r="A292" s="154"/>
      <c r="B292" s="136" t="s">
        <v>568</v>
      </c>
      <c r="C292" s="158" t="s">
        <v>549</v>
      </c>
      <c r="D292" s="156" t="s">
        <v>32</v>
      </c>
      <c r="E292" s="156"/>
      <c r="F292" s="160">
        <v>3</v>
      </c>
      <c r="G292" s="162">
        <f>VLOOKUP(B292,Insumos!$A$2:$C$187,3,FALSE)</f>
        <v>0</v>
      </c>
      <c r="H292" s="156">
        <f t="shared" ref="H292" si="28">G292*F292</f>
        <v>0</v>
      </c>
      <c r="I292" s="156"/>
      <c r="K292" s="163"/>
      <c r="L292" s="164"/>
    </row>
    <row r="293" spans="1:12" ht="34.5" customHeight="1" x14ac:dyDescent="0.2">
      <c r="A293" s="154"/>
      <c r="B293" s="136"/>
      <c r="C293" s="158"/>
      <c r="D293" s="156"/>
      <c r="E293" s="156"/>
      <c r="F293" s="160"/>
      <c r="G293" s="162"/>
      <c r="H293" s="156"/>
      <c r="I293" s="156"/>
      <c r="K293" s="163"/>
      <c r="L293" s="164"/>
    </row>
    <row r="294" spans="1:12" ht="34.5" customHeight="1" x14ac:dyDescent="0.2">
      <c r="A294" s="304" t="s">
        <v>474</v>
      </c>
      <c r="B294" s="305" t="s">
        <v>162</v>
      </c>
      <c r="C294" s="158" t="s">
        <v>550</v>
      </c>
      <c r="D294" s="306" t="s">
        <v>543</v>
      </c>
      <c r="E294" s="133"/>
      <c r="F294" s="306"/>
      <c r="G294" s="306"/>
      <c r="H294" s="307">
        <f>H295</f>
        <v>0</v>
      </c>
      <c r="I294" s="307">
        <v>0.9</v>
      </c>
      <c r="K294" s="163"/>
      <c r="L294" s="164"/>
    </row>
    <row r="295" spans="1:12" ht="34.5" customHeight="1" x14ac:dyDescent="0.2">
      <c r="A295" s="154"/>
      <c r="B295" s="136" t="s">
        <v>568</v>
      </c>
      <c r="C295" s="158" t="s">
        <v>550</v>
      </c>
      <c r="D295" s="156" t="s">
        <v>32</v>
      </c>
      <c r="E295" s="156"/>
      <c r="F295" s="160">
        <v>6</v>
      </c>
      <c r="G295" s="162">
        <f>VLOOKUP(B295,Insumos!$A$2:$C$187,3,FALSE)</f>
        <v>0</v>
      </c>
      <c r="H295" s="156">
        <f t="shared" ref="H295" si="29">G295*F295</f>
        <v>0</v>
      </c>
      <c r="I295" s="156"/>
    </row>
    <row r="296" spans="1:12" ht="34.5" customHeight="1" x14ac:dyDescent="0.2">
      <c r="A296" s="154"/>
      <c r="B296" s="136" t="s">
        <v>571</v>
      </c>
      <c r="C296" s="158" t="s">
        <v>550</v>
      </c>
      <c r="D296" s="156" t="s">
        <v>32</v>
      </c>
      <c r="E296" s="156"/>
      <c r="F296" s="160">
        <v>3</v>
      </c>
      <c r="G296" s="162">
        <f>VLOOKUP(B296,Insumos!$A$2:$C$187,3,FALSE)</f>
        <v>0</v>
      </c>
      <c r="H296" s="156">
        <f t="shared" ref="H296" si="30">G296*F296</f>
        <v>0</v>
      </c>
      <c r="I296" s="156"/>
    </row>
    <row r="297" spans="1:12" ht="34.5" customHeight="1" x14ac:dyDescent="0.2">
      <c r="A297" s="154"/>
      <c r="B297" s="136"/>
      <c r="C297" s="158"/>
      <c r="D297" s="156"/>
      <c r="E297" s="156"/>
      <c r="F297" s="160"/>
      <c r="G297" s="162"/>
      <c r="H297" s="156"/>
      <c r="I297" s="156"/>
      <c r="K297" s="163"/>
      <c r="L297" s="164"/>
    </row>
    <row r="298" spans="1:12" ht="34.5" customHeight="1" x14ac:dyDescent="0.2">
      <c r="A298" s="304" t="s">
        <v>588</v>
      </c>
      <c r="B298" s="305" t="s">
        <v>163</v>
      </c>
      <c r="C298" s="158" t="s">
        <v>551</v>
      </c>
      <c r="D298" s="306"/>
      <c r="E298" s="133"/>
      <c r="F298" s="306"/>
      <c r="G298" s="306"/>
      <c r="H298" s="307">
        <f>SUM(H299:H307)</f>
        <v>0</v>
      </c>
      <c r="I298" s="307">
        <v>3</v>
      </c>
      <c r="K298" s="163"/>
      <c r="L298" s="164"/>
    </row>
    <row r="299" spans="1:12" ht="34.5" customHeight="1" x14ac:dyDescent="0.2">
      <c r="A299" s="154"/>
      <c r="B299" s="136" t="s">
        <v>282</v>
      </c>
      <c r="C299" s="158" t="s">
        <v>551</v>
      </c>
      <c r="D299" s="156" t="s">
        <v>32</v>
      </c>
      <c r="E299" s="156"/>
      <c r="F299" s="160">
        <v>1</v>
      </c>
      <c r="G299" s="162">
        <f>VLOOKUP(B299,Insumos!$A$2:$C$187,3,FALSE)</f>
        <v>0</v>
      </c>
      <c r="H299" s="156">
        <f t="shared" ref="H299" si="31">G299*F299</f>
        <v>0</v>
      </c>
      <c r="I299" s="156"/>
      <c r="K299" s="163"/>
      <c r="L299" s="164"/>
    </row>
    <row r="300" spans="1:12" ht="34.5" customHeight="1" x14ac:dyDescent="0.2">
      <c r="A300" s="154"/>
      <c r="B300" s="136" t="s">
        <v>281</v>
      </c>
      <c r="C300" s="158" t="s">
        <v>551</v>
      </c>
      <c r="D300" s="156" t="s">
        <v>32</v>
      </c>
      <c r="E300" s="156"/>
      <c r="F300" s="160">
        <v>2</v>
      </c>
      <c r="G300" s="162">
        <f>VLOOKUP(B300,Insumos!$A$2:$C$187,3,FALSE)</f>
        <v>0</v>
      </c>
      <c r="H300" s="156">
        <f t="shared" ref="H300:H307" si="32">G300*F300</f>
        <v>0</v>
      </c>
      <c r="I300" s="156"/>
      <c r="K300" s="163"/>
      <c r="L300" s="164"/>
    </row>
    <row r="301" spans="1:12" ht="34.5" customHeight="1" x14ac:dyDescent="0.2">
      <c r="A301" s="154"/>
      <c r="B301" s="136" t="s">
        <v>104</v>
      </c>
      <c r="C301" s="158" t="s">
        <v>551</v>
      </c>
      <c r="D301" s="156" t="s">
        <v>32</v>
      </c>
      <c r="E301" s="156"/>
      <c r="F301" s="160">
        <v>2</v>
      </c>
      <c r="G301" s="162">
        <f>VLOOKUP(B301,Insumos!$A$2:$C$187,3,FALSE)</f>
        <v>0</v>
      </c>
      <c r="H301" s="156">
        <f t="shared" si="32"/>
        <v>0</v>
      </c>
      <c r="I301" s="156"/>
    </row>
    <row r="302" spans="1:12" ht="34.5" customHeight="1" x14ac:dyDescent="0.2">
      <c r="A302" s="154"/>
      <c r="B302" s="136" t="s">
        <v>105</v>
      </c>
      <c r="C302" s="158" t="s">
        <v>551</v>
      </c>
      <c r="D302" s="156" t="s">
        <v>32</v>
      </c>
      <c r="E302" s="156"/>
      <c r="F302" s="160">
        <v>2</v>
      </c>
      <c r="G302" s="162">
        <f>VLOOKUP(B302,Insumos!$A$2:$C$187,3,FALSE)</f>
        <v>0</v>
      </c>
      <c r="H302" s="156">
        <f t="shared" si="32"/>
        <v>0</v>
      </c>
      <c r="I302" s="156"/>
      <c r="K302" s="163"/>
      <c r="L302" s="164"/>
    </row>
    <row r="303" spans="1:12" ht="34.5" customHeight="1" x14ac:dyDescent="0.2">
      <c r="A303" s="154"/>
      <c r="B303" s="136" t="s">
        <v>284</v>
      </c>
      <c r="C303" s="158" t="s">
        <v>551</v>
      </c>
      <c r="D303" s="156" t="s">
        <v>32</v>
      </c>
      <c r="E303" s="156"/>
      <c r="F303" s="160">
        <v>1</v>
      </c>
      <c r="G303" s="162">
        <f>VLOOKUP(B303,Insumos!$A$2:$C$187,3,FALSE)</f>
        <v>0</v>
      </c>
      <c r="H303" s="156">
        <f t="shared" si="32"/>
        <v>0</v>
      </c>
      <c r="I303" s="156"/>
      <c r="K303" s="163"/>
      <c r="L303" s="164"/>
    </row>
    <row r="304" spans="1:12" ht="34.5" customHeight="1" x14ac:dyDescent="0.2">
      <c r="A304" s="154"/>
      <c r="B304" s="136" t="s">
        <v>106</v>
      </c>
      <c r="C304" s="158" t="s">
        <v>551</v>
      </c>
      <c r="D304" s="156" t="s">
        <v>32</v>
      </c>
      <c r="E304" s="156"/>
      <c r="F304" s="160">
        <v>1</v>
      </c>
      <c r="G304" s="162">
        <f>VLOOKUP(B304,Insumos!$A$2:$C$187,3,FALSE)</f>
        <v>0</v>
      </c>
      <c r="H304" s="156">
        <f t="shared" si="32"/>
        <v>0</v>
      </c>
      <c r="I304" s="156"/>
      <c r="K304" s="163"/>
      <c r="L304" s="164"/>
    </row>
    <row r="305" spans="1:12" ht="34.5" customHeight="1" x14ac:dyDescent="0.2">
      <c r="A305" s="154"/>
      <c r="B305" s="136" t="s">
        <v>285</v>
      </c>
      <c r="C305" s="158" t="s">
        <v>551</v>
      </c>
      <c r="D305" s="156" t="s">
        <v>32</v>
      </c>
      <c r="E305" s="156"/>
      <c r="F305" s="160">
        <v>2</v>
      </c>
      <c r="G305" s="162">
        <f>VLOOKUP(B305,Insumos!$A$2:$C$187,3,FALSE)</f>
        <v>0</v>
      </c>
      <c r="H305" s="156">
        <f t="shared" si="32"/>
        <v>0</v>
      </c>
      <c r="I305" s="156"/>
      <c r="K305" s="163"/>
      <c r="L305" s="164"/>
    </row>
    <row r="306" spans="1:12" ht="34.5" customHeight="1" x14ac:dyDescent="0.2">
      <c r="A306" s="154"/>
      <c r="B306" s="136" t="s">
        <v>107</v>
      </c>
      <c r="C306" s="158" t="s">
        <v>551</v>
      </c>
      <c r="D306" s="156" t="s">
        <v>32</v>
      </c>
      <c r="E306" s="156"/>
      <c r="F306" s="160">
        <v>2</v>
      </c>
      <c r="G306" s="162">
        <f>VLOOKUP(B306,Insumos!$A$2:$C$187,3,FALSE)</f>
        <v>0</v>
      </c>
      <c r="H306" s="156">
        <f t="shared" si="32"/>
        <v>0</v>
      </c>
      <c r="I306" s="156"/>
      <c r="K306" s="163"/>
      <c r="L306" s="164"/>
    </row>
    <row r="307" spans="1:12" ht="34.5" customHeight="1" x14ac:dyDescent="0.2">
      <c r="A307" s="154"/>
      <c r="B307" s="136" t="s">
        <v>567</v>
      </c>
      <c r="C307" s="158" t="s">
        <v>551</v>
      </c>
      <c r="D307" s="156" t="s">
        <v>32</v>
      </c>
      <c r="E307" s="156"/>
      <c r="F307" s="160">
        <v>2</v>
      </c>
      <c r="G307" s="162">
        <f>VLOOKUP(B307,Insumos!$A$2:$C$187,3,FALSE)</f>
        <v>0</v>
      </c>
      <c r="H307" s="156">
        <f t="shared" si="32"/>
        <v>0</v>
      </c>
      <c r="I307" s="156"/>
      <c r="K307" s="163"/>
      <c r="L307" s="164"/>
    </row>
    <row r="308" spans="1:12" ht="34.5" customHeight="1" x14ac:dyDescent="0.2">
      <c r="A308" s="154"/>
      <c r="B308" s="136"/>
      <c r="C308" s="158"/>
      <c r="D308" s="156"/>
      <c r="E308" s="156"/>
      <c r="F308" s="160"/>
      <c r="G308" s="162"/>
      <c r="H308" s="156"/>
      <c r="I308" s="156"/>
      <c r="K308" s="163"/>
      <c r="L308" s="164"/>
    </row>
    <row r="309" spans="1:12" ht="34.5" customHeight="1" x14ac:dyDescent="0.2">
      <c r="A309" s="304" t="s">
        <v>588</v>
      </c>
      <c r="B309" s="305" t="s">
        <v>164</v>
      </c>
      <c r="C309" s="158" t="s">
        <v>551</v>
      </c>
      <c r="D309" s="306"/>
      <c r="E309" s="133"/>
      <c r="F309" s="306"/>
      <c r="G309" s="306"/>
      <c r="H309" s="307">
        <f>SUM(H310:H315)</f>
        <v>0</v>
      </c>
      <c r="I309" s="307">
        <v>3.5</v>
      </c>
      <c r="K309" s="163"/>
      <c r="L309" s="164"/>
    </row>
    <row r="310" spans="1:12" ht="34.5" customHeight="1" x14ac:dyDescent="0.2">
      <c r="A310" s="154"/>
      <c r="B310" s="136" t="s">
        <v>286</v>
      </c>
      <c r="C310" s="158" t="s">
        <v>551</v>
      </c>
      <c r="D310" s="156" t="s">
        <v>32</v>
      </c>
      <c r="E310" s="156"/>
      <c r="F310" s="160">
        <v>1</v>
      </c>
      <c r="G310" s="162">
        <f>VLOOKUP(B310,Insumos!$A$2:$C$187,3,FALSE)</f>
        <v>0</v>
      </c>
      <c r="H310" s="156">
        <f t="shared" ref="H310" si="33">G310*F310</f>
        <v>0</v>
      </c>
      <c r="I310" s="156"/>
      <c r="K310" s="163"/>
      <c r="L310" s="164"/>
    </row>
    <row r="311" spans="1:12" ht="34.5" customHeight="1" x14ac:dyDescent="0.2">
      <c r="A311" s="154"/>
      <c r="B311" s="136" t="s">
        <v>281</v>
      </c>
      <c r="C311" s="158" t="s">
        <v>551</v>
      </c>
      <c r="D311" s="156" t="s">
        <v>32</v>
      </c>
      <c r="E311" s="156"/>
      <c r="F311" s="160">
        <v>4</v>
      </c>
      <c r="G311" s="162">
        <f>VLOOKUP(B311,Insumos!$A$2:$C$187,3,FALSE)</f>
        <v>0</v>
      </c>
      <c r="H311" s="156">
        <f t="shared" ref="H311:H315" si="34">G311*F311</f>
        <v>0</v>
      </c>
      <c r="I311" s="156"/>
      <c r="K311" s="163"/>
      <c r="L311" s="164"/>
    </row>
    <row r="312" spans="1:12" ht="34.5" customHeight="1" x14ac:dyDescent="0.2">
      <c r="A312" s="154"/>
      <c r="B312" s="136" t="s">
        <v>284</v>
      </c>
      <c r="C312" s="158" t="s">
        <v>551</v>
      </c>
      <c r="D312" s="156" t="s">
        <v>32</v>
      </c>
      <c r="E312" s="156"/>
      <c r="F312" s="160">
        <v>2</v>
      </c>
      <c r="G312" s="162">
        <f>VLOOKUP(B312,Insumos!$A$2:$C$187,3,FALSE)</f>
        <v>0</v>
      </c>
      <c r="H312" s="156">
        <f t="shared" si="34"/>
        <v>0</v>
      </c>
      <c r="I312" s="156"/>
    </row>
    <row r="313" spans="1:12" ht="34.5" customHeight="1" x14ac:dyDescent="0.2">
      <c r="A313" s="154"/>
      <c r="B313" s="136" t="s">
        <v>285</v>
      </c>
      <c r="C313" s="158" t="s">
        <v>551</v>
      </c>
      <c r="D313" s="156" t="s">
        <v>32</v>
      </c>
      <c r="E313" s="156"/>
      <c r="F313" s="160">
        <v>2</v>
      </c>
      <c r="G313" s="162">
        <f>VLOOKUP(B313,Insumos!$A$2:$C$187,3,FALSE)</f>
        <v>0</v>
      </c>
      <c r="H313" s="156">
        <f t="shared" si="34"/>
        <v>0</v>
      </c>
      <c r="I313" s="156"/>
      <c r="K313" s="163"/>
      <c r="L313" s="164"/>
    </row>
    <row r="314" spans="1:12" ht="34.5" customHeight="1" x14ac:dyDescent="0.2">
      <c r="A314" s="154"/>
      <c r="B314" s="136" t="s">
        <v>107</v>
      </c>
      <c r="C314" s="158" t="s">
        <v>551</v>
      </c>
      <c r="D314" s="156" t="s">
        <v>32</v>
      </c>
      <c r="E314" s="156"/>
      <c r="F314" s="160">
        <v>2</v>
      </c>
      <c r="G314" s="162">
        <f>VLOOKUP(B314,Insumos!$A$2:$C$187,3,FALSE)</f>
        <v>0</v>
      </c>
      <c r="H314" s="156">
        <f t="shared" si="34"/>
        <v>0</v>
      </c>
      <c r="I314" s="156"/>
      <c r="K314" s="163"/>
      <c r="L314" s="164"/>
    </row>
    <row r="315" spans="1:12" ht="34.5" customHeight="1" x14ac:dyDescent="0.2">
      <c r="A315" s="154"/>
      <c r="B315" s="136" t="s">
        <v>567</v>
      </c>
      <c r="C315" s="158" t="s">
        <v>551</v>
      </c>
      <c r="D315" s="156" t="s">
        <v>32</v>
      </c>
      <c r="E315" s="156"/>
      <c r="F315" s="160">
        <v>2</v>
      </c>
      <c r="G315" s="162">
        <f>VLOOKUP(B315,Insumos!$A$2:$C$187,3,FALSE)</f>
        <v>0</v>
      </c>
      <c r="H315" s="156">
        <f t="shared" si="34"/>
        <v>0</v>
      </c>
      <c r="I315" s="156"/>
      <c r="K315" s="163"/>
      <c r="L315" s="164"/>
    </row>
    <row r="316" spans="1:12" ht="34.5" customHeight="1" x14ac:dyDescent="0.2">
      <c r="A316" s="154"/>
      <c r="B316" s="136"/>
      <c r="C316" s="158"/>
      <c r="D316" s="156"/>
      <c r="E316" s="156"/>
      <c r="F316" s="160"/>
      <c r="G316" s="162"/>
      <c r="H316" s="156"/>
      <c r="I316" s="156"/>
      <c r="K316" s="163"/>
      <c r="L316" s="164"/>
    </row>
    <row r="317" spans="1:12" ht="34.5" customHeight="1" x14ac:dyDescent="0.2">
      <c r="A317" s="304" t="s">
        <v>588</v>
      </c>
      <c r="B317" s="305" t="s">
        <v>165</v>
      </c>
      <c r="C317" s="158" t="s">
        <v>552</v>
      </c>
      <c r="D317" s="306"/>
      <c r="E317" s="133"/>
      <c r="F317" s="306"/>
      <c r="G317" s="306"/>
      <c r="H317" s="307">
        <f>SUM(H318:H327)</f>
        <v>0</v>
      </c>
      <c r="I317" s="307">
        <v>4</v>
      </c>
    </row>
    <row r="318" spans="1:12" ht="34.5" customHeight="1" x14ac:dyDescent="0.2">
      <c r="A318" s="154"/>
      <c r="B318" s="136" t="s">
        <v>282</v>
      </c>
      <c r="C318" s="158" t="s">
        <v>552</v>
      </c>
      <c r="D318" s="156" t="s">
        <v>32</v>
      </c>
      <c r="E318" s="156"/>
      <c r="F318" s="160">
        <v>1</v>
      </c>
      <c r="G318" s="162">
        <f>VLOOKUP(B318,Insumos!$A$2:$C$187,3,FALSE)</f>
        <v>0</v>
      </c>
      <c r="H318" s="156">
        <f t="shared" ref="H318" si="35">G318*F318</f>
        <v>0</v>
      </c>
      <c r="I318" s="156"/>
    </row>
    <row r="319" spans="1:12" ht="34.5" customHeight="1" x14ac:dyDescent="0.2">
      <c r="A319" s="154"/>
      <c r="B319" s="136" t="s">
        <v>281</v>
      </c>
      <c r="C319" s="158" t="s">
        <v>552</v>
      </c>
      <c r="D319" s="156" t="s">
        <v>32</v>
      </c>
      <c r="E319" s="156"/>
      <c r="F319" s="160">
        <v>10</v>
      </c>
      <c r="G319" s="162">
        <f>VLOOKUP(B319,Insumos!$A$2:$C$187,3,FALSE)</f>
        <v>0</v>
      </c>
      <c r="H319" s="156">
        <f t="shared" ref="H319:H327" si="36">G319*F319</f>
        <v>0</v>
      </c>
      <c r="I319" s="156"/>
      <c r="K319" s="163"/>
      <c r="L319" s="164"/>
    </row>
    <row r="320" spans="1:12" ht="34.5" customHeight="1" x14ac:dyDescent="0.2">
      <c r="A320" s="154"/>
      <c r="B320" s="136" t="s">
        <v>104</v>
      </c>
      <c r="C320" s="158" t="s">
        <v>552</v>
      </c>
      <c r="D320" s="156" t="s">
        <v>32</v>
      </c>
      <c r="E320" s="156"/>
      <c r="F320" s="160">
        <v>4</v>
      </c>
      <c r="G320" s="162">
        <f>VLOOKUP(B320,Insumos!$A$2:$C$187,3,FALSE)</f>
        <v>0</v>
      </c>
      <c r="H320" s="156">
        <f t="shared" si="36"/>
        <v>0</v>
      </c>
      <c r="I320" s="156"/>
      <c r="K320" s="163"/>
      <c r="L320" s="166"/>
    </row>
    <row r="321" spans="1:12" ht="34.5" customHeight="1" x14ac:dyDescent="0.2">
      <c r="A321" s="154"/>
      <c r="B321" s="136" t="s">
        <v>105</v>
      </c>
      <c r="C321" s="158" t="s">
        <v>552</v>
      </c>
      <c r="D321" s="156" t="s">
        <v>32</v>
      </c>
      <c r="E321" s="156"/>
      <c r="F321" s="160">
        <v>4</v>
      </c>
      <c r="G321" s="162">
        <f>VLOOKUP(B321,Insumos!$A$2:$C$187,3,FALSE)</f>
        <v>0</v>
      </c>
      <c r="H321" s="156">
        <f t="shared" si="36"/>
        <v>0</v>
      </c>
      <c r="I321" s="156"/>
      <c r="K321" s="163"/>
      <c r="L321" s="166"/>
    </row>
    <row r="322" spans="1:12" ht="34.5" customHeight="1" x14ac:dyDescent="0.2">
      <c r="A322" s="154"/>
      <c r="B322" s="136" t="s">
        <v>287</v>
      </c>
      <c r="C322" s="158" t="s">
        <v>552</v>
      </c>
      <c r="D322" s="156" t="s">
        <v>32</v>
      </c>
      <c r="E322" s="156"/>
      <c r="F322" s="160">
        <v>3</v>
      </c>
      <c r="G322" s="162">
        <f>VLOOKUP(B322,Insumos!$A$2:$C$187,3,FALSE)</f>
        <v>0</v>
      </c>
      <c r="H322" s="156">
        <f t="shared" si="36"/>
        <v>0</v>
      </c>
      <c r="I322" s="156"/>
      <c r="K322" s="163"/>
      <c r="L322" s="166"/>
    </row>
    <row r="323" spans="1:12" ht="34.5" customHeight="1" x14ac:dyDescent="0.2">
      <c r="A323" s="154"/>
      <c r="B323" s="136" t="s">
        <v>106</v>
      </c>
      <c r="C323" s="158" t="s">
        <v>552</v>
      </c>
      <c r="D323" s="156" t="s">
        <v>32</v>
      </c>
      <c r="E323" s="156"/>
      <c r="F323" s="160">
        <v>2</v>
      </c>
      <c r="G323" s="162">
        <f>VLOOKUP(B323,Insumos!$A$2:$C$187,3,FALSE)</f>
        <v>0</v>
      </c>
      <c r="H323" s="156">
        <f t="shared" si="36"/>
        <v>0</v>
      </c>
      <c r="I323" s="156"/>
      <c r="K323" s="163"/>
      <c r="L323" s="166"/>
    </row>
    <row r="324" spans="1:12" ht="34.5" customHeight="1" x14ac:dyDescent="0.2">
      <c r="A324" s="154"/>
      <c r="B324" s="136" t="s">
        <v>285</v>
      </c>
      <c r="C324" s="158" t="s">
        <v>552</v>
      </c>
      <c r="D324" s="156" t="s">
        <v>32</v>
      </c>
      <c r="E324" s="156"/>
      <c r="F324" s="160">
        <v>2</v>
      </c>
      <c r="G324" s="162">
        <f>VLOOKUP(B324,Insumos!$A$2:$C$187,3,FALSE)</f>
        <v>0</v>
      </c>
      <c r="H324" s="156">
        <f t="shared" si="36"/>
        <v>0</v>
      </c>
      <c r="I324" s="156"/>
      <c r="K324" s="163"/>
      <c r="L324" s="166"/>
    </row>
    <row r="325" spans="1:12" ht="34.5" customHeight="1" x14ac:dyDescent="0.2">
      <c r="A325" s="154"/>
      <c r="B325" s="136" t="s">
        <v>107</v>
      </c>
      <c r="C325" s="158" t="s">
        <v>552</v>
      </c>
      <c r="D325" s="156" t="s">
        <v>32</v>
      </c>
      <c r="E325" s="156"/>
      <c r="F325" s="160">
        <v>2</v>
      </c>
      <c r="G325" s="162">
        <f>VLOOKUP(B325,Insumos!$A$2:$C$187,3,FALSE)</f>
        <v>0</v>
      </c>
      <c r="H325" s="156">
        <f t="shared" si="36"/>
        <v>0</v>
      </c>
      <c r="I325" s="156"/>
      <c r="K325" s="163"/>
      <c r="L325" s="166"/>
    </row>
    <row r="326" spans="1:12" ht="34.5" customHeight="1" x14ac:dyDescent="0.2">
      <c r="A326" s="154"/>
      <c r="B326" s="136" t="s">
        <v>569</v>
      </c>
      <c r="C326" s="158" t="s">
        <v>552</v>
      </c>
      <c r="D326" s="156" t="s">
        <v>32</v>
      </c>
      <c r="E326" s="156"/>
      <c r="F326" s="160">
        <v>2</v>
      </c>
      <c r="G326" s="162">
        <f>VLOOKUP(B326,Insumos!$A$2:$C$187,3,FALSE)</f>
        <v>0</v>
      </c>
      <c r="H326" s="156">
        <f t="shared" si="36"/>
        <v>0</v>
      </c>
      <c r="I326" s="156"/>
      <c r="K326" s="163"/>
      <c r="L326" s="166"/>
    </row>
    <row r="327" spans="1:12" ht="34.5" customHeight="1" x14ac:dyDescent="0.2">
      <c r="A327" s="154"/>
      <c r="B327" s="136" t="s">
        <v>288</v>
      </c>
      <c r="C327" s="158" t="s">
        <v>552</v>
      </c>
      <c r="D327" s="156" t="s">
        <v>32</v>
      </c>
      <c r="E327" s="156"/>
      <c r="F327" s="160">
        <v>4</v>
      </c>
      <c r="G327" s="162">
        <f>VLOOKUP(B327,Insumos!$A$2:$C$187,3,FALSE)</f>
        <v>0</v>
      </c>
      <c r="H327" s="156">
        <f t="shared" si="36"/>
        <v>0</v>
      </c>
      <c r="I327" s="156"/>
      <c r="K327" s="163"/>
      <c r="L327" s="166"/>
    </row>
    <row r="328" spans="1:12" ht="34.5" customHeight="1" x14ac:dyDescent="0.2">
      <c r="A328" s="154"/>
      <c r="B328" s="136"/>
      <c r="C328" s="158"/>
      <c r="D328" s="156"/>
      <c r="E328" s="156"/>
      <c r="F328" s="160"/>
      <c r="G328" s="162"/>
      <c r="H328" s="156"/>
      <c r="I328" s="156"/>
      <c r="K328" s="163"/>
      <c r="L328" s="166"/>
    </row>
    <row r="329" spans="1:12" ht="34.5" customHeight="1" x14ac:dyDescent="0.2">
      <c r="A329" s="304" t="s">
        <v>588</v>
      </c>
      <c r="B329" s="305" t="s">
        <v>166</v>
      </c>
      <c r="C329" s="158" t="s">
        <v>552</v>
      </c>
      <c r="D329" s="306"/>
      <c r="E329" s="133"/>
      <c r="F329" s="306"/>
      <c r="G329" s="306"/>
      <c r="H329" s="307">
        <f>SUM(H330:H336)</f>
        <v>0</v>
      </c>
      <c r="I329" s="307">
        <v>4.5</v>
      </c>
      <c r="K329" s="163"/>
      <c r="L329" s="166"/>
    </row>
    <row r="330" spans="1:12" ht="34.5" customHeight="1" x14ac:dyDescent="0.2">
      <c r="A330" s="154"/>
      <c r="B330" s="136" t="s">
        <v>286</v>
      </c>
      <c r="C330" s="158" t="s">
        <v>552</v>
      </c>
      <c r="D330" s="156" t="s">
        <v>32</v>
      </c>
      <c r="E330" s="156"/>
      <c r="F330" s="160">
        <v>1</v>
      </c>
      <c r="G330" s="162">
        <f>VLOOKUP(B330,Insumos!$A$2:$C$187,3,FALSE)</f>
        <v>0</v>
      </c>
      <c r="H330" s="156">
        <f t="shared" ref="H330" si="37">G330*F330</f>
        <v>0</v>
      </c>
      <c r="I330" s="156"/>
    </row>
    <row r="331" spans="1:12" ht="34.5" customHeight="1" x14ac:dyDescent="0.2">
      <c r="A331" s="154"/>
      <c r="B331" s="136" t="s">
        <v>281</v>
      </c>
      <c r="C331" s="158" t="s">
        <v>552</v>
      </c>
      <c r="D331" s="156" t="s">
        <v>32</v>
      </c>
      <c r="E331" s="156"/>
      <c r="F331" s="160">
        <v>12</v>
      </c>
      <c r="G331" s="162">
        <f>VLOOKUP(B331,Insumos!$A$2:$C$187,3,FALSE)</f>
        <v>0</v>
      </c>
      <c r="H331" s="156">
        <f t="shared" ref="H331:H336" si="38">G331*F331</f>
        <v>0</v>
      </c>
      <c r="I331" s="156"/>
    </row>
    <row r="332" spans="1:12" ht="34.5" customHeight="1" x14ac:dyDescent="0.2">
      <c r="A332" s="154"/>
      <c r="B332" s="136" t="s">
        <v>287</v>
      </c>
      <c r="C332" s="158" t="s">
        <v>552</v>
      </c>
      <c r="D332" s="156" t="s">
        <v>32</v>
      </c>
      <c r="E332" s="156"/>
      <c r="F332" s="160">
        <v>4</v>
      </c>
      <c r="G332" s="162">
        <f>VLOOKUP(B332,Insumos!$A$2:$C$187,3,FALSE)</f>
        <v>0</v>
      </c>
      <c r="H332" s="156">
        <f t="shared" si="38"/>
        <v>0</v>
      </c>
      <c r="I332" s="156"/>
      <c r="K332" s="163"/>
      <c r="L332" s="166"/>
    </row>
    <row r="333" spans="1:12" ht="34.5" customHeight="1" x14ac:dyDescent="0.2">
      <c r="A333" s="154"/>
      <c r="B333" s="136" t="s">
        <v>285</v>
      </c>
      <c r="C333" s="158" t="s">
        <v>552</v>
      </c>
      <c r="D333" s="156" t="s">
        <v>32</v>
      </c>
      <c r="E333" s="156"/>
      <c r="F333" s="160">
        <v>2</v>
      </c>
      <c r="G333" s="162">
        <f>VLOOKUP(B333,Insumos!$A$2:$C$187,3,FALSE)</f>
        <v>0</v>
      </c>
      <c r="H333" s="156">
        <f t="shared" si="38"/>
        <v>0</v>
      </c>
      <c r="I333" s="156"/>
      <c r="K333" s="163"/>
      <c r="L333" s="166"/>
    </row>
    <row r="334" spans="1:12" ht="34.5" customHeight="1" x14ac:dyDescent="0.2">
      <c r="A334" s="154"/>
      <c r="B334" s="136" t="s">
        <v>107</v>
      </c>
      <c r="C334" s="158" t="s">
        <v>552</v>
      </c>
      <c r="D334" s="156" t="s">
        <v>32</v>
      </c>
      <c r="E334" s="156"/>
      <c r="F334" s="160">
        <v>2</v>
      </c>
      <c r="G334" s="162">
        <f>VLOOKUP(B334,Insumos!$A$2:$C$187,3,FALSE)</f>
        <v>0</v>
      </c>
      <c r="H334" s="156">
        <f t="shared" si="38"/>
        <v>0</v>
      </c>
      <c r="I334" s="156"/>
      <c r="K334" s="163"/>
      <c r="L334" s="166"/>
    </row>
    <row r="335" spans="1:12" ht="34.5" customHeight="1" x14ac:dyDescent="0.2">
      <c r="A335" s="154"/>
      <c r="B335" s="136" t="s">
        <v>569</v>
      </c>
      <c r="C335" s="158" t="s">
        <v>552</v>
      </c>
      <c r="D335" s="156" t="s">
        <v>32</v>
      </c>
      <c r="E335" s="156"/>
      <c r="F335" s="160">
        <v>2</v>
      </c>
      <c r="G335" s="162">
        <f>VLOOKUP(B335,Insumos!$A$2:$C$187,3,FALSE)</f>
        <v>0</v>
      </c>
      <c r="H335" s="156">
        <f t="shared" si="38"/>
        <v>0</v>
      </c>
      <c r="I335" s="156"/>
      <c r="K335" s="163"/>
      <c r="L335" s="166"/>
    </row>
    <row r="336" spans="1:12" ht="34.5" customHeight="1" x14ac:dyDescent="0.2">
      <c r="A336" s="154"/>
      <c r="B336" s="136" t="s">
        <v>288</v>
      </c>
      <c r="C336" s="158" t="s">
        <v>552</v>
      </c>
      <c r="D336" s="156" t="s">
        <v>32</v>
      </c>
      <c r="E336" s="156"/>
      <c r="F336" s="160">
        <v>4</v>
      </c>
      <c r="G336" s="162">
        <f>VLOOKUP(B336,Insumos!$A$2:$C$187,3,FALSE)</f>
        <v>0</v>
      </c>
      <c r="H336" s="156">
        <f t="shared" si="38"/>
        <v>0</v>
      </c>
      <c r="I336" s="156"/>
      <c r="K336" s="163"/>
      <c r="L336" s="166"/>
    </row>
    <row r="337" spans="1:12" ht="34.5" customHeight="1" x14ac:dyDescent="0.2">
      <c r="A337" s="154"/>
      <c r="B337" s="136"/>
      <c r="C337" s="158"/>
      <c r="D337" s="156"/>
      <c r="E337" s="156"/>
      <c r="F337" s="160"/>
      <c r="G337" s="162"/>
      <c r="H337" s="156"/>
      <c r="I337" s="156"/>
      <c r="K337" s="163"/>
      <c r="L337" s="166"/>
    </row>
    <row r="338" spans="1:12" ht="34.5" customHeight="1" x14ac:dyDescent="0.2">
      <c r="A338" s="304" t="s">
        <v>588</v>
      </c>
      <c r="B338" s="305" t="s">
        <v>167</v>
      </c>
      <c r="C338" s="158" t="s">
        <v>553</v>
      </c>
      <c r="D338" s="306"/>
      <c r="E338" s="133"/>
      <c r="F338" s="306"/>
      <c r="G338" s="306"/>
      <c r="H338" s="307">
        <f>SUM(H339:H350)</f>
        <v>0</v>
      </c>
      <c r="I338" s="307">
        <v>5</v>
      </c>
      <c r="K338" s="163"/>
      <c r="L338" s="166"/>
    </row>
    <row r="339" spans="1:12" ht="34.5" customHeight="1" x14ac:dyDescent="0.2">
      <c r="A339" s="154"/>
      <c r="B339" s="136" t="s">
        <v>282</v>
      </c>
      <c r="C339" s="158" t="s">
        <v>553</v>
      </c>
      <c r="D339" s="156" t="s">
        <v>32</v>
      </c>
      <c r="E339" s="156"/>
      <c r="F339" s="160">
        <v>2</v>
      </c>
      <c r="G339" s="162">
        <f>VLOOKUP(B339,Insumos!$A$2:$C$187,3,FALSE)</f>
        <v>0</v>
      </c>
      <c r="H339" s="156">
        <f t="shared" ref="H339" si="39">G339*F339</f>
        <v>0</v>
      </c>
      <c r="I339" s="156"/>
      <c r="K339" s="163"/>
      <c r="L339" s="166"/>
    </row>
    <row r="340" spans="1:12" ht="34.5" customHeight="1" x14ac:dyDescent="0.2">
      <c r="A340" s="154"/>
      <c r="B340" s="136" t="s">
        <v>568</v>
      </c>
      <c r="C340" s="158" t="s">
        <v>553</v>
      </c>
      <c r="D340" s="156" t="s">
        <v>32</v>
      </c>
      <c r="E340" s="156"/>
      <c r="F340" s="160">
        <v>2</v>
      </c>
      <c r="G340" s="162">
        <f>VLOOKUP(B340,Insumos!$A$2:$C$187,3,FALSE)</f>
        <v>0</v>
      </c>
      <c r="H340" s="156">
        <f t="shared" ref="H340:H350" si="40">G340*F340</f>
        <v>0</v>
      </c>
      <c r="I340" s="156"/>
      <c r="K340" s="163"/>
      <c r="L340" s="166"/>
    </row>
    <row r="341" spans="1:12" ht="34.5" customHeight="1" x14ac:dyDescent="0.2">
      <c r="A341" s="154"/>
      <c r="B341" s="136" t="s">
        <v>47</v>
      </c>
      <c r="C341" s="158" t="s">
        <v>553</v>
      </c>
      <c r="D341" s="156" t="s">
        <v>32</v>
      </c>
      <c r="E341" s="156"/>
      <c r="F341" s="160">
        <v>2</v>
      </c>
      <c r="G341" s="162">
        <f>VLOOKUP(B341,Insumos!$A$2:$C$187,3,FALSE)</f>
        <v>0</v>
      </c>
      <c r="H341" s="156">
        <f t="shared" si="40"/>
        <v>0</v>
      </c>
      <c r="I341" s="156"/>
    </row>
    <row r="342" spans="1:12" ht="34.5" customHeight="1" x14ac:dyDescent="0.2">
      <c r="A342" s="154"/>
      <c r="B342" s="136" t="s">
        <v>281</v>
      </c>
      <c r="C342" s="158" t="s">
        <v>553</v>
      </c>
      <c r="D342" s="156" t="s">
        <v>32</v>
      </c>
      <c r="E342" s="156"/>
      <c r="F342" s="160">
        <v>10</v>
      </c>
      <c r="G342" s="162">
        <f>VLOOKUP(B342,Insumos!$A$2:$C$187,3,FALSE)</f>
        <v>0</v>
      </c>
      <c r="H342" s="156">
        <f t="shared" si="40"/>
        <v>0</v>
      </c>
      <c r="I342" s="156"/>
    </row>
    <row r="343" spans="1:12" ht="34.5" customHeight="1" x14ac:dyDescent="0.2">
      <c r="A343" s="154"/>
      <c r="B343" s="136" t="s">
        <v>289</v>
      </c>
      <c r="C343" s="158" t="s">
        <v>553</v>
      </c>
      <c r="D343" s="156" t="s">
        <v>32</v>
      </c>
      <c r="E343" s="156"/>
      <c r="F343" s="160">
        <v>2</v>
      </c>
      <c r="G343" s="162">
        <f>VLOOKUP(B343,Insumos!$A$2:$C$187,3,FALSE)</f>
        <v>0</v>
      </c>
      <c r="H343" s="156">
        <f t="shared" si="40"/>
        <v>0</v>
      </c>
      <c r="I343" s="156"/>
    </row>
    <row r="344" spans="1:12" ht="34.5" customHeight="1" x14ac:dyDescent="0.2">
      <c r="A344" s="154"/>
      <c r="B344" s="136" t="s">
        <v>104</v>
      </c>
      <c r="C344" s="158" t="s">
        <v>553</v>
      </c>
      <c r="D344" s="156" t="s">
        <v>32</v>
      </c>
      <c r="E344" s="156"/>
      <c r="F344" s="160">
        <v>4</v>
      </c>
      <c r="G344" s="162">
        <f>VLOOKUP(B344,Insumos!$A$2:$C$187,3,FALSE)</f>
        <v>0</v>
      </c>
      <c r="H344" s="156">
        <f t="shared" si="40"/>
        <v>0</v>
      </c>
      <c r="I344" s="156"/>
    </row>
    <row r="345" spans="1:12" ht="34.5" customHeight="1" x14ac:dyDescent="0.2">
      <c r="A345" s="154"/>
      <c r="B345" s="136" t="s">
        <v>106</v>
      </c>
      <c r="C345" s="158" t="s">
        <v>553</v>
      </c>
      <c r="D345" s="156" t="s">
        <v>32</v>
      </c>
      <c r="E345" s="156"/>
      <c r="F345" s="160">
        <v>2</v>
      </c>
      <c r="G345" s="162">
        <f>VLOOKUP(B345,Insumos!$A$2:$C$187,3,FALSE)</f>
        <v>0</v>
      </c>
      <c r="H345" s="156">
        <f t="shared" si="40"/>
        <v>0</v>
      </c>
      <c r="I345" s="156"/>
    </row>
    <row r="346" spans="1:12" ht="34.5" customHeight="1" x14ac:dyDescent="0.2">
      <c r="A346" s="154"/>
      <c r="B346" s="136" t="s">
        <v>422</v>
      </c>
      <c r="C346" s="158" t="s">
        <v>553</v>
      </c>
      <c r="D346" s="156" t="s">
        <v>32</v>
      </c>
      <c r="E346" s="156"/>
      <c r="F346" s="160">
        <v>2</v>
      </c>
      <c r="G346" s="162">
        <f>VLOOKUP(B346,Insumos!$A$2:$C$187,3,FALSE)</f>
        <v>0</v>
      </c>
      <c r="H346" s="156">
        <f t="shared" si="40"/>
        <v>0</v>
      </c>
      <c r="I346" s="156"/>
    </row>
    <row r="347" spans="1:12" ht="34.5" customHeight="1" x14ac:dyDescent="0.2">
      <c r="A347" s="154"/>
      <c r="B347" s="136" t="s">
        <v>287</v>
      </c>
      <c r="C347" s="158" t="s">
        <v>553</v>
      </c>
      <c r="D347" s="156" t="s">
        <v>32</v>
      </c>
      <c r="E347" s="156"/>
      <c r="F347" s="160">
        <v>1</v>
      </c>
      <c r="G347" s="162">
        <f>VLOOKUP(B347,Insumos!$A$2:$C$187,3,FALSE)</f>
        <v>0</v>
      </c>
      <c r="H347" s="156">
        <f t="shared" si="40"/>
        <v>0</v>
      </c>
      <c r="I347" s="156"/>
    </row>
    <row r="348" spans="1:12" ht="34.5" customHeight="1" x14ac:dyDescent="0.2">
      <c r="A348" s="154"/>
      <c r="B348" s="136" t="s">
        <v>105</v>
      </c>
      <c r="C348" s="158" t="s">
        <v>553</v>
      </c>
      <c r="D348" s="156" t="s">
        <v>32</v>
      </c>
      <c r="E348" s="156"/>
      <c r="F348" s="160">
        <v>4</v>
      </c>
      <c r="G348" s="162">
        <f>VLOOKUP(B348,Insumos!$A$2:$C$187,3,FALSE)</f>
        <v>0</v>
      </c>
      <c r="H348" s="156">
        <f t="shared" si="40"/>
        <v>0</v>
      </c>
      <c r="I348" s="156"/>
    </row>
    <row r="349" spans="1:12" ht="34.5" customHeight="1" x14ac:dyDescent="0.2">
      <c r="A349" s="154"/>
      <c r="B349" s="136" t="s">
        <v>370</v>
      </c>
      <c r="C349" s="158" t="s">
        <v>553</v>
      </c>
      <c r="D349" s="156" t="s">
        <v>32</v>
      </c>
      <c r="E349" s="156"/>
      <c r="F349" s="160">
        <v>2</v>
      </c>
      <c r="G349" s="162">
        <f>VLOOKUP(B349,Insumos!$A$2:$C$187,3,FALSE)</f>
        <v>0</v>
      </c>
      <c r="H349" s="156">
        <f t="shared" si="40"/>
        <v>0</v>
      </c>
      <c r="I349" s="156"/>
    </row>
    <row r="350" spans="1:12" ht="34.5" customHeight="1" x14ac:dyDescent="0.2">
      <c r="A350" s="154"/>
      <c r="B350" s="136" t="s">
        <v>288</v>
      </c>
      <c r="C350" s="158" t="s">
        <v>553</v>
      </c>
      <c r="D350" s="156" t="s">
        <v>32</v>
      </c>
      <c r="E350" s="156"/>
      <c r="F350" s="160">
        <v>4</v>
      </c>
      <c r="G350" s="162">
        <f>VLOOKUP(B350,Insumos!$A$2:$C$187,3,FALSE)</f>
        <v>0</v>
      </c>
      <c r="H350" s="156">
        <f t="shared" si="40"/>
        <v>0</v>
      </c>
      <c r="I350" s="156"/>
    </row>
    <row r="351" spans="1:12" ht="34.5" customHeight="1" x14ac:dyDescent="0.2">
      <c r="A351" s="154"/>
      <c r="B351" s="136"/>
      <c r="C351" s="158"/>
      <c r="D351" s="156"/>
      <c r="E351" s="156"/>
      <c r="F351" s="160"/>
      <c r="G351" s="162"/>
      <c r="H351" s="156"/>
      <c r="I351" s="159"/>
    </row>
    <row r="352" spans="1:12" ht="34.5" customHeight="1" x14ac:dyDescent="0.2">
      <c r="A352" s="304" t="s">
        <v>588</v>
      </c>
      <c r="B352" s="305" t="s">
        <v>168</v>
      </c>
      <c r="C352" s="158" t="s">
        <v>553</v>
      </c>
      <c r="D352" s="306"/>
      <c r="E352" s="133"/>
      <c r="F352" s="306"/>
      <c r="G352" s="306"/>
      <c r="H352" s="307">
        <f>SUM(H353:H361)</f>
        <v>0</v>
      </c>
      <c r="I352" s="307">
        <v>5.5</v>
      </c>
    </row>
    <row r="353" spans="1:9" ht="34.5" customHeight="1" x14ac:dyDescent="0.2">
      <c r="A353" s="154"/>
      <c r="B353" s="136" t="s">
        <v>286</v>
      </c>
      <c r="C353" s="158" t="s">
        <v>553</v>
      </c>
      <c r="D353" s="156" t="s">
        <v>32</v>
      </c>
      <c r="E353" s="156"/>
      <c r="F353" s="160">
        <v>2</v>
      </c>
      <c r="G353" s="162">
        <f>VLOOKUP(B353,Insumos!$A$2:$C$187,3,FALSE)</f>
        <v>0</v>
      </c>
      <c r="H353" s="156">
        <f t="shared" ref="H353" si="41">G353*F353</f>
        <v>0</v>
      </c>
      <c r="I353" s="156"/>
    </row>
    <row r="354" spans="1:9" ht="34.5" customHeight="1" x14ac:dyDescent="0.2">
      <c r="A354" s="154"/>
      <c r="B354" s="136" t="s">
        <v>568</v>
      </c>
      <c r="C354" s="158" t="s">
        <v>553</v>
      </c>
      <c r="D354" s="156" t="s">
        <v>32</v>
      </c>
      <c r="E354" s="156"/>
      <c r="F354" s="160">
        <v>2</v>
      </c>
      <c r="G354" s="162">
        <f>VLOOKUP(B354,Insumos!$A$2:$C$187,3,FALSE)</f>
        <v>0</v>
      </c>
      <c r="H354" s="156">
        <f t="shared" ref="H354:H361" si="42">G354*F354</f>
        <v>0</v>
      </c>
      <c r="I354" s="156"/>
    </row>
    <row r="355" spans="1:9" ht="34.5" customHeight="1" x14ac:dyDescent="0.2">
      <c r="A355" s="154"/>
      <c r="B355" s="136" t="s">
        <v>47</v>
      </c>
      <c r="C355" s="158" t="s">
        <v>553</v>
      </c>
      <c r="D355" s="156" t="s">
        <v>32</v>
      </c>
      <c r="E355" s="156"/>
      <c r="F355" s="160">
        <v>2</v>
      </c>
      <c r="G355" s="162">
        <f>VLOOKUP(B355,Insumos!$A$2:$C$187,3,FALSE)</f>
        <v>0</v>
      </c>
      <c r="H355" s="156">
        <f t="shared" si="42"/>
        <v>0</v>
      </c>
      <c r="I355" s="156"/>
    </row>
    <row r="356" spans="1:9" ht="34.5" customHeight="1" x14ac:dyDescent="0.2">
      <c r="A356" s="154"/>
      <c r="B356" s="136" t="s">
        <v>281</v>
      </c>
      <c r="C356" s="158" t="s">
        <v>553</v>
      </c>
      <c r="D356" s="156" t="s">
        <v>32</v>
      </c>
      <c r="E356" s="156"/>
      <c r="F356" s="160">
        <v>12</v>
      </c>
      <c r="G356" s="162">
        <f>VLOOKUP(B356,Insumos!$A$2:$C$187,3,FALSE)</f>
        <v>0</v>
      </c>
      <c r="H356" s="156">
        <f t="shared" si="42"/>
        <v>0</v>
      </c>
      <c r="I356" s="156"/>
    </row>
    <row r="357" spans="1:9" ht="34.5" customHeight="1" x14ac:dyDescent="0.2">
      <c r="A357" s="154"/>
      <c r="B357" s="136" t="s">
        <v>289</v>
      </c>
      <c r="C357" s="158" t="s">
        <v>553</v>
      </c>
      <c r="D357" s="156" t="s">
        <v>32</v>
      </c>
      <c r="E357" s="156"/>
      <c r="F357" s="160">
        <v>2</v>
      </c>
      <c r="G357" s="162">
        <f>VLOOKUP(B357,Insumos!$A$2:$C$187,3,FALSE)</f>
        <v>0</v>
      </c>
      <c r="H357" s="156">
        <f t="shared" si="42"/>
        <v>0</v>
      </c>
      <c r="I357" s="156"/>
    </row>
    <row r="358" spans="1:9" ht="34.5" customHeight="1" x14ac:dyDescent="0.2">
      <c r="A358" s="154"/>
      <c r="B358" s="136" t="s">
        <v>422</v>
      </c>
      <c r="C358" s="158" t="s">
        <v>553</v>
      </c>
      <c r="D358" s="156" t="s">
        <v>32</v>
      </c>
      <c r="E358" s="156"/>
      <c r="F358" s="160">
        <v>2</v>
      </c>
      <c r="G358" s="162">
        <f>VLOOKUP(B358,Insumos!$A$2:$C$187,3,FALSE)</f>
        <v>0</v>
      </c>
      <c r="H358" s="156">
        <f t="shared" si="42"/>
        <v>0</v>
      </c>
      <c r="I358" s="156"/>
    </row>
    <row r="359" spans="1:9" ht="34.5" customHeight="1" x14ac:dyDescent="0.2">
      <c r="A359" s="154"/>
      <c r="B359" s="136" t="s">
        <v>287</v>
      </c>
      <c r="C359" s="158" t="s">
        <v>553</v>
      </c>
      <c r="D359" s="156" t="s">
        <v>32</v>
      </c>
      <c r="E359" s="156"/>
      <c r="F359" s="160">
        <v>2</v>
      </c>
      <c r="G359" s="162">
        <f>VLOOKUP(B359,Insumos!$A$2:$C$187,3,FALSE)</f>
        <v>0</v>
      </c>
      <c r="H359" s="156">
        <f t="shared" si="42"/>
        <v>0</v>
      </c>
      <c r="I359" s="156"/>
    </row>
    <row r="360" spans="1:9" ht="34.5" customHeight="1" x14ac:dyDescent="0.2">
      <c r="A360" s="154"/>
      <c r="B360" s="136" t="s">
        <v>370</v>
      </c>
      <c r="C360" s="158" t="s">
        <v>553</v>
      </c>
      <c r="D360" s="156" t="s">
        <v>32</v>
      </c>
      <c r="E360" s="156"/>
      <c r="F360" s="160">
        <v>2</v>
      </c>
      <c r="G360" s="162">
        <f>VLOOKUP(B360,Insumos!$A$2:$C$187,3,FALSE)</f>
        <v>0</v>
      </c>
      <c r="H360" s="156">
        <f t="shared" si="42"/>
        <v>0</v>
      </c>
      <c r="I360" s="156"/>
    </row>
    <row r="361" spans="1:9" ht="34.5" customHeight="1" x14ac:dyDescent="0.2">
      <c r="A361" s="154"/>
      <c r="B361" s="136" t="s">
        <v>288</v>
      </c>
      <c r="C361" s="158" t="s">
        <v>553</v>
      </c>
      <c r="D361" s="156" t="s">
        <v>32</v>
      </c>
      <c r="E361" s="156"/>
      <c r="F361" s="160">
        <v>4</v>
      </c>
      <c r="G361" s="162">
        <f>VLOOKUP(B361,Insumos!$A$2:$C$187,3,FALSE)</f>
        <v>0</v>
      </c>
      <c r="H361" s="156">
        <f t="shared" si="42"/>
        <v>0</v>
      </c>
      <c r="I361" s="156"/>
    </row>
    <row r="362" spans="1:9" ht="34.5" customHeight="1" x14ac:dyDescent="0.2">
      <c r="A362" s="154"/>
      <c r="B362" s="136"/>
      <c r="C362" s="158"/>
      <c r="D362" s="156"/>
      <c r="E362" s="156"/>
      <c r="F362" s="160"/>
      <c r="G362" s="162"/>
      <c r="H362" s="156"/>
      <c r="I362" s="156"/>
    </row>
    <row r="363" spans="1:9" ht="34.5" customHeight="1" x14ac:dyDescent="0.2">
      <c r="A363" s="304" t="s">
        <v>588</v>
      </c>
      <c r="B363" s="305" t="s">
        <v>169</v>
      </c>
      <c r="C363" s="158" t="s">
        <v>554</v>
      </c>
      <c r="D363" s="312"/>
      <c r="E363" s="165"/>
      <c r="F363" s="312"/>
      <c r="G363" s="312"/>
      <c r="H363" s="307">
        <f>SUM(H364:H380)</f>
        <v>0</v>
      </c>
      <c r="I363" s="307">
        <v>6</v>
      </c>
    </row>
    <row r="364" spans="1:9" ht="34.5" customHeight="1" x14ac:dyDescent="0.2">
      <c r="A364" s="154"/>
      <c r="B364" s="136" t="s">
        <v>282</v>
      </c>
      <c r="C364" s="158" t="s">
        <v>554</v>
      </c>
      <c r="D364" s="156" t="s">
        <v>32</v>
      </c>
      <c r="E364" s="156"/>
      <c r="F364" s="160">
        <v>2</v>
      </c>
      <c r="G364" s="162">
        <f>VLOOKUP(B364,Insumos!$A$2:$C$187,3,FALSE)</f>
        <v>0</v>
      </c>
      <c r="H364" s="156">
        <f t="shared" ref="H364" si="43">G364*F364</f>
        <v>0</v>
      </c>
      <c r="I364" s="156"/>
    </row>
    <row r="365" spans="1:9" ht="34.5" customHeight="1" x14ac:dyDescent="0.2">
      <c r="A365" s="154"/>
      <c r="B365" s="136" t="s">
        <v>281</v>
      </c>
      <c r="C365" s="158" t="s">
        <v>554</v>
      </c>
      <c r="D365" s="156" t="s">
        <v>32</v>
      </c>
      <c r="E365" s="156"/>
      <c r="F365" s="160">
        <v>12</v>
      </c>
      <c r="G365" s="162">
        <f>VLOOKUP(B365,Insumos!$A$2:$C$187,3,FALSE)</f>
        <v>0</v>
      </c>
      <c r="H365" s="156">
        <f t="shared" ref="H365:H380" si="44">G365*F365</f>
        <v>0</v>
      </c>
      <c r="I365" s="156"/>
    </row>
    <row r="366" spans="1:9" ht="34.5" customHeight="1" x14ac:dyDescent="0.2">
      <c r="A366" s="154"/>
      <c r="B366" s="136" t="s">
        <v>571</v>
      </c>
      <c r="C366" s="158" t="s">
        <v>554</v>
      </c>
      <c r="D366" s="156" t="s">
        <v>32</v>
      </c>
      <c r="E366" s="156"/>
      <c r="F366" s="160">
        <v>3</v>
      </c>
      <c r="G366" s="162">
        <f>VLOOKUP(B366,Insumos!$A$2:$C$187,3,FALSE)</f>
        <v>0</v>
      </c>
      <c r="H366" s="156">
        <f t="shared" si="44"/>
        <v>0</v>
      </c>
      <c r="I366" s="156"/>
    </row>
    <row r="367" spans="1:9" ht="34.5" customHeight="1" x14ac:dyDescent="0.2">
      <c r="A367" s="154"/>
      <c r="B367" s="136" t="s">
        <v>568</v>
      </c>
      <c r="C367" s="158" t="s">
        <v>554</v>
      </c>
      <c r="D367" s="156" t="s">
        <v>32</v>
      </c>
      <c r="E367" s="156"/>
      <c r="F367" s="160">
        <v>6</v>
      </c>
      <c r="G367" s="162">
        <f>VLOOKUP(B367,Insumos!$A$2:$C$187,3,FALSE)</f>
        <v>0</v>
      </c>
      <c r="H367" s="156">
        <f t="shared" si="44"/>
        <v>0</v>
      </c>
      <c r="I367" s="156"/>
    </row>
    <row r="368" spans="1:9" ht="34.5" customHeight="1" x14ac:dyDescent="0.2">
      <c r="A368" s="154"/>
      <c r="B368" s="136" t="s">
        <v>567</v>
      </c>
      <c r="C368" s="158" t="s">
        <v>554</v>
      </c>
      <c r="D368" s="156" t="s">
        <v>32</v>
      </c>
      <c r="E368" s="156"/>
      <c r="F368" s="160">
        <v>3</v>
      </c>
      <c r="G368" s="162">
        <f>VLOOKUP(B368,Insumos!$A$2:$C$187,3,FALSE)</f>
        <v>0</v>
      </c>
      <c r="H368" s="156">
        <f t="shared" si="44"/>
        <v>0</v>
      </c>
      <c r="I368" s="156"/>
    </row>
    <row r="369" spans="1:9" ht="34.5" customHeight="1" x14ac:dyDescent="0.2">
      <c r="A369" s="154"/>
      <c r="B369" s="136" t="s">
        <v>47</v>
      </c>
      <c r="C369" s="158" t="s">
        <v>554</v>
      </c>
      <c r="D369" s="156" t="s">
        <v>32</v>
      </c>
      <c r="E369" s="156"/>
      <c r="F369" s="160">
        <v>6</v>
      </c>
      <c r="G369" s="162">
        <f>VLOOKUP(B369,Insumos!$A$2:$C$187,3,FALSE)</f>
        <v>0</v>
      </c>
      <c r="H369" s="156">
        <f t="shared" si="44"/>
        <v>0</v>
      </c>
      <c r="I369" s="156"/>
    </row>
    <row r="370" spans="1:9" ht="34.5" customHeight="1" x14ac:dyDescent="0.2">
      <c r="A370" s="154"/>
      <c r="B370" s="136" t="s">
        <v>289</v>
      </c>
      <c r="C370" s="158" t="s">
        <v>554</v>
      </c>
      <c r="D370" s="156" t="s">
        <v>32</v>
      </c>
      <c r="E370" s="156"/>
      <c r="F370" s="160">
        <v>6</v>
      </c>
      <c r="G370" s="162">
        <f>VLOOKUP(B370,Insumos!$A$2:$C$187,3,FALSE)</f>
        <v>0</v>
      </c>
      <c r="H370" s="156">
        <f t="shared" si="44"/>
        <v>0</v>
      </c>
      <c r="I370" s="156"/>
    </row>
    <row r="371" spans="1:9" ht="34.5" customHeight="1" x14ac:dyDescent="0.2">
      <c r="A371" s="154"/>
      <c r="B371" s="136" t="s">
        <v>104</v>
      </c>
      <c r="C371" s="158" t="s">
        <v>554</v>
      </c>
      <c r="D371" s="156" t="s">
        <v>32</v>
      </c>
      <c r="E371" s="156"/>
      <c r="F371" s="160">
        <v>4</v>
      </c>
      <c r="G371" s="162">
        <f>VLOOKUP(B371,Insumos!$A$2:$C$187,3,FALSE)</f>
        <v>0</v>
      </c>
      <c r="H371" s="156">
        <f t="shared" si="44"/>
        <v>0</v>
      </c>
      <c r="I371" s="156"/>
    </row>
    <row r="372" spans="1:9" ht="34.5" customHeight="1" x14ac:dyDescent="0.2">
      <c r="A372" s="154"/>
      <c r="B372" s="136" t="s">
        <v>422</v>
      </c>
      <c r="C372" s="158" t="s">
        <v>554</v>
      </c>
      <c r="D372" s="156" t="s">
        <v>32</v>
      </c>
      <c r="E372" s="156"/>
      <c r="F372" s="160">
        <v>3</v>
      </c>
      <c r="G372" s="162">
        <f>VLOOKUP(B372,Insumos!$A$2:$C$187,3,FALSE)</f>
        <v>0</v>
      </c>
      <c r="H372" s="156">
        <f t="shared" si="44"/>
        <v>0</v>
      </c>
      <c r="I372" s="156"/>
    </row>
    <row r="373" spans="1:9" ht="34.5" customHeight="1" x14ac:dyDescent="0.2">
      <c r="A373" s="154"/>
      <c r="B373" s="136" t="s">
        <v>105</v>
      </c>
      <c r="C373" s="158" t="s">
        <v>554</v>
      </c>
      <c r="D373" s="156" t="s">
        <v>32</v>
      </c>
      <c r="E373" s="156"/>
      <c r="F373" s="160">
        <v>4</v>
      </c>
      <c r="G373" s="162">
        <f>VLOOKUP(B373,Insumos!$A$2:$C$187,3,FALSE)</f>
        <v>0</v>
      </c>
      <c r="H373" s="156">
        <f t="shared" si="44"/>
        <v>0</v>
      </c>
      <c r="I373" s="156"/>
    </row>
    <row r="374" spans="1:9" ht="34.5" customHeight="1" x14ac:dyDescent="0.2">
      <c r="A374" s="154"/>
      <c r="B374" s="136" t="s">
        <v>287</v>
      </c>
      <c r="C374" s="158" t="s">
        <v>554</v>
      </c>
      <c r="D374" s="156" t="s">
        <v>32</v>
      </c>
      <c r="E374" s="156"/>
      <c r="F374" s="160">
        <v>1</v>
      </c>
      <c r="G374" s="162">
        <f>VLOOKUP(B374,Insumos!$A$2:$C$187,3,FALSE)</f>
        <v>0</v>
      </c>
      <c r="H374" s="156">
        <f t="shared" si="44"/>
        <v>0</v>
      </c>
      <c r="I374" s="156"/>
    </row>
    <row r="375" spans="1:9" s="140" customFormat="1" ht="34.5" customHeight="1" x14ac:dyDescent="0.2">
      <c r="A375" s="154"/>
      <c r="B375" s="136" t="s">
        <v>284</v>
      </c>
      <c r="C375" s="158" t="s">
        <v>554</v>
      </c>
      <c r="D375" s="156" t="s">
        <v>32</v>
      </c>
      <c r="E375" s="156"/>
      <c r="F375" s="160">
        <v>1</v>
      </c>
      <c r="G375" s="162">
        <f>VLOOKUP(B375,Insumos!$A$2:$C$187,3,FALSE)</f>
        <v>0</v>
      </c>
      <c r="H375" s="156">
        <f t="shared" si="44"/>
        <v>0</v>
      </c>
      <c r="I375" s="156"/>
    </row>
    <row r="376" spans="1:9" s="140" customFormat="1" ht="34.5" customHeight="1" x14ac:dyDescent="0.2">
      <c r="A376" s="154"/>
      <c r="B376" s="136" t="s">
        <v>290</v>
      </c>
      <c r="C376" s="158" t="s">
        <v>554</v>
      </c>
      <c r="D376" s="156" t="s">
        <v>32</v>
      </c>
      <c r="E376" s="156"/>
      <c r="F376" s="160">
        <v>3</v>
      </c>
      <c r="G376" s="162">
        <f>VLOOKUP(B376,Insumos!$A$2:$C$187,3,FALSE)</f>
        <v>0</v>
      </c>
      <c r="H376" s="156">
        <f t="shared" si="44"/>
        <v>0</v>
      </c>
      <c r="I376" s="156"/>
    </row>
    <row r="377" spans="1:9" s="140" customFormat="1" ht="34.5" customHeight="1" x14ac:dyDescent="0.2">
      <c r="A377" s="154"/>
      <c r="B377" s="136" t="s">
        <v>370</v>
      </c>
      <c r="C377" s="158" t="s">
        <v>554</v>
      </c>
      <c r="D377" s="156" t="s">
        <v>32</v>
      </c>
      <c r="E377" s="156"/>
      <c r="F377" s="160">
        <v>6</v>
      </c>
      <c r="G377" s="162">
        <f>VLOOKUP(B377,Insumos!$A$2:$C$187,3,FALSE)</f>
        <v>0</v>
      </c>
      <c r="H377" s="156">
        <f t="shared" si="44"/>
        <v>0</v>
      </c>
      <c r="I377" s="156"/>
    </row>
    <row r="378" spans="1:9" s="140" customFormat="1" ht="34.5" customHeight="1" x14ac:dyDescent="0.2">
      <c r="A378" s="154"/>
      <c r="B378" s="136" t="s">
        <v>107</v>
      </c>
      <c r="C378" s="158" t="s">
        <v>554</v>
      </c>
      <c r="D378" s="156" t="s">
        <v>32</v>
      </c>
      <c r="E378" s="156"/>
      <c r="F378" s="160">
        <v>2</v>
      </c>
      <c r="G378" s="162">
        <f>VLOOKUP(B378,Insumos!$A$2:$C$187,3,FALSE)</f>
        <v>0</v>
      </c>
      <c r="H378" s="156">
        <f t="shared" si="44"/>
        <v>0</v>
      </c>
      <c r="I378" s="156"/>
    </row>
    <row r="379" spans="1:9" s="140" customFormat="1" ht="34.5" customHeight="1" x14ac:dyDescent="0.2">
      <c r="A379" s="154"/>
      <c r="B379" s="136" t="s">
        <v>285</v>
      </c>
      <c r="C379" s="158" t="s">
        <v>554</v>
      </c>
      <c r="D379" s="156" t="s">
        <v>32</v>
      </c>
      <c r="E379" s="156"/>
      <c r="F379" s="160">
        <v>2</v>
      </c>
      <c r="G379" s="162">
        <f>VLOOKUP(B379,Insumos!$A$2:$C$187,3,FALSE)</f>
        <v>0</v>
      </c>
      <c r="H379" s="156">
        <f t="shared" si="44"/>
        <v>0</v>
      </c>
      <c r="I379" s="156"/>
    </row>
    <row r="380" spans="1:9" s="140" customFormat="1" ht="34.5" customHeight="1" x14ac:dyDescent="0.2">
      <c r="A380" s="154"/>
      <c r="B380" s="136" t="s">
        <v>288</v>
      </c>
      <c r="C380" s="158" t="s">
        <v>554</v>
      </c>
      <c r="D380" s="156" t="s">
        <v>32</v>
      </c>
      <c r="E380" s="156"/>
      <c r="F380" s="160">
        <v>4</v>
      </c>
      <c r="G380" s="162">
        <f>VLOOKUP(B380,Insumos!$A$2:$C$187,3,FALSE)</f>
        <v>0</v>
      </c>
      <c r="H380" s="156">
        <f t="shared" si="44"/>
        <v>0</v>
      </c>
      <c r="I380" s="156"/>
    </row>
    <row r="381" spans="1:9" s="140" customFormat="1" ht="34.5" customHeight="1" x14ac:dyDescent="0.2">
      <c r="A381" s="154"/>
      <c r="B381" s="136"/>
      <c r="C381" s="158"/>
      <c r="D381" s="156"/>
      <c r="E381" s="156"/>
      <c r="F381" s="160"/>
      <c r="G381" s="162"/>
      <c r="H381" s="156"/>
      <c r="I381" s="156"/>
    </row>
    <row r="382" spans="1:9" s="140" customFormat="1" ht="34.5" customHeight="1" x14ac:dyDescent="0.2">
      <c r="A382" s="304" t="s">
        <v>588</v>
      </c>
      <c r="B382" s="305" t="s">
        <v>170</v>
      </c>
      <c r="C382" s="158" t="s">
        <v>554</v>
      </c>
      <c r="D382" s="312"/>
      <c r="E382" s="165"/>
      <c r="F382" s="312"/>
      <c r="G382" s="312"/>
      <c r="H382" s="307">
        <f>SUM(H383:H396)</f>
        <v>0</v>
      </c>
      <c r="I382" s="307">
        <v>6.5</v>
      </c>
    </row>
    <row r="383" spans="1:9" s="140" customFormat="1" ht="34.5" customHeight="1" x14ac:dyDescent="0.2">
      <c r="A383" s="154"/>
      <c r="B383" s="136" t="s">
        <v>286</v>
      </c>
      <c r="C383" s="158" t="s">
        <v>554</v>
      </c>
      <c r="D383" s="156" t="s">
        <v>32</v>
      </c>
      <c r="E383" s="156"/>
      <c r="F383" s="160">
        <v>2</v>
      </c>
      <c r="G383" s="162">
        <f>VLOOKUP(B383,Insumos!$A$2:$C$187,3,FALSE)</f>
        <v>0</v>
      </c>
      <c r="H383" s="156">
        <f t="shared" ref="H383" si="45">G383*F383</f>
        <v>0</v>
      </c>
      <c r="I383" s="156"/>
    </row>
    <row r="384" spans="1:9" s="140" customFormat="1" ht="34.5" customHeight="1" x14ac:dyDescent="0.2">
      <c r="A384" s="154"/>
      <c r="B384" s="136" t="s">
        <v>281</v>
      </c>
      <c r="C384" s="158" t="s">
        <v>554</v>
      </c>
      <c r="D384" s="156" t="s">
        <v>32</v>
      </c>
      <c r="E384" s="156"/>
      <c r="F384" s="160">
        <v>12</v>
      </c>
      <c r="G384" s="162">
        <f>VLOOKUP(B384,Insumos!$A$2:$C$187,3,FALSE)</f>
        <v>0</v>
      </c>
      <c r="H384" s="156">
        <f t="shared" ref="H384:H396" si="46">G384*F384</f>
        <v>0</v>
      </c>
      <c r="I384" s="156"/>
    </row>
    <row r="385" spans="1:9" s="140" customFormat="1" ht="34.5" customHeight="1" x14ac:dyDescent="0.2">
      <c r="A385" s="154"/>
      <c r="B385" s="136" t="s">
        <v>571</v>
      </c>
      <c r="C385" s="158" t="s">
        <v>554</v>
      </c>
      <c r="D385" s="156" t="s">
        <v>32</v>
      </c>
      <c r="E385" s="156"/>
      <c r="F385" s="160">
        <v>3</v>
      </c>
      <c r="G385" s="162">
        <f>VLOOKUP(B385,Insumos!$A$2:$C$187,3,FALSE)</f>
        <v>0</v>
      </c>
      <c r="H385" s="156">
        <f t="shared" si="46"/>
        <v>0</v>
      </c>
      <c r="I385" s="156"/>
    </row>
    <row r="386" spans="1:9" s="140" customFormat="1" ht="34.5" customHeight="1" x14ac:dyDescent="0.2">
      <c r="A386" s="154"/>
      <c r="B386" s="136" t="s">
        <v>568</v>
      </c>
      <c r="C386" s="158" t="s">
        <v>554</v>
      </c>
      <c r="D386" s="156" t="s">
        <v>32</v>
      </c>
      <c r="E386" s="156"/>
      <c r="F386" s="160">
        <v>6</v>
      </c>
      <c r="G386" s="162">
        <f>VLOOKUP(B386,Insumos!$A$2:$C$187,3,FALSE)</f>
        <v>0</v>
      </c>
      <c r="H386" s="156">
        <f t="shared" si="46"/>
        <v>0</v>
      </c>
      <c r="I386" s="156"/>
    </row>
    <row r="387" spans="1:9" s="140" customFormat="1" ht="34.5" customHeight="1" x14ac:dyDescent="0.2">
      <c r="A387" s="154"/>
      <c r="B387" s="136" t="s">
        <v>567</v>
      </c>
      <c r="C387" s="158" t="s">
        <v>554</v>
      </c>
      <c r="D387" s="156" t="s">
        <v>32</v>
      </c>
      <c r="E387" s="156"/>
      <c r="F387" s="160">
        <v>3</v>
      </c>
      <c r="G387" s="162">
        <f>VLOOKUP(B387,Insumos!$A$2:$C$187,3,FALSE)</f>
        <v>0</v>
      </c>
      <c r="H387" s="156">
        <f t="shared" si="46"/>
        <v>0</v>
      </c>
      <c r="I387" s="156"/>
    </row>
    <row r="388" spans="1:9" s="140" customFormat="1" ht="34.5" customHeight="1" x14ac:dyDescent="0.2">
      <c r="A388" s="154"/>
      <c r="B388" s="136" t="s">
        <v>47</v>
      </c>
      <c r="C388" s="158" t="s">
        <v>554</v>
      </c>
      <c r="D388" s="156" t="s">
        <v>32</v>
      </c>
      <c r="E388" s="156"/>
      <c r="F388" s="160">
        <v>6</v>
      </c>
      <c r="G388" s="162">
        <f>VLOOKUP(B388,Insumos!$A$2:$C$187,3,FALSE)</f>
        <v>0</v>
      </c>
      <c r="H388" s="156">
        <f t="shared" si="46"/>
        <v>0</v>
      </c>
      <c r="I388" s="156"/>
    </row>
    <row r="389" spans="1:9" s="140" customFormat="1" ht="34.5" customHeight="1" x14ac:dyDescent="0.2">
      <c r="A389" s="154"/>
      <c r="B389" s="136" t="s">
        <v>289</v>
      </c>
      <c r="C389" s="158" t="s">
        <v>554</v>
      </c>
      <c r="D389" s="156" t="s">
        <v>32</v>
      </c>
      <c r="E389" s="156"/>
      <c r="F389" s="160">
        <v>6</v>
      </c>
      <c r="G389" s="162">
        <f>VLOOKUP(B389,Insumos!$A$2:$C$187,3,FALSE)</f>
        <v>0</v>
      </c>
      <c r="H389" s="156">
        <f t="shared" si="46"/>
        <v>0</v>
      </c>
      <c r="I389" s="156"/>
    </row>
    <row r="390" spans="1:9" s="140" customFormat="1" ht="34.5" customHeight="1" x14ac:dyDescent="0.2">
      <c r="A390" s="154"/>
      <c r="B390" s="136" t="s">
        <v>422</v>
      </c>
      <c r="C390" s="158" t="s">
        <v>554</v>
      </c>
      <c r="D390" s="156" t="s">
        <v>32</v>
      </c>
      <c r="E390" s="156"/>
      <c r="F390" s="160">
        <v>3</v>
      </c>
      <c r="G390" s="162">
        <f>VLOOKUP(B390,Insumos!$A$2:$C$187,3,FALSE)</f>
        <v>0</v>
      </c>
      <c r="H390" s="156">
        <f t="shared" si="46"/>
        <v>0</v>
      </c>
      <c r="I390" s="156"/>
    </row>
    <row r="391" spans="1:9" s="140" customFormat="1" ht="34.5" customHeight="1" x14ac:dyDescent="0.2">
      <c r="A391" s="154"/>
      <c r="B391" s="136" t="s">
        <v>287</v>
      </c>
      <c r="C391" s="158" t="s">
        <v>554</v>
      </c>
      <c r="D391" s="156" t="s">
        <v>32</v>
      </c>
      <c r="E391" s="156"/>
      <c r="F391" s="160">
        <v>1</v>
      </c>
      <c r="G391" s="162">
        <f>VLOOKUP(B391,Insumos!$A$2:$C$187,3,FALSE)</f>
        <v>0</v>
      </c>
      <c r="H391" s="156">
        <f t="shared" si="46"/>
        <v>0</v>
      </c>
      <c r="I391" s="156"/>
    </row>
    <row r="392" spans="1:9" s="140" customFormat="1" ht="34.5" customHeight="1" x14ac:dyDescent="0.2">
      <c r="A392" s="154"/>
      <c r="B392" s="136" t="s">
        <v>290</v>
      </c>
      <c r="C392" s="158" t="s">
        <v>554</v>
      </c>
      <c r="D392" s="156" t="s">
        <v>32</v>
      </c>
      <c r="E392" s="156"/>
      <c r="F392" s="160">
        <v>3</v>
      </c>
      <c r="G392" s="162">
        <f>VLOOKUP(B392,Insumos!$A$2:$C$187,3,FALSE)</f>
        <v>0</v>
      </c>
      <c r="H392" s="156">
        <f t="shared" si="46"/>
        <v>0</v>
      </c>
      <c r="I392" s="156"/>
    </row>
    <row r="393" spans="1:9" s="140" customFormat="1" ht="34.5" customHeight="1" x14ac:dyDescent="0.2">
      <c r="A393" s="154"/>
      <c r="B393" s="136" t="s">
        <v>370</v>
      </c>
      <c r="C393" s="158" t="s">
        <v>554</v>
      </c>
      <c r="D393" s="156" t="s">
        <v>32</v>
      </c>
      <c r="E393" s="156"/>
      <c r="F393" s="160">
        <v>6</v>
      </c>
      <c r="G393" s="162">
        <f>VLOOKUP(B393,Insumos!$A$2:$C$187,3,FALSE)</f>
        <v>0</v>
      </c>
      <c r="H393" s="156">
        <f t="shared" si="46"/>
        <v>0</v>
      </c>
      <c r="I393" s="156"/>
    </row>
    <row r="394" spans="1:9" s="140" customFormat="1" ht="34.5" customHeight="1" x14ac:dyDescent="0.2">
      <c r="A394" s="154"/>
      <c r="B394" s="136" t="s">
        <v>107</v>
      </c>
      <c r="C394" s="158" t="s">
        <v>554</v>
      </c>
      <c r="D394" s="156" t="s">
        <v>32</v>
      </c>
      <c r="E394" s="156"/>
      <c r="F394" s="160">
        <v>2</v>
      </c>
      <c r="G394" s="162">
        <f>VLOOKUP(B394,Insumos!$A$2:$C$187,3,FALSE)</f>
        <v>0</v>
      </c>
      <c r="H394" s="156">
        <f t="shared" si="46"/>
        <v>0</v>
      </c>
      <c r="I394" s="156"/>
    </row>
    <row r="395" spans="1:9" s="140" customFormat="1" ht="34.5" customHeight="1" x14ac:dyDescent="0.2">
      <c r="A395" s="154"/>
      <c r="B395" s="136" t="s">
        <v>285</v>
      </c>
      <c r="C395" s="158" t="s">
        <v>554</v>
      </c>
      <c r="D395" s="156" t="s">
        <v>32</v>
      </c>
      <c r="E395" s="156"/>
      <c r="F395" s="160">
        <v>2</v>
      </c>
      <c r="G395" s="162">
        <f>VLOOKUP(B395,Insumos!$A$2:$C$187,3,FALSE)</f>
        <v>0</v>
      </c>
      <c r="H395" s="156">
        <f t="shared" si="46"/>
        <v>0</v>
      </c>
      <c r="I395" s="156"/>
    </row>
    <row r="396" spans="1:9" s="140" customFormat="1" ht="34.5" customHeight="1" x14ac:dyDescent="0.2">
      <c r="A396" s="154"/>
      <c r="B396" s="136" t="s">
        <v>288</v>
      </c>
      <c r="C396" s="158" t="s">
        <v>554</v>
      </c>
      <c r="D396" s="156" t="s">
        <v>32</v>
      </c>
      <c r="E396" s="156"/>
      <c r="F396" s="160">
        <v>4</v>
      </c>
      <c r="G396" s="162">
        <f>VLOOKUP(B396,Insumos!$A$2:$C$187,3,FALSE)</f>
        <v>0</v>
      </c>
      <c r="H396" s="156">
        <f t="shared" si="46"/>
        <v>0</v>
      </c>
      <c r="I396" s="156"/>
    </row>
    <row r="397" spans="1:9" s="140" customFormat="1" ht="34.5" customHeight="1" x14ac:dyDescent="0.2">
      <c r="A397" s="154"/>
      <c r="B397" s="136"/>
      <c r="C397" s="158"/>
      <c r="D397" s="156"/>
      <c r="E397" s="156"/>
      <c r="F397" s="125"/>
      <c r="G397" s="162"/>
      <c r="H397" s="156"/>
      <c r="I397" s="156"/>
    </row>
    <row r="398" spans="1:9" s="140" customFormat="1" ht="34.5" customHeight="1" x14ac:dyDescent="0.2">
      <c r="A398" s="304" t="s">
        <v>589</v>
      </c>
      <c r="B398" s="311" t="s">
        <v>236</v>
      </c>
      <c r="C398" s="158" t="s">
        <v>555</v>
      </c>
      <c r="D398" s="306" t="s">
        <v>543</v>
      </c>
      <c r="E398" s="133"/>
      <c r="F398" s="312"/>
      <c r="G398" s="312"/>
      <c r="H398" s="307">
        <f>SUM(H399:H408)</f>
        <v>0</v>
      </c>
      <c r="I398" s="307">
        <v>11</v>
      </c>
    </row>
    <row r="399" spans="1:9" s="140" customFormat="1" ht="34.5" customHeight="1" x14ac:dyDescent="0.2">
      <c r="A399" s="154"/>
      <c r="B399" s="136" t="s">
        <v>286</v>
      </c>
      <c r="C399" s="158" t="s">
        <v>555</v>
      </c>
      <c r="D399" s="156" t="s">
        <v>32</v>
      </c>
      <c r="E399" s="156"/>
      <c r="F399" s="160">
        <v>4</v>
      </c>
      <c r="G399" s="162">
        <f>VLOOKUP(B399,Insumos!$A$2:$C$187,3,FALSE)</f>
        <v>0</v>
      </c>
      <c r="H399" s="156">
        <f t="shared" ref="H399" si="47">G399*F399</f>
        <v>0</v>
      </c>
      <c r="I399" s="156"/>
    </row>
    <row r="400" spans="1:9" s="140" customFormat="1" ht="34.5" customHeight="1" x14ac:dyDescent="0.2">
      <c r="A400" s="154"/>
      <c r="B400" s="136" t="s">
        <v>281</v>
      </c>
      <c r="C400" s="158" t="s">
        <v>555</v>
      </c>
      <c r="D400" s="156" t="s">
        <v>32</v>
      </c>
      <c r="E400" s="156"/>
      <c r="F400" s="160">
        <v>24</v>
      </c>
      <c r="G400" s="162">
        <f>VLOOKUP(B400,Insumos!$A$2:$C$187,3,FALSE)</f>
        <v>0</v>
      </c>
      <c r="H400" s="156">
        <f t="shared" ref="H400:H408" si="48">G400*F400</f>
        <v>0</v>
      </c>
      <c r="I400" s="156"/>
    </row>
    <row r="401" spans="1:9" s="140" customFormat="1" ht="34.5" customHeight="1" x14ac:dyDescent="0.2">
      <c r="A401" s="154"/>
      <c r="B401" s="136" t="s">
        <v>422</v>
      </c>
      <c r="C401" s="158" t="s">
        <v>555</v>
      </c>
      <c r="D401" s="156" t="s">
        <v>32</v>
      </c>
      <c r="E401" s="156"/>
      <c r="F401" s="160">
        <v>8</v>
      </c>
      <c r="G401" s="162">
        <f>VLOOKUP(B401,Insumos!$A$2:$C$187,3,FALSE)</f>
        <v>0</v>
      </c>
      <c r="H401" s="156">
        <f t="shared" si="48"/>
        <v>0</v>
      </c>
      <c r="I401" s="156"/>
    </row>
    <row r="402" spans="1:9" s="140" customFormat="1" ht="34.5" customHeight="1" x14ac:dyDescent="0.2">
      <c r="A402" s="154"/>
      <c r="B402" s="136" t="s">
        <v>107</v>
      </c>
      <c r="C402" s="158" t="s">
        <v>555</v>
      </c>
      <c r="D402" s="156" t="s">
        <v>32</v>
      </c>
      <c r="E402" s="156"/>
      <c r="F402" s="160">
        <v>2</v>
      </c>
      <c r="G402" s="162">
        <f>VLOOKUP(B402,Insumos!$A$2:$C$187,3,FALSE)</f>
        <v>0</v>
      </c>
      <c r="H402" s="156">
        <f t="shared" si="48"/>
        <v>0</v>
      </c>
      <c r="I402" s="156"/>
    </row>
    <row r="403" spans="1:9" s="140" customFormat="1" ht="34.5" customHeight="1" x14ac:dyDescent="0.2">
      <c r="A403" s="154"/>
      <c r="B403" s="136" t="s">
        <v>568</v>
      </c>
      <c r="C403" s="158" t="s">
        <v>555</v>
      </c>
      <c r="D403" s="156" t="s">
        <v>32</v>
      </c>
      <c r="E403" s="156"/>
      <c r="F403" s="160">
        <v>4</v>
      </c>
      <c r="G403" s="162">
        <f>VLOOKUP(B403,Insumos!$A$2:$C$187,3,FALSE)</f>
        <v>0</v>
      </c>
      <c r="H403" s="156">
        <f t="shared" si="48"/>
        <v>0</v>
      </c>
      <c r="I403" s="156"/>
    </row>
    <row r="404" spans="1:9" s="140" customFormat="1" ht="34.5" customHeight="1" x14ac:dyDescent="0.2">
      <c r="A404" s="154"/>
      <c r="B404" s="136" t="s">
        <v>285</v>
      </c>
      <c r="C404" s="158" t="s">
        <v>555</v>
      </c>
      <c r="D404" s="156" t="s">
        <v>32</v>
      </c>
      <c r="E404" s="156"/>
      <c r="F404" s="160">
        <v>2</v>
      </c>
      <c r="G404" s="162">
        <f>VLOOKUP(B404,Insumos!$A$2:$C$187,3,FALSE)</f>
        <v>0</v>
      </c>
      <c r="H404" s="156">
        <f t="shared" si="48"/>
        <v>0</v>
      </c>
      <c r="I404" s="156"/>
    </row>
    <row r="405" spans="1:9" s="140" customFormat="1" ht="34.5" customHeight="1" x14ac:dyDescent="0.2">
      <c r="A405" s="154"/>
      <c r="B405" s="136" t="s">
        <v>571</v>
      </c>
      <c r="C405" s="158" t="s">
        <v>555</v>
      </c>
      <c r="D405" s="156" t="s">
        <v>32</v>
      </c>
      <c r="E405" s="156"/>
      <c r="F405" s="125">
        <v>2</v>
      </c>
      <c r="G405" s="162">
        <f>VLOOKUP(B405,Insumos!$A$2:$C$187,3,FALSE)</f>
        <v>0</v>
      </c>
      <c r="H405" s="156">
        <f t="shared" si="48"/>
        <v>0</v>
      </c>
      <c r="I405" s="156"/>
    </row>
    <row r="406" spans="1:9" s="140" customFormat="1" ht="34.5" customHeight="1" x14ac:dyDescent="0.2">
      <c r="A406" s="154"/>
      <c r="B406" s="136" t="s">
        <v>370</v>
      </c>
      <c r="C406" s="158" t="s">
        <v>555</v>
      </c>
      <c r="D406" s="156" t="s">
        <v>32</v>
      </c>
      <c r="E406" s="156"/>
      <c r="F406" s="125">
        <v>4</v>
      </c>
      <c r="G406" s="162">
        <f>VLOOKUP(B406,Insumos!$A$2:$C$187,3,FALSE)</f>
        <v>0</v>
      </c>
      <c r="H406" s="156">
        <f t="shared" si="48"/>
        <v>0</v>
      </c>
      <c r="I406" s="156"/>
    </row>
    <row r="407" spans="1:9" s="140" customFormat="1" ht="34.5" customHeight="1" x14ac:dyDescent="0.2">
      <c r="A407" s="154"/>
      <c r="B407" s="136" t="s">
        <v>47</v>
      </c>
      <c r="C407" s="158" t="s">
        <v>555</v>
      </c>
      <c r="D407" s="156" t="s">
        <v>32</v>
      </c>
      <c r="E407" s="156"/>
      <c r="F407" s="125">
        <v>4</v>
      </c>
      <c r="G407" s="162">
        <f>VLOOKUP(B407,Insumos!$A$2:$C$187,3,FALSE)</f>
        <v>0</v>
      </c>
      <c r="H407" s="156">
        <f t="shared" si="48"/>
        <v>0</v>
      </c>
      <c r="I407" s="156"/>
    </row>
    <row r="408" spans="1:9" s="140" customFormat="1" ht="34.5" customHeight="1" x14ac:dyDescent="0.2">
      <c r="A408" s="154"/>
      <c r="B408" s="136" t="s">
        <v>289</v>
      </c>
      <c r="C408" s="158" t="s">
        <v>555</v>
      </c>
      <c r="D408" s="156" t="s">
        <v>32</v>
      </c>
      <c r="E408" s="156"/>
      <c r="F408" s="125">
        <v>4</v>
      </c>
      <c r="G408" s="162">
        <f>VLOOKUP(B408,Insumos!$A$2:$C$187,3,FALSE)</f>
        <v>0</v>
      </c>
      <c r="H408" s="156">
        <f t="shared" si="48"/>
        <v>0</v>
      </c>
      <c r="I408" s="156"/>
    </row>
    <row r="409" spans="1:9" s="140" customFormat="1" ht="34.5" customHeight="1" x14ac:dyDescent="0.2">
      <c r="A409" s="154"/>
      <c r="B409" s="136"/>
      <c r="C409" s="158"/>
      <c r="D409" s="156"/>
      <c r="E409" s="156"/>
      <c r="F409" s="160"/>
      <c r="G409" s="162"/>
      <c r="H409" s="156"/>
      <c r="I409" s="156"/>
    </row>
    <row r="410" spans="1:9" s="140" customFormat="1" ht="34.5" customHeight="1" x14ac:dyDescent="0.2">
      <c r="A410" s="304" t="s">
        <v>590</v>
      </c>
      <c r="B410" s="305" t="s">
        <v>237</v>
      </c>
      <c r="C410" s="158" t="s">
        <v>555</v>
      </c>
      <c r="D410" s="306" t="s">
        <v>543</v>
      </c>
      <c r="E410" s="133"/>
      <c r="F410" s="306"/>
      <c r="G410" s="306"/>
      <c r="H410" s="307">
        <f>SUM(H411:H420)</f>
        <v>0</v>
      </c>
      <c r="I410" s="307">
        <v>11</v>
      </c>
    </row>
    <row r="411" spans="1:9" ht="34.5" customHeight="1" x14ac:dyDescent="0.2">
      <c r="A411" s="154"/>
      <c r="B411" s="136" t="s">
        <v>286</v>
      </c>
      <c r="C411" s="158" t="s">
        <v>555</v>
      </c>
      <c r="D411" s="156" t="s">
        <v>32</v>
      </c>
      <c r="E411" s="156"/>
      <c r="F411" s="160">
        <v>4</v>
      </c>
      <c r="G411" s="162">
        <f>VLOOKUP(B411,Insumos!$A$2:$C$187,3,FALSE)</f>
        <v>0</v>
      </c>
      <c r="H411" s="156">
        <f t="shared" ref="H411" si="49">G411*F411</f>
        <v>0</v>
      </c>
      <c r="I411" s="156"/>
    </row>
    <row r="412" spans="1:9" ht="34.5" customHeight="1" x14ac:dyDescent="0.2">
      <c r="A412" s="154"/>
      <c r="B412" s="136" t="s">
        <v>281</v>
      </c>
      <c r="C412" s="158" t="s">
        <v>555</v>
      </c>
      <c r="D412" s="156" t="s">
        <v>32</v>
      </c>
      <c r="E412" s="156"/>
      <c r="F412" s="160">
        <v>24</v>
      </c>
      <c r="G412" s="162">
        <f>VLOOKUP(B412,Insumos!$A$2:$C$187,3,FALSE)</f>
        <v>0</v>
      </c>
      <c r="H412" s="156">
        <f t="shared" ref="H412:H420" si="50">G412*F412</f>
        <v>0</v>
      </c>
      <c r="I412" s="156"/>
    </row>
    <row r="413" spans="1:9" ht="34.5" customHeight="1" x14ac:dyDescent="0.2">
      <c r="A413" s="154"/>
      <c r="B413" s="136" t="s">
        <v>422</v>
      </c>
      <c r="C413" s="158" t="s">
        <v>555</v>
      </c>
      <c r="D413" s="156" t="s">
        <v>32</v>
      </c>
      <c r="E413" s="156"/>
      <c r="F413" s="160">
        <v>6</v>
      </c>
      <c r="G413" s="162">
        <f>VLOOKUP(B413,Insumos!$A$2:$C$187,3,FALSE)</f>
        <v>0</v>
      </c>
      <c r="H413" s="156">
        <f t="shared" si="50"/>
        <v>0</v>
      </c>
      <c r="I413" s="156"/>
    </row>
    <row r="414" spans="1:9" ht="34.5" customHeight="1" x14ac:dyDescent="0.2">
      <c r="A414" s="154"/>
      <c r="B414" s="136" t="s">
        <v>107</v>
      </c>
      <c r="C414" s="158" t="s">
        <v>555</v>
      </c>
      <c r="D414" s="156" t="s">
        <v>32</v>
      </c>
      <c r="E414" s="156"/>
      <c r="F414" s="160">
        <v>4</v>
      </c>
      <c r="G414" s="162">
        <f>VLOOKUP(B414,Insumos!$A$2:$C$187,3,FALSE)</f>
        <v>0</v>
      </c>
      <c r="H414" s="156">
        <f t="shared" si="50"/>
        <v>0</v>
      </c>
      <c r="I414" s="156"/>
    </row>
    <row r="415" spans="1:9" ht="34.5" customHeight="1" x14ac:dyDescent="0.2">
      <c r="A415" s="154"/>
      <c r="B415" s="136" t="s">
        <v>571</v>
      </c>
      <c r="C415" s="158" t="s">
        <v>555</v>
      </c>
      <c r="D415" s="156" t="s">
        <v>32</v>
      </c>
      <c r="E415" s="156"/>
      <c r="F415" s="160">
        <v>3</v>
      </c>
      <c r="G415" s="162">
        <f>VLOOKUP(B415,Insumos!$A$2:$C$187,3,FALSE)</f>
        <v>0</v>
      </c>
      <c r="H415" s="156">
        <f t="shared" si="50"/>
        <v>0</v>
      </c>
      <c r="I415" s="156"/>
    </row>
    <row r="416" spans="1:9" ht="34.5" customHeight="1" x14ac:dyDescent="0.2">
      <c r="A416" s="154"/>
      <c r="B416" s="136" t="s">
        <v>568</v>
      </c>
      <c r="C416" s="158" t="s">
        <v>555</v>
      </c>
      <c r="D416" s="156" t="s">
        <v>32</v>
      </c>
      <c r="E416" s="156"/>
      <c r="F416" s="160">
        <v>6</v>
      </c>
      <c r="G416" s="162">
        <f>VLOOKUP(B416,Insumos!$A$2:$C$187,3,FALSE)</f>
        <v>0</v>
      </c>
      <c r="H416" s="156">
        <f t="shared" si="50"/>
        <v>0</v>
      </c>
      <c r="I416" s="156"/>
    </row>
    <row r="417" spans="1:9" ht="34.5" customHeight="1" x14ac:dyDescent="0.2">
      <c r="A417" s="154"/>
      <c r="B417" s="136" t="s">
        <v>285</v>
      </c>
      <c r="C417" s="158" t="s">
        <v>555</v>
      </c>
      <c r="D417" s="156" t="s">
        <v>32</v>
      </c>
      <c r="E417" s="156"/>
      <c r="F417" s="160">
        <f>F414</f>
        <v>4</v>
      </c>
      <c r="G417" s="162">
        <f>VLOOKUP(B417,Insumos!$A$2:$C$187,3,FALSE)</f>
        <v>0</v>
      </c>
      <c r="H417" s="156">
        <f t="shared" si="50"/>
        <v>0</v>
      </c>
      <c r="I417" s="156"/>
    </row>
    <row r="418" spans="1:9" ht="34.5" customHeight="1" x14ac:dyDescent="0.2">
      <c r="A418" s="154"/>
      <c r="B418" s="136" t="s">
        <v>370</v>
      </c>
      <c r="C418" s="158" t="s">
        <v>555</v>
      </c>
      <c r="D418" s="156" t="s">
        <v>32</v>
      </c>
      <c r="E418" s="156"/>
      <c r="F418" s="160">
        <v>6</v>
      </c>
      <c r="G418" s="162">
        <f>VLOOKUP(B418,Insumos!$A$2:$C$187,3,FALSE)</f>
        <v>0</v>
      </c>
      <c r="H418" s="156">
        <f t="shared" si="50"/>
        <v>0</v>
      </c>
      <c r="I418" s="156"/>
    </row>
    <row r="419" spans="1:9" ht="34.5" customHeight="1" x14ac:dyDescent="0.2">
      <c r="A419" s="154"/>
      <c r="B419" s="136" t="s">
        <v>47</v>
      </c>
      <c r="C419" s="158" t="s">
        <v>555</v>
      </c>
      <c r="D419" s="156" t="s">
        <v>32</v>
      </c>
      <c r="E419" s="156"/>
      <c r="F419" s="160">
        <v>6</v>
      </c>
      <c r="G419" s="162">
        <f>VLOOKUP(B419,Insumos!$A$2:$C$187,3,FALSE)</f>
        <v>0</v>
      </c>
      <c r="H419" s="156">
        <f t="shared" si="50"/>
        <v>0</v>
      </c>
      <c r="I419" s="156"/>
    </row>
    <row r="420" spans="1:9" ht="34.5" customHeight="1" x14ac:dyDescent="0.2">
      <c r="A420" s="154"/>
      <c r="B420" s="136" t="s">
        <v>289</v>
      </c>
      <c r="C420" s="158" t="s">
        <v>555</v>
      </c>
      <c r="D420" s="156" t="s">
        <v>32</v>
      </c>
      <c r="E420" s="156"/>
      <c r="F420" s="160">
        <v>6</v>
      </c>
      <c r="G420" s="162">
        <f>VLOOKUP(B420,Insumos!$A$2:$C$187,3,FALSE)</f>
        <v>0</v>
      </c>
      <c r="H420" s="156">
        <f t="shared" si="50"/>
        <v>0</v>
      </c>
      <c r="I420" s="156"/>
    </row>
    <row r="421" spans="1:9" ht="34.5" customHeight="1" x14ac:dyDescent="0.2">
      <c r="A421" s="154"/>
      <c r="B421" s="136"/>
      <c r="C421" s="158"/>
      <c r="D421" s="156"/>
      <c r="E421" s="156"/>
      <c r="F421" s="160"/>
      <c r="G421" s="162"/>
      <c r="H421" s="156"/>
      <c r="I421" s="156"/>
    </row>
    <row r="422" spans="1:9" ht="34.5" customHeight="1" x14ac:dyDescent="0.2">
      <c r="A422" s="304">
        <v>8</v>
      </c>
      <c r="B422" s="313" t="s">
        <v>298</v>
      </c>
      <c r="C422" s="158" t="s">
        <v>566</v>
      </c>
      <c r="D422" s="306"/>
      <c r="E422" s="133"/>
      <c r="F422" s="306"/>
      <c r="G422" s="306"/>
      <c r="H422" s="307">
        <f>SUM(H423:H424)</f>
        <v>0</v>
      </c>
      <c r="I422" s="307">
        <v>2</v>
      </c>
    </row>
    <row r="423" spans="1:9" ht="34.5" customHeight="1" x14ac:dyDescent="0.2">
      <c r="A423" s="154"/>
      <c r="B423" s="136" t="s">
        <v>297</v>
      </c>
      <c r="C423" s="158" t="s">
        <v>566</v>
      </c>
      <c r="D423" s="167" t="s">
        <v>238</v>
      </c>
      <c r="E423" s="167"/>
      <c r="F423" s="168">
        <v>3</v>
      </c>
      <c r="G423" s="162">
        <f>VLOOKUP(B423,Insumos!$A$2:$C$187,3,FALSE)</f>
        <v>0</v>
      </c>
      <c r="H423" s="156">
        <f t="shared" ref="H423" si="51">G423*F423</f>
        <v>0</v>
      </c>
      <c r="I423" s="156"/>
    </row>
    <row r="424" spans="1:9" ht="34.5" customHeight="1" x14ac:dyDescent="0.2">
      <c r="A424" s="154"/>
      <c r="B424" s="169" t="s">
        <v>239</v>
      </c>
      <c r="C424" s="158" t="s">
        <v>566</v>
      </c>
      <c r="D424" s="167" t="s">
        <v>238</v>
      </c>
      <c r="E424" s="167"/>
      <c r="F424" s="168">
        <v>3</v>
      </c>
      <c r="G424" s="162">
        <f>VLOOKUP(B424,Insumos!$A$2:$C$187,3,FALSE)</f>
        <v>0</v>
      </c>
      <c r="H424" s="156">
        <f t="shared" ref="H424" si="52">G424*F424</f>
        <v>0</v>
      </c>
      <c r="I424" s="156"/>
    </row>
    <row r="425" spans="1:9" ht="34.5" customHeight="1" x14ac:dyDescent="0.2">
      <c r="A425" s="154"/>
      <c r="B425" s="136"/>
      <c r="C425" s="158"/>
      <c r="D425" s="156"/>
      <c r="E425" s="156"/>
      <c r="F425" s="160"/>
      <c r="G425" s="162"/>
      <c r="H425" s="156"/>
      <c r="I425" s="156"/>
    </row>
    <row r="426" spans="1:9" ht="34.5" customHeight="1" x14ac:dyDescent="0.2">
      <c r="A426" s="304" t="s">
        <v>591</v>
      </c>
      <c r="B426" s="313" t="s">
        <v>299</v>
      </c>
      <c r="C426" s="158" t="s">
        <v>566</v>
      </c>
      <c r="D426" s="306"/>
      <c r="E426" s="133"/>
      <c r="F426" s="306"/>
      <c r="G426" s="306"/>
      <c r="H426" s="307">
        <f>SUM(H427:H428)</f>
        <v>0</v>
      </c>
      <c r="I426" s="307">
        <v>2</v>
      </c>
    </row>
    <row r="427" spans="1:9" ht="34.5" customHeight="1" x14ac:dyDescent="0.2">
      <c r="A427" s="154"/>
      <c r="B427" s="136" t="s">
        <v>240</v>
      </c>
      <c r="C427" s="158" t="s">
        <v>566</v>
      </c>
      <c r="D427" s="167" t="s">
        <v>238</v>
      </c>
      <c r="E427" s="167"/>
      <c r="F427" s="168">
        <v>3</v>
      </c>
      <c r="G427" s="162">
        <f>VLOOKUP(B427,Insumos!$A$2:$C$187,3,FALSE)</f>
        <v>0</v>
      </c>
      <c r="H427" s="156">
        <f t="shared" ref="H427:H428" si="53">G427*F427</f>
        <v>0</v>
      </c>
      <c r="I427" s="156"/>
    </row>
    <row r="428" spans="1:9" ht="34.5" customHeight="1" x14ac:dyDescent="0.2">
      <c r="A428" s="154"/>
      <c r="B428" s="169" t="s">
        <v>239</v>
      </c>
      <c r="C428" s="158" t="s">
        <v>566</v>
      </c>
      <c r="D428" s="167" t="s">
        <v>238</v>
      </c>
      <c r="E428" s="167"/>
      <c r="F428" s="168">
        <v>3</v>
      </c>
      <c r="G428" s="162">
        <f>VLOOKUP(B428,Insumos!$A$2:$C$187,3,FALSE)</f>
        <v>0</v>
      </c>
      <c r="H428" s="156">
        <f t="shared" si="53"/>
        <v>0</v>
      </c>
      <c r="I428" s="156"/>
    </row>
    <row r="429" spans="1:9" ht="34.5" customHeight="1" x14ac:dyDescent="0.2">
      <c r="A429" s="154"/>
      <c r="B429" s="136"/>
      <c r="C429" s="158"/>
      <c r="D429" s="156"/>
      <c r="E429" s="156"/>
      <c r="F429" s="125"/>
      <c r="G429" s="162"/>
      <c r="H429" s="156"/>
      <c r="I429" s="159"/>
    </row>
    <row r="430" spans="1:9" ht="34.5" customHeight="1" x14ac:dyDescent="0.2">
      <c r="A430" s="304" t="s">
        <v>592</v>
      </c>
      <c r="B430" s="305" t="s">
        <v>314</v>
      </c>
      <c r="C430" s="158" t="s">
        <v>556</v>
      </c>
      <c r="D430" s="306" t="s">
        <v>543</v>
      </c>
      <c r="E430" s="133"/>
      <c r="F430" s="306"/>
      <c r="G430" s="306"/>
      <c r="H430" s="307">
        <f>SUM(H431:H440)</f>
        <v>0</v>
      </c>
      <c r="I430" s="307">
        <v>3</v>
      </c>
    </row>
    <row r="431" spans="1:9" ht="34.5" customHeight="1" x14ac:dyDescent="0.2">
      <c r="A431" s="154"/>
      <c r="B431" s="136" t="s">
        <v>282</v>
      </c>
      <c r="C431" s="158" t="s">
        <v>556</v>
      </c>
      <c r="D431" s="156" t="s">
        <v>32</v>
      </c>
      <c r="E431" s="156"/>
      <c r="F431" s="160">
        <v>1</v>
      </c>
      <c r="G431" s="162">
        <f>VLOOKUP(B431,Insumos!$A$2:$C$187,3,FALSE)</f>
        <v>0</v>
      </c>
      <c r="H431" s="156">
        <f t="shared" ref="H431:H432" si="54">G431*F431</f>
        <v>0</v>
      </c>
      <c r="I431" s="156"/>
    </row>
    <row r="432" spans="1:9" ht="34.5" customHeight="1" x14ac:dyDescent="0.2">
      <c r="A432" s="154"/>
      <c r="B432" s="136" t="s">
        <v>281</v>
      </c>
      <c r="C432" s="158" t="s">
        <v>556</v>
      </c>
      <c r="D432" s="156" t="s">
        <v>32</v>
      </c>
      <c r="E432" s="156"/>
      <c r="F432" s="160">
        <v>4</v>
      </c>
      <c r="G432" s="162">
        <f>VLOOKUP(B432,Insumos!$A$2:$C$187,3,FALSE)</f>
        <v>0</v>
      </c>
      <c r="H432" s="156">
        <f t="shared" si="54"/>
        <v>0</v>
      </c>
      <c r="I432" s="156"/>
    </row>
    <row r="433" spans="1:9" ht="34.5" customHeight="1" x14ac:dyDescent="0.2">
      <c r="A433" s="154"/>
      <c r="B433" s="136" t="s">
        <v>104</v>
      </c>
      <c r="C433" s="158" t="s">
        <v>556</v>
      </c>
      <c r="D433" s="156" t="s">
        <v>32</v>
      </c>
      <c r="E433" s="156"/>
      <c r="F433" s="160">
        <v>2</v>
      </c>
      <c r="G433" s="162">
        <f>VLOOKUP(B433,Insumos!$A$2:$C$187,3,FALSE)</f>
        <v>0</v>
      </c>
      <c r="H433" s="156">
        <f t="shared" ref="H433:H440" si="55">G433*F433</f>
        <v>0</v>
      </c>
      <c r="I433" s="156"/>
    </row>
    <row r="434" spans="1:9" ht="34.5" customHeight="1" x14ac:dyDescent="0.2">
      <c r="A434" s="154"/>
      <c r="B434" s="136" t="s">
        <v>105</v>
      </c>
      <c r="C434" s="158" t="s">
        <v>556</v>
      </c>
      <c r="D434" s="156" t="s">
        <v>32</v>
      </c>
      <c r="E434" s="156"/>
      <c r="F434" s="160">
        <v>2</v>
      </c>
      <c r="G434" s="162">
        <f>VLOOKUP(B434,Insumos!$A$2:$C$187,3,FALSE)</f>
        <v>0</v>
      </c>
      <c r="H434" s="156">
        <f t="shared" si="55"/>
        <v>0</v>
      </c>
      <c r="I434" s="156"/>
    </row>
    <row r="435" spans="1:9" ht="34.5" customHeight="1" x14ac:dyDescent="0.2">
      <c r="A435" s="154"/>
      <c r="B435" s="136" t="s">
        <v>284</v>
      </c>
      <c r="C435" s="158" t="s">
        <v>556</v>
      </c>
      <c r="D435" s="156" t="s">
        <v>32</v>
      </c>
      <c r="E435" s="156"/>
      <c r="F435" s="160">
        <v>3</v>
      </c>
      <c r="G435" s="162">
        <f>VLOOKUP(B435,Insumos!$A$2:$C$187,3,FALSE)</f>
        <v>0</v>
      </c>
      <c r="H435" s="156">
        <f t="shared" si="55"/>
        <v>0</v>
      </c>
      <c r="I435" s="156"/>
    </row>
    <row r="436" spans="1:9" s="140" customFormat="1" ht="34.5" customHeight="1" x14ac:dyDescent="0.2">
      <c r="A436" s="154"/>
      <c r="B436" s="136" t="s">
        <v>106</v>
      </c>
      <c r="C436" s="158" t="s">
        <v>556</v>
      </c>
      <c r="D436" s="156" t="s">
        <v>32</v>
      </c>
      <c r="E436" s="156"/>
      <c r="F436" s="160">
        <v>1</v>
      </c>
      <c r="G436" s="162">
        <f>VLOOKUP(B436,Insumos!$A$2:$C$187,3,FALSE)</f>
        <v>0</v>
      </c>
      <c r="H436" s="156">
        <f t="shared" si="55"/>
        <v>0</v>
      </c>
      <c r="I436" s="156"/>
    </row>
    <row r="437" spans="1:9" ht="34.5" customHeight="1" x14ac:dyDescent="0.2">
      <c r="A437" s="154"/>
      <c r="B437" s="136" t="s">
        <v>285</v>
      </c>
      <c r="C437" s="158" t="s">
        <v>556</v>
      </c>
      <c r="D437" s="156" t="s">
        <v>32</v>
      </c>
      <c r="E437" s="156"/>
      <c r="F437" s="160">
        <v>3</v>
      </c>
      <c r="G437" s="162">
        <f>VLOOKUP(B437,Insumos!$A$2:$C$187,3,FALSE)</f>
        <v>0</v>
      </c>
      <c r="H437" s="156">
        <f t="shared" si="55"/>
        <v>0</v>
      </c>
      <c r="I437" s="156"/>
    </row>
    <row r="438" spans="1:9" ht="34.5" customHeight="1" x14ac:dyDescent="0.2">
      <c r="A438" s="154"/>
      <c r="B438" s="136" t="s">
        <v>107</v>
      </c>
      <c r="C438" s="158" t="s">
        <v>556</v>
      </c>
      <c r="D438" s="156" t="s">
        <v>32</v>
      </c>
      <c r="E438" s="156"/>
      <c r="F438" s="160">
        <v>2</v>
      </c>
      <c r="G438" s="162">
        <f>VLOOKUP(B438,Insumos!$A$2:$C$187,3,FALSE)</f>
        <v>0</v>
      </c>
      <c r="H438" s="156">
        <f t="shared" si="55"/>
        <v>0</v>
      </c>
      <c r="I438" s="156"/>
    </row>
    <row r="439" spans="1:9" ht="34.5" customHeight="1" x14ac:dyDescent="0.2">
      <c r="A439" s="154"/>
      <c r="B439" s="136" t="s">
        <v>291</v>
      </c>
      <c r="C439" s="158" t="s">
        <v>556</v>
      </c>
      <c r="D439" s="156" t="s">
        <v>32</v>
      </c>
      <c r="E439" s="156"/>
      <c r="F439" s="160">
        <v>1</v>
      </c>
      <c r="G439" s="162">
        <f>VLOOKUP(B439,Insumos!$A$2:$C$187,3,FALSE)</f>
        <v>0</v>
      </c>
      <c r="H439" s="156">
        <f t="shared" si="55"/>
        <v>0</v>
      </c>
      <c r="I439" s="156"/>
    </row>
    <row r="440" spans="1:9" ht="34.5" customHeight="1" x14ac:dyDescent="0.2">
      <c r="A440" s="154"/>
      <c r="B440" s="136" t="s">
        <v>567</v>
      </c>
      <c r="C440" s="158" t="s">
        <v>556</v>
      </c>
      <c r="D440" s="156" t="s">
        <v>32</v>
      </c>
      <c r="E440" s="156"/>
      <c r="F440" s="160">
        <v>3</v>
      </c>
      <c r="G440" s="162">
        <f>VLOOKUP(B440,Insumos!$A$2:$C$187,3,FALSE)</f>
        <v>0</v>
      </c>
      <c r="H440" s="156">
        <f t="shared" si="55"/>
        <v>0</v>
      </c>
      <c r="I440" s="156"/>
    </row>
    <row r="441" spans="1:9" ht="34.5" customHeight="1" x14ac:dyDescent="0.2">
      <c r="A441" s="154"/>
      <c r="B441" s="136"/>
      <c r="C441" s="158"/>
      <c r="D441" s="156"/>
      <c r="E441" s="156"/>
      <c r="F441" s="160"/>
      <c r="G441" s="162"/>
      <c r="H441" s="156"/>
      <c r="I441" s="159"/>
    </row>
    <row r="442" spans="1:9" ht="34.5" customHeight="1" x14ac:dyDescent="0.2">
      <c r="A442" s="304" t="s">
        <v>592</v>
      </c>
      <c r="B442" s="305" t="s">
        <v>315</v>
      </c>
      <c r="C442" s="158" t="s">
        <v>556</v>
      </c>
      <c r="D442" s="306" t="s">
        <v>543</v>
      </c>
      <c r="E442" s="133"/>
      <c r="F442" s="306"/>
      <c r="G442" s="306"/>
      <c r="H442" s="307">
        <f>SUM(H443:H449)</f>
        <v>0</v>
      </c>
      <c r="I442" s="307">
        <v>3.5</v>
      </c>
    </row>
    <row r="443" spans="1:9" ht="34.5" customHeight="1" x14ac:dyDescent="0.2">
      <c r="A443" s="154"/>
      <c r="B443" s="136" t="s">
        <v>286</v>
      </c>
      <c r="C443" s="158" t="s">
        <v>556</v>
      </c>
      <c r="D443" s="156" t="s">
        <v>32</v>
      </c>
      <c r="E443" s="156"/>
      <c r="F443" s="160">
        <v>1</v>
      </c>
      <c r="G443" s="162">
        <f>VLOOKUP(B443,Insumos!$A$2:$C$187,3,FALSE)</f>
        <v>0</v>
      </c>
      <c r="H443" s="156">
        <f t="shared" ref="H443" si="56">G443*F443</f>
        <v>0</v>
      </c>
      <c r="I443" s="156"/>
    </row>
    <row r="444" spans="1:9" ht="34.5" customHeight="1" x14ac:dyDescent="0.2">
      <c r="A444" s="154"/>
      <c r="B444" s="136" t="s">
        <v>281</v>
      </c>
      <c r="C444" s="158" t="s">
        <v>556</v>
      </c>
      <c r="D444" s="156" t="s">
        <v>32</v>
      </c>
      <c r="E444" s="156"/>
      <c r="F444" s="160">
        <v>6</v>
      </c>
      <c r="G444" s="162">
        <f>VLOOKUP(B444,Insumos!$A$2:$C$187,3,FALSE)</f>
        <v>0</v>
      </c>
      <c r="H444" s="156">
        <f t="shared" ref="H444:H449" si="57">G444*F444</f>
        <v>0</v>
      </c>
      <c r="I444" s="156"/>
    </row>
    <row r="445" spans="1:9" ht="34.5" customHeight="1" x14ac:dyDescent="0.2">
      <c r="A445" s="154"/>
      <c r="B445" s="136" t="s">
        <v>284</v>
      </c>
      <c r="C445" s="158" t="s">
        <v>556</v>
      </c>
      <c r="D445" s="156" t="s">
        <v>32</v>
      </c>
      <c r="E445" s="156"/>
      <c r="F445" s="160">
        <v>4</v>
      </c>
      <c r="G445" s="162">
        <f>VLOOKUP(B445,Insumos!$A$2:$C$187,3,FALSE)</f>
        <v>0</v>
      </c>
      <c r="H445" s="156">
        <f t="shared" si="57"/>
        <v>0</v>
      </c>
      <c r="I445" s="156"/>
    </row>
    <row r="446" spans="1:9" ht="34.5" customHeight="1" x14ac:dyDescent="0.2">
      <c r="A446" s="154"/>
      <c r="B446" s="136" t="s">
        <v>285</v>
      </c>
      <c r="C446" s="158" t="s">
        <v>556</v>
      </c>
      <c r="D446" s="156" t="s">
        <v>32</v>
      </c>
      <c r="E446" s="156"/>
      <c r="F446" s="160">
        <v>3</v>
      </c>
      <c r="G446" s="162">
        <f>VLOOKUP(B446,Insumos!$A$2:$C$187,3,FALSE)</f>
        <v>0</v>
      </c>
      <c r="H446" s="156">
        <f t="shared" si="57"/>
        <v>0</v>
      </c>
      <c r="I446" s="156"/>
    </row>
    <row r="447" spans="1:9" ht="34.5" customHeight="1" x14ac:dyDescent="0.2">
      <c r="A447" s="154"/>
      <c r="B447" s="136" t="s">
        <v>107</v>
      </c>
      <c r="C447" s="158" t="s">
        <v>556</v>
      </c>
      <c r="D447" s="156" t="s">
        <v>32</v>
      </c>
      <c r="E447" s="156"/>
      <c r="F447" s="160">
        <v>2</v>
      </c>
      <c r="G447" s="162">
        <f>VLOOKUP(B447,Insumos!$A$2:$C$187,3,FALSE)</f>
        <v>0</v>
      </c>
      <c r="H447" s="156">
        <f t="shared" si="57"/>
        <v>0</v>
      </c>
      <c r="I447" s="156"/>
    </row>
    <row r="448" spans="1:9" ht="34.5" customHeight="1" x14ac:dyDescent="0.2">
      <c r="A448" s="154"/>
      <c r="B448" s="136" t="s">
        <v>291</v>
      </c>
      <c r="C448" s="158" t="s">
        <v>556</v>
      </c>
      <c r="D448" s="156" t="s">
        <v>32</v>
      </c>
      <c r="E448" s="156"/>
      <c r="F448" s="160">
        <v>1</v>
      </c>
      <c r="G448" s="162">
        <f>VLOOKUP(B448,Insumos!$A$2:$C$187,3,FALSE)</f>
        <v>0</v>
      </c>
      <c r="H448" s="156">
        <f t="shared" si="57"/>
        <v>0</v>
      </c>
      <c r="I448" s="156"/>
    </row>
    <row r="449" spans="1:9" ht="34.5" customHeight="1" x14ac:dyDescent="0.2">
      <c r="A449" s="154"/>
      <c r="B449" s="136" t="s">
        <v>567</v>
      </c>
      <c r="C449" s="158" t="s">
        <v>556</v>
      </c>
      <c r="D449" s="156" t="s">
        <v>32</v>
      </c>
      <c r="E449" s="156"/>
      <c r="F449" s="160">
        <v>3</v>
      </c>
      <c r="G449" s="162">
        <f>VLOOKUP(B449,Insumos!$A$2:$C$187,3,FALSE)</f>
        <v>0</v>
      </c>
      <c r="H449" s="156">
        <f t="shared" si="57"/>
        <v>0</v>
      </c>
      <c r="I449" s="156"/>
    </row>
    <row r="450" spans="1:9" ht="34.5" customHeight="1" x14ac:dyDescent="0.2">
      <c r="A450" s="154"/>
      <c r="B450" s="136"/>
      <c r="C450" s="158"/>
      <c r="D450" s="156"/>
      <c r="E450" s="156"/>
      <c r="F450" s="125"/>
      <c r="G450" s="162"/>
      <c r="H450" s="156"/>
      <c r="I450" s="159"/>
    </row>
    <row r="451" spans="1:9" ht="34.5" customHeight="1" x14ac:dyDescent="0.2">
      <c r="A451" s="304" t="s">
        <v>593</v>
      </c>
      <c r="B451" s="305" t="s">
        <v>316</v>
      </c>
      <c r="C451" s="158" t="s">
        <v>557</v>
      </c>
      <c r="D451" s="306" t="s">
        <v>543</v>
      </c>
      <c r="E451" s="133"/>
      <c r="F451" s="306"/>
      <c r="G451" s="306"/>
      <c r="H451" s="307">
        <f>SUM(H452:H463)</f>
        <v>0</v>
      </c>
      <c r="I451" s="307">
        <v>4</v>
      </c>
    </row>
    <row r="452" spans="1:9" ht="34.5" customHeight="1" x14ac:dyDescent="0.2">
      <c r="A452" s="154"/>
      <c r="B452" s="136" t="s">
        <v>282</v>
      </c>
      <c r="C452" s="158" t="s">
        <v>557</v>
      </c>
      <c r="D452" s="156" t="s">
        <v>32</v>
      </c>
      <c r="E452" s="156"/>
      <c r="F452" s="160">
        <v>2</v>
      </c>
      <c r="G452" s="162">
        <f>VLOOKUP(B452,Insumos!$A$2:$C$187,3,FALSE)</f>
        <v>0</v>
      </c>
      <c r="H452" s="156">
        <f t="shared" ref="H452" si="58">G452*F452</f>
        <v>0</v>
      </c>
      <c r="I452" s="156"/>
    </row>
    <row r="453" spans="1:9" ht="34.5" customHeight="1" x14ac:dyDescent="0.2">
      <c r="A453" s="154"/>
      <c r="B453" s="136" t="s">
        <v>281</v>
      </c>
      <c r="C453" s="158" t="s">
        <v>557</v>
      </c>
      <c r="D453" s="156" t="s">
        <v>32</v>
      </c>
      <c r="E453" s="156"/>
      <c r="F453" s="160">
        <v>12</v>
      </c>
      <c r="G453" s="162">
        <f>VLOOKUP(B453,Insumos!$A$2:$C$187,3,FALSE)</f>
        <v>0</v>
      </c>
      <c r="H453" s="156">
        <f t="shared" ref="H453:H463" si="59">G453*F453</f>
        <v>0</v>
      </c>
      <c r="I453" s="156"/>
    </row>
    <row r="454" spans="1:9" ht="34.5" customHeight="1" x14ac:dyDescent="0.2">
      <c r="A454" s="154"/>
      <c r="B454" s="136" t="s">
        <v>104</v>
      </c>
      <c r="C454" s="158" t="s">
        <v>557</v>
      </c>
      <c r="D454" s="156" t="s">
        <v>32</v>
      </c>
      <c r="E454" s="156"/>
      <c r="F454" s="160">
        <v>4</v>
      </c>
      <c r="G454" s="162">
        <f>VLOOKUP(B454,Insumos!$A$2:$C$187,3,FALSE)</f>
        <v>0</v>
      </c>
      <c r="H454" s="156">
        <f t="shared" si="59"/>
        <v>0</v>
      </c>
      <c r="I454" s="156"/>
    </row>
    <row r="455" spans="1:9" ht="34.5" customHeight="1" x14ac:dyDescent="0.2">
      <c r="A455" s="154"/>
      <c r="B455" s="136" t="s">
        <v>569</v>
      </c>
      <c r="C455" s="158" t="s">
        <v>557</v>
      </c>
      <c r="D455" s="156" t="s">
        <v>32</v>
      </c>
      <c r="E455" s="156"/>
      <c r="F455" s="160">
        <v>3</v>
      </c>
      <c r="G455" s="162">
        <f>VLOOKUP(B455,Insumos!$A$2:$C$187,3,FALSE)</f>
        <v>0</v>
      </c>
      <c r="H455" s="156">
        <f t="shared" si="59"/>
        <v>0</v>
      </c>
      <c r="I455" s="156"/>
    </row>
    <row r="456" spans="1:9" ht="34.5" customHeight="1" x14ac:dyDescent="0.2">
      <c r="A456" s="154"/>
      <c r="B456" s="136" t="s">
        <v>105</v>
      </c>
      <c r="C456" s="158" t="s">
        <v>557</v>
      </c>
      <c r="D456" s="156" t="s">
        <v>32</v>
      </c>
      <c r="E456" s="156"/>
      <c r="F456" s="160">
        <v>4</v>
      </c>
      <c r="G456" s="162">
        <f>VLOOKUP(B456,Insumos!$A$2:$C$187,3,FALSE)</f>
        <v>0</v>
      </c>
      <c r="H456" s="156">
        <f t="shared" si="59"/>
        <v>0</v>
      </c>
      <c r="I456" s="156"/>
    </row>
    <row r="457" spans="1:9" ht="34.5" customHeight="1" x14ac:dyDescent="0.2">
      <c r="A457" s="154"/>
      <c r="B457" s="136" t="s">
        <v>287</v>
      </c>
      <c r="C457" s="158" t="s">
        <v>557</v>
      </c>
      <c r="D457" s="156" t="s">
        <v>32</v>
      </c>
      <c r="E457" s="156"/>
      <c r="F457" s="160">
        <v>3</v>
      </c>
      <c r="G457" s="162">
        <f>VLOOKUP(B457,Insumos!$A$2:$C$187,3,FALSE)</f>
        <v>0</v>
      </c>
      <c r="H457" s="156">
        <f t="shared" si="59"/>
        <v>0</v>
      </c>
      <c r="I457" s="156"/>
    </row>
    <row r="458" spans="1:9" ht="34.5" customHeight="1" x14ac:dyDescent="0.2">
      <c r="A458" s="154"/>
      <c r="B458" s="136" t="s">
        <v>284</v>
      </c>
      <c r="C458" s="158" t="s">
        <v>557</v>
      </c>
      <c r="D458" s="156" t="s">
        <v>32</v>
      </c>
      <c r="E458" s="156"/>
      <c r="F458" s="160">
        <v>2</v>
      </c>
      <c r="G458" s="162">
        <f>VLOOKUP(B458,Insumos!$A$2:$C$187,3,FALSE)</f>
        <v>0</v>
      </c>
      <c r="H458" s="156">
        <f t="shared" si="59"/>
        <v>0</v>
      </c>
      <c r="I458" s="156"/>
    </row>
    <row r="459" spans="1:9" ht="34.5" customHeight="1" x14ac:dyDescent="0.2">
      <c r="A459" s="154"/>
      <c r="B459" s="136" t="s">
        <v>106</v>
      </c>
      <c r="C459" s="158" t="s">
        <v>557</v>
      </c>
      <c r="D459" s="156" t="s">
        <v>32</v>
      </c>
      <c r="E459" s="156"/>
      <c r="F459" s="160">
        <v>2</v>
      </c>
      <c r="G459" s="162">
        <f>VLOOKUP(B459,Insumos!$A$2:$C$187,3,FALSE)</f>
        <v>0</v>
      </c>
      <c r="H459" s="156">
        <f t="shared" si="59"/>
        <v>0</v>
      </c>
      <c r="I459" s="156"/>
    </row>
    <row r="460" spans="1:9" ht="34.5" customHeight="1" x14ac:dyDescent="0.2">
      <c r="A460" s="154"/>
      <c r="B460" s="136" t="s">
        <v>285</v>
      </c>
      <c r="C460" s="158" t="s">
        <v>557</v>
      </c>
      <c r="D460" s="156" t="s">
        <v>32</v>
      </c>
      <c r="E460" s="156"/>
      <c r="F460" s="160">
        <v>6</v>
      </c>
      <c r="G460" s="162">
        <f>VLOOKUP(B460,Insumos!$A$2:$C$187,3,FALSE)</f>
        <v>0</v>
      </c>
      <c r="H460" s="156">
        <f t="shared" si="59"/>
        <v>0</v>
      </c>
      <c r="I460" s="156"/>
    </row>
    <row r="461" spans="1:9" s="140" customFormat="1" ht="34.5" customHeight="1" x14ac:dyDescent="0.2">
      <c r="A461" s="154"/>
      <c r="B461" s="136" t="s">
        <v>107</v>
      </c>
      <c r="C461" s="158" t="s">
        <v>557</v>
      </c>
      <c r="D461" s="156" t="s">
        <v>32</v>
      </c>
      <c r="E461" s="156"/>
      <c r="F461" s="160">
        <v>4</v>
      </c>
      <c r="G461" s="162">
        <f>VLOOKUP(B461,Insumos!$A$2:$C$187,3,FALSE)</f>
        <v>0</v>
      </c>
      <c r="H461" s="156">
        <f t="shared" si="59"/>
        <v>0</v>
      </c>
      <c r="I461" s="156"/>
    </row>
    <row r="462" spans="1:9" ht="34.5" customHeight="1" x14ac:dyDescent="0.2">
      <c r="A462" s="154"/>
      <c r="B462" s="136" t="s">
        <v>291</v>
      </c>
      <c r="C462" s="158" t="s">
        <v>557</v>
      </c>
      <c r="D462" s="156" t="s">
        <v>32</v>
      </c>
      <c r="E462" s="156"/>
      <c r="F462" s="160">
        <v>2</v>
      </c>
      <c r="G462" s="162">
        <f>VLOOKUP(B462,Insumos!$A$2:$C$187,3,FALSE)</f>
        <v>0</v>
      </c>
      <c r="H462" s="156">
        <f t="shared" si="59"/>
        <v>0</v>
      </c>
      <c r="I462" s="156"/>
    </row>
    <row r="463" spans="1:9" ht="34.5" customHeight="1" x14ac:dyDescent="0.2">
      <c r="A463" s="154"/>
      <c r="B463" s="136" t="s">
        <v>288</v>
      </c>
      <c r="C463" s="158" t="s">
        <v>557</v>
      </c>
      <c r="D463" s="156" t="s">
        <v>32</v>
      </c>
      <c r="E463" s="156"/>
      <c r="F463" s="160">
        <v>4</v>
      </c>
      <c r="G463" s="162">
        <f>VLOOKUP(B463,Insumos!$A$2:$C$187,3,FALSE)</f>
        <v>0</v>
      </c>
      <c r="H463" s="156">
        <f t="shared" si="59"/>
        <v>0</v>
      </c>
      <c r="I463" s="156"/>
    </row>
    <row r="464" spans="1:9" ht="34.5" customHeight="1" x14ac:dyDescent="0.2">
      <c r="A464" s="154"/>
      <c r="B464" s="136"/>
      <c r="C464" s="158"/>
      <c r="D464" s="156"/>
      <c r="E464" s="156"/>
      <c r="F464" s="160"/>
      <c r="G464" s="162"/>
      <c r="H464" s="156"/>
      <c r="I464" s="159"/>
    </row>
    <row r="465" spans="1:9" ht="34.5" customHeight="1" x14ac:dyDescent="0.2">
      <c r="A465" s="304" t="s">
        <v>593</v>
      </c>
      <c r="B465" s="305" t="s">
        <v>317</v>
      </c>
      <c r="C465" s="158" t="s">
        <v>557</v>
      </c>
      <c r="D465" s="306" t="s">
        <v>543</v>
      </c>
      <c r="E465" s="133"/>
      <c r="F465" s="306"/>
      <c r="G465" s="306"/>
      <c r="H465" s="307">
        <f>SUM(H466:H474)</f>
        <v>0</v>
      </c>
      <c r="I465" s="307">
        <v>4.5</v>
      </c>
    </row>
    <row r="466" spans="1:9" ht="34.5" customHeight="1" x14ac:dyDescent="0.2">
      <c r="A466" s="154"/>
      <c r="B466" s="136" t="s">
        <v>286</v>
      </c>
      <c r="C466" s="158" t="s">
        <v>557</v>
      </c>
      <c r="D466" s="156" t="s">
        <v>32</v>
      </c>
      <c r="E466" s="156"/>
      <c r="F466" s="160">
        <v>2</v>
      </c>
      <c r="G466" s="162">
        <f>VLOOKUP(B466,Insumos!$A$2:$C$187,3,FALSE)</f>
        <v>0</v>
      </c>
      <c r="H466" s="156">
        <f t="shared" ref="H466" si="60">G466*F466</f>
        <v>0</v>
      </c>
      <c r="I466" s="156"/>
    </row>
    <row r="467" spans="1:9" ht="34.5" customHeight="1" x14ac:dyDescent="0.2">
      <c r="A467" s="154"/>
      <c r="B467" s="136" t="s">
        <v>281</v>
      </c>
      <c r="C467" s="158" t="s">
        <v>557</v>
      </c>
      <c r="D467" s="156" t="s">
        <v>32</v>
      </c>
      <c r="E467" s="156"/>
      <c r="F467" s="160">
        <v>14</v>
      </c>
      <c r="G467" s="162">
        <f>VLOOKUP(B467,Insumos!$A$2:$C$187,3,FALSE)</f>
        <v>0</v>
      </c>
      <c r="H467" s="156">
        <f t="shared" ref="H467:H474" si="61">G467*F467</f>
        <v>0</v>
      </c>
      <c r="I467" s="156"/>
    </row>
    <row r="468" spans="1:9" ht="34.5" customHeight="1" x14ac:dyDescent="0.2">
      <c r="A468" s="154"/>
      <c r="B468" s="136" t="s">
        <v>569</v>
      </c>
      <c r="C468" s="158" t="s">
        <v>557</v>
      </c>
      <c r="D468" s="156" t="s">
        <v>32</v>
      </c>
      <c r="E468" s="156"/>
      <c r="F468" s="160">
        <v>3</v>
      </c>
      <c r="G468" s="162">
        <f>VLOOKUP(B468,Insumos!$A$2:$C$187,3,FALSE)</f>
        <v>0</v>
      </c>
      <c r="H468" s="156">
        <f t="shared" si="61"/>
        <v>0</v>
      </c>
      <c r="I468" s="156"/>
    </row>
    <row r="469" spans="1:9" ht="34.5" customHeight="1" x14ac:dyDescent="0.2">
      <c r="A469" s="154"/>
      <c r="B469" s="136" t="s">
        <v>287</v>
      </c>
      <c r="C469" s="158" t="s">
        <v>557</v>
      </c>
      <c r="D469" s="156" t="s">
        <v>32</v>
      </c>
      <c r="E469" s="156"/>
      <c r="F469" s="160">
        <v>4</v>
      </c>
      <c r="G469" s="162">
        <f>VLOOKUP(B469,Insumos!$A$2:$C$187,3,FALSE)</f>
        <v>0</v>
      </c>
      <c r="H469" s="156">
        <f t="shared" si="61"/>
        <v>0</v>
      </c>
      <c r="I469" s="156"/>
    </row>
    <row r="470" spans="1:9" ht="34.5" customHeight="1" x14ac:dyDescent="0.2">
      <c r="A470" s="154"/>
      <c r="B470" s="136" t="s">
        <v>284</v>
      </c>
      <c r="C470" s="158" t="s">
        <v>557</v>
      </c>
      <c r="D470" s="156" t="s">
        <v>32</v>
      </c>
      <c r="E470" s="156"/>
      <c r="F470" s="160">
        <v>2</v>
      </c>
      <c r="G470" s="162">
        <f>VLOOKUP(B470,Insumos!$A$2:$C$187,3,FALSE)</f>
        <v>0</v>
      </c>
      <c r="H470" s="156">
        <f t="shared" si="61"/>
        <v>0</v>
      </c>
      <c r="I470" s="156"/>
    </row>
    <row r="471" spans="1:9" ht="34.5" customHeight="1" x14ac:dyDescent="0.2">
      <c r="A471" s="154"/>
      <c r="B471" s="136" t="s">
        <v>285</v>
      </c>
      <c r="C471" s="158" t="s">
        <v>557</v>
      </c>
      <c r="D471" s="156" t="s">
        <v>32</v>
      </c>
      <c r="E471" s="156"/>
      <c r="F471" s="160">
        <v>6</v>
      </c>
      <c r="G471" s="162">
        <f>VLOOKUP(B471,Insumos!$A$2:$C$187,3,FALSE)</f>
        <v>0</v>
      </c>
      <c r="H471" s="156">
        <f t="shared" si="61"/>
        <v>0</v>
      </c>
      <c r="I471" s="156"/>
    </row>
    <row r="472" spans="1:9" ht="34.5" customHeight="1" x14ac:dyDescent="0.2">
      <c r="A472" s="154"/>
      <c r="B472" s="136" t="s">
        <v>107</v>
      </c>
      <c r="C472" s="158" t="s">
        <v>557</v>
      </c>
      <c r="D472" s="156" t="s">
        <v>32</v>
      </c>
      <c r="E472" s="156"/>
      <c r="F472" s="160">
        <v>4</v>
      </c>
      <c r="G472" s="162">
        <f>VLOOKUP(B472,Insumos!$A$2:$C$187,3,FALSE)</f>
        <v>0</v>
      </c>
      <c r="H472" s="156">
        <f t="shared" si="61"/>
        <v>0</v>
      </c>
      <c r="I472" s="156"/>
    </row>
    <row r="473" spans="1:9" ht="34.5" customHeight="1" x14ac:dyDescent="0.2">
      <c r="A473" s="154"/>
      <c r="B473" s="136" t="s">
        <v>291</v>
      </c>
      <c r="C473" s="158" t="s">
        <v>557</v>
      </c>
      <c r="D473" s="156" t="s">
        <v>32</v>
      </c>
      <c r="E473" s="156"/>
      <c r="F473" s="160">
        <v>2</v>
      </c>
      <c r="G473" s="162">
        <f>VLOOKUP(B473,Insumos!$A$2:$C$187,3,FALSE)</f>
        <v>0</v>
      </c>
      <c r="H473" s="156">
        <f t="shared" si="61"/>
        <v>0</v>
      </c>
      <c r="I473" s="156"/>
    </row>
    <row r="474" spans="1:9" ht="34.5" customHeight="1" x14ac:dyDescent="0.2">
      <c r="A474" s="154"/>
      <c r="B474" s="136" t="s">
        <v>288</v>
      </c>
      <c r="C474" s="158" t="s">
        <v>557</v>
      </c>
      <c r="D474" s="156" t="s">
        <v>32</v>
      </c>
      <c r="E474" s="156"/>
      <c r="F474" s="160">
        <v>4</v>
      </c>
      <c r="G474" s="162">
        <f>VLOOKUP(B474,Insumos!$A$2:$C$187,3,FALSE)</f>
        <v>0</v>
      </c>
      <c r="H474" s="156">
        <f t="shared" si="61"/>
        <v>0</v>
      </c>
      <c r="I474" s="156"/>
    </row>
    <row r="475" spans="1:9" ht="34.5" customHeight="1" x14ac:dyDescent="0.2">
      <c r="A475" s="154"/>
      <c r="B475" s="136"/>
      <c r="C475" s="158"/>
      <c r="D475" s="156"/>
      <c r="E475" s="156"/>
      <c r="F475" s="125"/>
      <c r="G475" s="162"/>
      <c r="H475" s="156"/>
      <c r="I475" s="159"/>
    </row>
    <row r="476" spans="1:9" ht="34.5" customHeight="1" x14ac:dyDescent="0.2">
      <c r="A476" s="304" t="s">
        <v>594</v>
      </c>
      <c r="B476" s="305" t="s">
        <v>318</v>
      </c>
      <c r="C476" s="158" t="s">
        <v>544</v>
      </c>
      <c r="D476" s="306" t="s">
        <v>543</v>
      </c>
      <c r="E476" s="133"/>
      <c r="F476" s="306"/>
      <c r="G476" s="306"/>
      <c r="H476" s="307">
        <f>SUM(H477:H488)</f>
        <v>0</v>
      </c>
      <c r="I476" s="307">
        <v>5</v>
      </c>
    </row>
    <row r="477" spans="1:9" ht="34.5" customHeight="1" x14ac:dyDescent="0.2">
      <c r="A477" s="154"/>
      <c r="B477" s="136" t="s">
        <v>282</v>
      </c>
      <c r="C477" s="158" t="s">
        <v>544</v>
      </c>
      <c r="D477" s="156" t="s">
        <v>32</v>
      </c>
      <c r="E477" s="156"/>
      <c r="F477" s="160">
        <v>2</v>
      </c>
      <c r="G477" s="162">
        <f>VLOOKUP(B477,Insumos!$A$2:$C$187,3,FALSE)</f>
        <v>0</v>
      </c>
      <c r="H477" s="156">
        <f t="shared" ref="H477" si="62">G477*F477</f>
        <v>0</v>
      </c>
      <c r="I477" s="156"/>
    </row>
    <row r="478" spans="1:9" ht="34.5" customHeight="1" x14ac:dyDescent="0.2">
      <c r="A478" s="154"/>
      <c r="B478" s="136" t="s">
        <v>568</v>
      </c>
      <c r="C478" s="158" t="s">
        <v>544</v>
      </c>
      <c r="D478" s="156" t="s">
        <v>32</v>
      </c>
      <c r="E478" s="156"/>
      <c r="F478" s="160">
        <v>3</v>
      </c>
      <c r="G478" s="162">
        <f>VLOOKUP(B478,Insumos!$A$2:$C$187,3,FALSE)</f>
        <v>0</v>
      </c>
      <c r="H478" s="156">
        <f t="shared" ref="H478:H488" si="63">G478*F478</f>
        <v>0</v>
      </c>
      <c r="I478" s="156"/>
    </row>
    <row r="479" spans="1:9" ht="34.5" customHeight="1" x14ac:dyDescent="0.2">
      <c r="A479" s="154"/>
      <c r="B479" s="136" t="s">
        <v>47</v>
      </c>
      <c r="C479" s="158" t="s">
        <v>544</v>
      </c>
      <c r="D479" s="156" t="s">
        <v>32</v>
      </c>
      <c r="E479" s="156"/>
      <c r="F479" s="160">
        <v>3</v>
      </c>
      <c r="G479" s="162">
        <f>VLOOKUP(B479,Insumos!$A$2:$C$187,3,FALSE)</f>
        <v>0</v>
      </c>
      <c r="H479" s="156">
        <f t="shared" si="63"/>
        <v>0</v>
      </c>
      <c r="I479" s="156"/>
    </row>
    <row r="480" spans="1:9" ht="34.5" customHeight="1" x14ac:dyDescent="0.2">
      <c r="A480" s="154"/>
      <c r="B480" s="136" t="s">
        <v>281</v>
      </c>
      <c r="C480" s="158" t="s">
        <v>544</v>
      </c>
      <c r="D480" s="156" t="s">
        <v>32</v>
      </c>
      <c r="E480" s="156"/>
      <c r="F480" s="160">
        <v>12</v>
      </c>
      <c r="G480" s="162">
        <f>VLOOKUP(B480,Insumos!$A$2:$C$187,3,FALSE)</f>
        <v>0</v>
      </c>
      <c r="H480" s="156">
        <f t="shared" si="63"/>
        <v>0</v>
      </c>
      <c r="I480" s="156"/>
    </row>
    <row r="481" spans="1:9" ht="34.5" customHeight="1" x14ac:dyDescent="0.2">
      <c r="A481" s="154"/>
      <c r="B481" s="136" t="s">
        <v>289</v>
      </c>
      <c r="C481" s="158" t="s">
        <v>544</v>
      </c>
      <c r="D481" s="156" t="s">
        <v>32</v>
      </c>
      <c r="E481" s="156"/>
      <c r="F481" s="160">
        <v>3</v>
      </c>
      <c r="G481" s="162">
        <f>VLOOKUP(B481,Insumos!$A$2:$C$187,3,FALSE)</f>
        <v>0</v>
      </c>
      <c r="H481" s="156">
        <f t="shared" si="63"/>
        <v>0</v>
      </c>
      <c r="I481" s="156"/>
    </row>
    <row r="482" spans="1:9" ht="34.5" customHeight="1" x14ac:dyDescent="0.2">
      <c r="A482" s="154"/>
      <c r="B482" s="136" t="s">
        <v>104</v>
      </c>
      <c r="C482" s="158" t="s">
        <v>544</v>
      </c>
      <c r="D482" s="156" t="s">
        <v>32</v>
      </c>
      <c r="E482" s="156"/>
      <c r="F482" s="160">
        <v>4</v>
      </c>
      <c r="G482" s="162">
        <f>VLOOKUP(B482,Insumos!$A$2:$C$187,3,FALSE)</f>
        <v>0</v>
      </c>
      <c r="H482" s="156">
        <f t="shared" si="63"/>
        <v>0</v>
      </c>
      <c r="I482" s="156"/>
    </row>
    <row r="483" spans="1:9" ht="34.5" customHeight="1" x14ac:dyDescent="0.2">
      <c r="A483" s="154"/>
      <c r="B483" s="136" t="s">
        <v>422</v>
      </c>
      <c r="C483" s="158" t="s">
        <v>544</v>
      </c>
      <c r="D483" s="156" t="s">
        <v>32</v>
      </c>
      <c r="E483" s="156"/>
      <c r="F483" s="160">
        <v>3</v>
      </c>
      <c r="G483" s="162">
        <f>VLOOKUP(B483,Insumos!$A$2:$C$187,3,FALSE)</f>
        <v>0</v>
      </c>
      <c r="H483" s="156">
        <f t="shared" si="63"/>
        <v>0</v>
      </c>
      <c r="I483" s="156"/>
    </row>
    <row r="484" spans="1:9" ht="34.5" customHeight="1" x14ac:dyDescent="0.2">
      <c r="A484" s="154"/>
      <c r="B484" s="136" t="s">
        <v>105</v>
      </c>
      <c r="C484" s="158" t="s">
        <v>544</v>
      </c>
      <c r="D484" s="156" t="s">
        <v>32</v>
      </c>
      <c r="E484" s="156"/>
      <c r="F484" s="160">
        <v>4</v>
      </c>
      <c r="G484" s="162">
        <f>VLOOKUP(B484,Insumos!$A$2:$C$187,3,FALSE)</f>
        <v>0</v>
      </c>
      <c r="H484" s="156">
        <f t="shared" si="63"/>
        <v>0</v>
      </c>
      <c r="I484" s="156"/>
    </row>
    <row r="485" spans="1:9" ht="34.5" customHeight="1" x14ac:dyDescent="0.2">
      <c r="A485" s="154"/>
      <c r="B485" s="136" t="s">
        <v>287</v>
      </c>
      <c r="C485" s="158" t="s">
        <v>544</v>
      </c>
      <c r="D485" s="156" t="s">
        <v>32</v>
      </c>
      <c r="E485" s="156"/>
      <c r="F485" s="160">
        <v>1</v>
      </c>
      <c r="G485" s="162">
        <f>VLOOKUP(B485,Insumos!$A$2:$C$187,3,FALSE)</f>
        <v>0</v>
      </c>
      <c r="H485" s="156">
        <f t="shared" si="63"/>
        <v>0</v>
      </c>
      <c r="I485" s="156"/>
    </row>
    <row r="486" spans="1:9" ht="34.5" customHeight="1" x14ac:dyDescent="0.2">
      <c r="A486" s="154"/>
      <c r="B486" s="136" t="s">
        <v>106</v>
      </c>
      <c r="C486" s="158" t="s">
        <v>544</v>
      </c>
      <c r="D486" s="156" t="s">
        <v>32</v>
      </c>
      <c r="E486" s="156"/>
      <c r="F486" s="160">
        <v>2</v>
      </c>
      <c r="G486" s="162">
        <f>VLOOKUP(B486,Insumos!$A$2:$C$187,3,FALSE)</f>
        <v>0</v>
      </c>
      <c r="H486" s="156">
        <f t="shared" si="63"/>
        <v>0</v>
      </c>
      <c r="I486" s="156"/>
    </row>
    <row r="487" spans="1:9" s="140" customFormat="1" ht="34.5" customHeight="1" x14ac:dyDescent="0.2">
      <c r="A487" s="154"/>
      <c r="B487" s="136" t="s">
        <v>370</v>
      </c>
      <c r="C487" s="158" t="s">
        <v>544</v>
      </c>
      <c r="D487" s="156" t="s">
        <v>32</v>
      </c>
      <c r="E487" s="156"/>
      <c r="F487" s="160">
        <v>3</v>
      </c>
      <c r="G487" s="162">
        <f>VLOOKUP(B487,Insumos!$A$2:$C$187,3,FALSE)</f>
        <v>0</v>
      </c>
      <c r="H487" s="156">
        <f t="shared" si="63"/>
        <v>0</v>
      </c>
      <c r="I487" s="156"/>
    </row>
    <row r="488" spans="1:9" ht="34.5" customHeight="1" x14ac:dyDescent="0.2">
      <c r="A488" s="154"/>
      <c r="B488" s="136" t="s">
        <v>288</v>
      </c>
      <c r="C488" s="158" t="s">
        <v>544</v>
      </c>
      <c r="D488" s="156" t="s">
        <v>32</v>
      </c>
      <c r="E488" s="156"/>
      <c r="F488" s="160">
        <v>4</v>
      </c>
      <c r="G488" s="162">
        <f>VLOOKUP(B488,Insumos!$A$2:$C$187,3,FALSE)</f>
        <v>0</v>
      </c>
      <c r="H488" s="156">
        <f t="shared" si="63"/>
        <v>0</v>
      </c>
      <c r="I488" s="156"/>
    </row>
    <row r="489" spans="1:9" ht="34.5" customHeight="1" x14ac:dyDescent="0.2">
      <c r="A489" s="154"/>
      <c r="B489" s="136"/>
      <c r="C489" s="158"/>
      <c r="D489" s="156"/>
      <c r="E489" s="156"/>
      <c r="F489" s="160"/>
      <c r="G489" s="162"/>
      <c r="H489" s="156"/>
      <c r="I489" s="159"/>
    </row>
    <row r="490" spans="1:9" ht="34.5" customHeight="1" x14ac:dyDescent="0.2">
      <c r="A490" s="304" t="s">
        <v>594</v>
      </c>
      <c r="B490" s="305" t="s">
        <v>171</v>
      </c>
      <c r="C490" s="158" t="s">
        <v>544</v>
      </c>
      <c r="D490" s="306" t="s">
        <v>543</v>
      </c>
      <c r="E490" s="133"/>
      <c r="F490" s="306"/>
      <c r="G490" s="306"/>
      <c r="H490" s="307">
        <f>SUM(H491:H500)</f>
        <v>0</v>
      </c>
      <c r="I490" s="307">
        <v>5.5</v>
      </c>
    </row>
    <row r="491" spans="1:9" ht="34.5" customHeight="1" x14ac:dyDescent="0.2">
      <c r="A491" s="154"/>
      <c r="B491" s="136" t="s">
        <v>286</v>
      </c>
      <c r="C491" s="158" t="s">
        <v>544</v>
      </c>
      <c r="D491" s="156" t="s">
        <v>32</v>
      </c>
      <c r="E491" s="156"/>
      <c r="F491" s="160">
        <v>2</v>
      </c>
      <c r="G491" s="162">
        <f>VLOOKUP(B491,Insumos!$A$2:$C$187,3,FALSE)</f>
        <v>0</v>
      </c>
      <c r="H491" s="156">
        <f t="shared" ref="H491" si="64">G491*F491</f>
        <v>0</v>
      </c>
      <c r="I491" s="156"/>
    </row>
    <row r="492" spans="1:9" ht="34.5" customHeight="1" x14ac:dyDescent="0.2">
      <c r="A492" s="154"/>
      <c r="B492" s="136" t="s">
        <v>568</v>
      </c>
      <c r="C492" s="158" t="s">
        <v>544</v>
      </c>
      <c r="D492" s="156" t="s">
        <v>32</v>
      </c>
      <c r="E492" s="156"/>
      <c r="F492" s="160">
        <v>3</v>
      </c>
      <c r="G492" s="162">
        <f>VLOOKUP(B492,Insumos!$A$2:$C$187,3,FALSE)</f>
        <v>0</v>
      </c>
      <c r="H492" s="156">
        <f t="shared" ref="H492:H500" si="65">G492*F492</f>
        <v>0</v>
      </c>
      <c r="I492" s="156"/>
    </row>
    <row r="493" spans="1:9" ht="34.5" customHeight="1" x14ac:dyDescent="0.2">
      <c r="A493" s="154"/>
      <c r="B493" s="136" t="s">
        <v>47</v>
      </c>
      <c r="C493" s="158" t="s">
        <v>544</v>
      </c>
      <c r="D493" s="156" t="s">
        <v>32</v>
      </c>
      <c r="E493" s="156"/>
      <c r="F493" s="160">
        <v>3</v>
      </c>
      <c r="G493" s="162">
        <f>VLOOKUP(B493,Insumos!$A$2:$C$187,3,FALSE)</f>
        <v>0</v>
      </c>
      <c r="H493" s="156">
        <f t="shared" si="65"/>
        <v>0</v>
      </c>
      <c r="I493" s="156"/>
    </row>
    <row r="494" spans="1:9" ht="34.5" customHeight="1" x14ac:dyDescent="0.2">
      <c r="A494" s="154"/>
      <c r="B494" s="136" t="s">
        <v>281</v>
      </c>
      <c r="C494" s="158" t="s">
        <v>544</v>
      </c>
      <c r="D494" s="156" t="s">
        <v>32</v>
      </c>
      <c r="E494" s="156"/>
      <c r="F494" s="160">
        <v>14</v>
      </c>
      <c r="G494" s="162">
        <f>VLOOKUP(B494,Insumos!$A$2:$C$187,3,FALSE)</f>
        <v>0</v>
      </c>
      <c r="H494" s="156">
        <f t="shared" si="65"/>
        <v>0</v>
      </c>
      <c r="I494" s="156"/>
    </row>
    <row r="495" spans="1:9" ht="34.5" customHeight="1" x14ac:dyDescent="0.2">
      <c r="A495" s="154"/>
      <c r="B495" s="136" t="s">
        <v>289</v>
      </c>
      <c r="C495" s="158" t="s">
        <v>544</v>
      </c>
      <c r="D495" s="156" t="s">
        <v>32</v>
      </c>
      <c r="E495" s="156"/>
      <c r="F495" s="160">
        <v>3</v>
      </c>
      <c r="G495" s="162">
        <f>VLOOKUP(B495,Insumos!$A$2:$C$187,3,FALSE)</f>
        <v>0</v>
      </c>
      <c r="H495" s="156">
        <f t="shared" si="65"/>
        <v>0</v>
      </c>
      <c r="I495" s="156"/>
    </row>
    <row r="496" spans="1:9" ht="34.5" customHeight="1" x14ac:dyDescent="0.2">
      <c r="A496" s="154"/>
      <c r="B496" s="136" t="s">
        <v>422</v>
      </c>
      <c r="C496" s="158" t="s">
        <v>544</v>
      </c>
      <c r="D496" s="156" t="s">
        <v>32</v>
      </c>
      <c r="E496" s="156"/>
      <c r="F496" s="160">
        <v>3</v>
      </c>
      <c r="G496" s="162">
        <f>VLOOKUP(B496,Insumos!$A$2:$C$187,3,FALSE)</f>
        <v>0</v>
      </c>
      <c r="H496" s="156">
        <f t="shared" si="65"/>
        <v>0</v>
      </c>
      <c r="I496" s="156"/>
    </row>
    <row r="497" spans="1:9" ht="34.5" customHeight="1" x14ac:dyDescent="0.2">
      <c r="A497" s="154"/>
      <c r="B497" s="136" t="s">
        <v>287</v>
      </c>
      <c r="C497" s="158" t="s">
        <v>544</v>
      </c>
      <c r="D497" s="156" t="s">
        <v>32</v>
      </c>
      <c r="E497" s="156"/>
      <c r="F497" s="160">
        <v>2</v>
      </c>
      <c r="G497" s="162">
        <f>VLOOKUP(B497,Insumos!$A$2:$C$187,3,FALSE)</f>
        <v>0</v>
      </c>
      <c r="H497" s="156">
        <f t="shared" si="65"/>
        <v>0</v>
      </c>
      <c r="I497" s="156"/>
    </row>
    <row r="498" spans="1:9" ht="34.5" customHeight="1" x14ac:dyDescent="0.2">
      <c r="A498" s="154"/>
      <c r="B498" s="136" t="s">
        <v>284</v>
      </c>
      <c r="C498" s="158" t="s">
        <v>544</v>
      </c>
      <c r="D498" s="156" t="s">
        <v>32</v>
      </c>
      <c r="E498" s="156"/>
      <c r="F498" s="160">
        <v>1</v>
      </c>
      <c r="G498" s="162">
        <f>VLOOKUP(B498,Insumos!$A$2:$C$187,3,FALSE)</f>
        <v>0</v>
      </c>
      <c r="H498" s="156">
        <f t="shared" si="65"/>
        <v>0</v>
      </c>
      <c r="I498" s="156"/>
    </row>
    <row r="499" spans="1:9" ht="34.5" customHeight="1" x14ac:dyDescent="0.2">
      <c r="A499" s="154"/>
      <c r="B499" s="136" t="s">
        <v>370</v>
      </c>
      <c r="C499" s="158" t="s">
        <v>544</v>
      </c>
      <c r="D499" s="156" t="s">
        <v>32</v>
      </c>
      <c r="E499" s="156"/>
      <c r="F499" s="160">
        <v>3</v>
      </c>
      <c r="G499" s="162">
        <f>VLOOKUP(B499,Insumos!$A$2:$C$187,3,FALSE)</f>
        <v>0</v>
      </c>
      <c r="H499" s="156">
        <f t="shared" si="65"/>
        <v>0</v>
      </c>
      <c r="I499" s="156"/>
    </row>
    <row r="500" spans="1:9" ht="34.5" customHeight="1" x14ac:dyDescent="0.2">
      <c r="A500" s="154"/>
      <c r="B500" s="136" t="s">
        <v>288</v>
      </c>
      <c r="C500" s="158" t="s">
        <v>544</v>
      </c>
      <c r="D500" s="156" t="s">
        <v>32</v>
      </c>
      <c r="E500" s="156"/>
      <c r="F500" s="160">
        <v>4</v>
      </c>
      <c r="G500" s="162">
        <f>VLOOKUP(B500,Insumos!$A$2:$C$187,3,FALSE)</f>
        <v>0</v>
      </c>
      <c r="H500" s="156">
        <f t="shared" si="65"/>
        <v>0</v>
      </c>
      <c r="I500" s="156"/>
    </row>
    <row r="501" spans="1:9" ht="34.5" customHeight="1" x14ac:dyDescent="0.2">
      <c r="A501" s="154"/>
      <c r="B501" s="136"/>
      <c r="C501" s="158" t="s">
        <v>546</v>
      </c>
      <c r="D501" s="156"/>
      <c r="E501" s="156"/>
      <c r="F501" s="125"/>
      <c r="G501" s="162"/>
      <c r="H501" s="156"/>
      <c r="I501" s="159"/>
    </row>
    <row r="502" spans="1:9" ht="34.5" customHeight="1" x14ac:dyDescent="0.2">
      <c r="A502" s="304" t="s">
        <v>595</v>
      </c>
      <c r="B502" s="311" t="s">
        <v>172</v>
      </c>
      <c r="C502" s="158" t="s">
        <v>545</v>
      </c>
      <c r="D502" s="306" t="s">
        <v>543</v>
      </c>
      <c r="E502" s="133"/>
      <c r="F502" s="312"/>
      <c r="G502" s="312"/>
      <c r="H502" s="307">
        <f>SUM(H503:H520)</f>
        <v>0</v>
      </c>
      <c r="I502" s="307">
        <v>6</v>
      </c>
    </row>
    <row r="503" spans="1:9" ht="34.5" customHeight="1" x14ac:dyDescent="0.2">
      <c r="A503" s="154"/>
      <c r="B503" s="136" t="s">
        <v>282</v>
      </c>
      <c r="C503" s="158" t="s">
        <v>545</v>
      </c>
      <c r="D503" s="156" t="s">
        <v>32</v>
      </c>
      <c r="E503" s="156"/>
      <c r="F503" s="160">
        <v>2</v>
      </c>
      <c r="G503" s="162">
        <f>VLOOKUP(B503,Insumos!$A$2:$C$187,3,FALSE)</f>
        <v>0</v>
      </c>
      <c r="H503" s="156">
        <f t="shared" ref="H503" si="66">G503*F503</f>
        <v>0</v>
      </c>
      <c r="I503" s="156"/>
    </row>
    <row r="504" spans="1:9" ht="34.5" customHeight="1" x14ac:dyDescent="0.2">
      <c r="A504" s="154"/>
      <c r="B504" s="136" t="s">
        <v>281</v>
      </c>
      <c r="C504" s="158" t="s">
        <v>545</v>
      </c>
      <c r="D504" s="156" t="s">
        <v>32</v>
      </c>
      <c r="E504" s="156"/>
      <c r="F504" s="160">
        <v>12</v>
      </c>
      <c r="G504" s="162">
        <f>VLOOKUP(B504,Insumos!$A$2:$C$187,3,FALSE)</f>
        <v>0</v>
      </c>
      <c r="H504" s="156">
        <f t="shared" ref="H504:H520" si="67">G504*F504</f>
        <v>0</v>
      </c>
      <c r="I504" s="156"/>
    </row>
    <row r="505" spans="1:9" ht="34.5" customHeight="1" x14ac:dyDescent="0.2">
      <c r="A505" s="154"/>
      <c r="B505" s="136" t="s">
        <v>571</v>
      </c>
      <c r="C505" s="158" t="s">
        <v>545</v>
      </c>
      <c r="D505" s="156" t="s">
        <v>32</v>
      </c>
      <c r="E505" s="156"/>
      <c r="F505" s="160">
        <v>3</v>
      </c>
      <c r="G505" s="162">
        <f>VLOOKUP(B505,Insumos!$A$2:$C$187,3,FALSE)</f>
        <v>0</v>
      </c>
      <c r="H505" s="156">
        <f t="shared" si="67"/>
        <v>0</v>
      </c>
      <c r="I505" s="156"/>
    </row>
    <row r="506" spans="1:9" ht="34.5" customHeight="1" x14ac:dyDescent="0.2">
      <c r="A506" s="154"/>
      <c r="B506" s="136" t="s">
        <v>568</v>
      </c>
      <c r="C506" s="158" t="s">
        <v>545</v>
      </c>
      <c r="D506" s="156" t="s">
        <v>32</v>
      </c>
      <c r="E506" s="156"/>
      <c r="F506" s="160">
        <v>6</v>
      </c>
      <c r="G506" s="162">
        <f>VLOOKUP(B506,Insumos!$A$2:$C$187,3,FALSE)</f>
        <v>0</v>
      </c>
      <c r="H506" s="156">
        <f t="shared" si="67"/>
        <v>0</v>
      </c>
      <c r="I506" s="156"/>
    </row>
    <row r="507" spans="1:9" ht="34.5" customHeight="1" x14ac:dyDescent="0.2">
      <c r="A507" s="154"/>
      <c r="B507" s="136" t="s">
        <v>567</v>
      </c>
      <c r="C507" s="158" t="s">
        <v>545</v>
      </c>
      <c r="D507" s="156" t="s">
        <v>32</v>
      </c>
      <c r="E507" s="156"/>
      <c r="F507" s="160">
        <v>3</v>
      </c>
      <c r="G507" s="162">
        <f>VLOOKUP(B507,Insumos!$A$2:$C$187,3,FALSE)</f>
        <v>0</v>
      </c>
      <c r="H507" s="156">
        <f t="shared" si="67"/>
        <v>0</v>
      </c>
      <c r="I507" s="156"/>
    </row>
    <row r="508" spans="1:9" ht="34.5" customHeight="1" x14ac:dyDescent="0.2">
      <c r="A508" s="154"/>
      <c r="B508" s="136" t="s">
        <v>47</v>
      </c>
      <c r="C508" s="158" t="s">
        <v>545</v>
      </c>
      <c r="D508" s="156" t="s">
        <v>32</v>
      </c>
      <c r="E508" s="156"/>
      <c r="F508" s="160">
        <v>6</v>
      </c>
      <c r="G508" s="162">
        <f>VLOOKUP(B508,Insumos!$A$2:$C$187,3,FALSE)</f>
        <v>0</v>
      </c>
      <c r="H508" s="156">
        <f t="shared" si="67"/>
        <v>0</v>
      </c>
      <c r="I508" s="156"/>
    </row>
    <row r="509" spans="1:9" ht="34.5" customHeight="1" x14ac:dyDescent="0.2">
      <c r="A509" s="154"/>
      <c r="B509" s="136" t="s">
        <v>289</v>
      </c>
      <c r="C509" s="158" t="s">
        <v>545</v>
      </c>
      <c r="D509" s="156" t="s">
        <v>32</v>
      </c>
      <c r="E509" s="156"/>
      <c r="F509" s="160">
        <v>6</v>
      </c>
      <c r="G509" s="162">
        <f>VLOOKUP(B509,Insumos!$A$2:$C$187,3,FALSE)</f>
        <v>0</v>
      </c>
      <c r="H509" s="156">
        <f t="shared" si="67"/>
        <v>0</v>
      </c>
      <c r="I509" s="156"/>
    </row>
    <row r="510" spans="1:9" ht="34.5" customHeight="1" x14ac:dyDescent="0.2">
      <c r="A510" s="154"/>
      <c r="B510" s="136" t="s">
        <v>104</v>
      </c>
      <c r="C510" s="158" t="s">
        <v>545</v>
      </c>
      <c r="D510" s="156" t="s">
        <v>32</v>
      </c>
      <c r="E510" s="156"/>
      <c r="F510" s="160">
        <v>4</v>
      </c>
      <c r="G510" s="162">
        <f>VLOOKUP(B510,Insumos!$A$2:$C$187,3,FALSE)</f>
        <v>0</v>
      </c>
      <c r="H510" s="156">
        <f t="shared" si="67"/>
        <v>0</v>
      </c>
      <c r="I510" s="156"/>
    </row>
    <row r="511" spans="1:9" ht="34.5" customHeight="1" x14ac:dyDescent="0.2">
      <c r="A511" s="154"/>
      <c r="B511" s="136" t="s">
        <v>422</v>
      </c>
      <c r="C511" s="158" t="s">
        <v>545</v>
      </c>
      <c r="D511" s="156" t="s">
        <v>32</v>
      </c>
      <c r="E511" s="156"/>
      <c r="F511" s="160">
        <v>3</v>
      </c>
      <c r="G511" s="162">
        <f>VLOOKUP(B511,Insumos!$A$2:$C$187,3,FALSE)</f>
        <v>0</v>
      </c>
      <c r="H511" s="156">
        <f t="shared" si="67"/>
        <v>0</v>
      </c>
      <c r="I511" s="156"/>
    </row>
    <row r="512" spans="1:9" ht="34.5" customHeight="1" x14ac:dyDescent="0.2">
      <c r="A512" s="154"/>
      <c r="B512" s="136" t="s">
        <v>105</v>
      </c>
      <c r="C512" s="158" t="s">
        <v>545</v>
      </c>
      <c r="D512" s="156" t="s">
        <v>32</v>
      </c>
      <c r="E512" s="156"/>
      <c r="F512" s="160">
        <v>4</v>
      </c>
      <c r="G512" s="162">
        <f>VLOOKUP(B512,Insumos!$A$2:$C$187,3,FALSE)</f>
        <v>0</v>
      </c>
      <c r="H512" s="156">
        <f t="shared" si="67"/>
        <v>0</v>
      </c>
      <c r="I512" s="156"/>
    </row>
    <row r="513" spans="1:9" ht="34.5" customHeight="1" x14ac:dyDescent="0.2">
      <c r="A513" s="154"/>
      <c r="B513" s="136" t="s">
        <v>284</v>
      </c>
      <c r="C513" s="158" t="s">
        <v>545</v>
      </c>
      <c r="D513" s="156" t="s">
        <v>32</v>
      </c>
      <c r="E513" s="156"/>
      <c r="F513" s="160">
        <v>1</v>
      </c>
      <c r="G513" s="162">
        <f>VLOOKUP(B513,Insumos!$A$2:$C$187,3,FALSE)</f>
        <v>0</v>
      </c>
      <c r="H513" s="156">
        <f t="shared" si="67"/>
        <v>0</v>
      </c>
      <c r="I513" s="156"/>
    </row>
    <row r="514" spans="1:9" ht="34.5" customHeight="1" x14ac:dyDescent="0.2">
      <c r="A514" s="154"/>
      <c r="B514" s="136" t="s">
        <v>106</v>
      </c>
      <c r="C514" s="158" t="s">
        <v>545</v>
      </c>
      <c r="D514" s="156" t="s">
        <v>32</v>
      </c>
      <c r="E514" s="156"/>
      <c r="F514" s="160">
        <v>2</v>
      </c>
      <c r="G514" s="162">
        <f>VLOOKUP(B514,Insumos!$A$2:$C$187,3,FALSE)</f>
        <v>0</v>
      </c>
      <c r="H514" s="156">
        <f t="shared" si="67"/>
        <v>0</v>
      </c>
      <c r="I514" s="156"/>
    </row>
    <row r="515" spans="1:9" ht="34.5" customHeight="1" x14ac:dyDescent="0.2">
      <c r="A515" s="154"/>
      <c r="B515" s="136" t="s">
        <v>290</v>
      </c>
      <c r="C515" s="158" t="s">
        <v>545</v>
      </c>
      <c r="D515" s="156" t="s">
        <v>32</v>
      </c>
      <c r="E515" s="156"/>
      <c r="F515" s="160">
        <v>3</v>
      </c>
      <c r="G515" s="162">
        <f>VLOOKUP(B515,Insumos!$A$2:$C$187,3,FALSE)</f>
        <v>0</v>
      </c>
      <c r="H515" s="156">
        <f t="shared" si="67"/>
        <v>0</v>
      </c>
      <c r="I515" s="156"/>
    </row>
    <row r="516" spans="1:9" ht="34.5" customHeight="1" x14ac:dyDescent="0.2">
      <c r="A516" s="154"/>
      <c r="B516" s="136" t="s">
        <v>370</v>
      </c>
      <c r="C516" s="158" t="s">
        <v>545</v>
      </c>
      <c r="D516" s="156" t="s">
        <v>32</v>
      </c>
      <c r="E516" s="156"/>
      <c r="F516" s="160">
        <v>6</v>
      </c>
      <c r="G516" s="162">
        <f>VLOOKUP(B516,Insumos!$A$2:$C$187,3,FALSE)</f>
        <v>0</v>
      </c>
      <c r="H516" s="156">
        <f t="shared" si="67"/>
        <v>0</v>
      </c>
      <c r="I516" s="156"/>
    </row>
    <row r="517" spans="1:9" ht="34.5" customHeight="1" x14ac:dyDescent="0.2">
      <c r="A517" s="154"/>
      <c r="B517" s="136" t="s">
        <v>107</v>
      </c>
      <c r="C517" s="158" t="s">
        <v>545</v>
      </c>
      <c r="D517" s="156" t="s">
        <v>32</v>
      </c>
      <c r="E517" s="156"/>
      <c r="F517" s="160">
        <v>2</v>
      </c>
      <c r="G517" s="162">
        <f>VLOOKUP(B517,Insumos!$A$2:$C$187,3,FALSE)</f>
        <v>0</v>
      </c>
      <c r="H517" s="156">
        <f t="shared" si="67"/>
        <v>0</v>
      </c>
      <c r="I517" s="156"/>
    </row>
    <row r="518" spans="1:9" ht="34.5" customHeight="1" x14ac:dyDescent="0.2">
      <c r="A518" s="154"/>
      <c r="B518" s="136" t="s">
        <v>291</v>
      </c>
      <c r="C518" s="158" t="s">
        <v>545</v>
      </c>
      <c r="D518" s="156" t="s">
        <v>32</v>
      </c>
      <c r="E518" s="156"/>
      <c r="F518" s="160">
        <v>1</v>
      </c>
      <c r="G518" s="162">
        <f>VLOOKUP(B518,Insumos!$A$2:$C$187,3,FALSE)</f>
        <v>0</v>
      </c>
      <c r="H518" s="156">
        <f t="shared" si="67"/>
        <v>0</v>
      </c>
      <c r="I518" s="156"/>
    </row>
    <row r="519" spans="1:9" ht="34.5" customHeight="1" x14ac:dyDescent="0.2">
      <c r="A519" s="154"/>
      <c r="B519" s="136" t="s">
        <v>285</v>
      </c>
      <c r="C519" s="158" t="s">
        <v>545</v>
      </c>
      <c r="D519" s="156" t="s">
        <v>32</v>
      </c>
      <c r="E519" s="156"/>
      <c r="F519" s="160">
        <v>3</v>
      </c>
      <c r="G519" s="162">
        <f>VLOOKUP(B519,Insumos!$A$2:$C$187,3,FALSE)</f>
        <v>0</v>
      </c>
      <c r="H519" s="156">
        <f t="shared" si="67"/>
        <v>0</v>
      </c>
      <c r="I519" s="156"/>
    </row>
    <row r="520" spans="1:9" ht="34.5" customHeight="1" x14ac:dyDescent="0.2">
      <c r="A520" s="154"/>
      <c r="B520" s="136" t="s">
        <v>288</v>
      </c>
      <c r="C520" s="158" t="s">
        <v>545</v>
      </c>
      <c r="D520" s="156" t="s">
        <v>32</v>
      </c>
      <c r="E520" s="156"/>
      <c r="F520" s="160">
        <v>4</v>
      </c>
      <c r="G520" s="162">
        <f>VLOOKUP(B520,Insumos!$A$2:$C$187,3,FALSE)</f>
        <v>0</v>
      </c>
      <c r="H520" s="156">
        <f t="shared" si="67"/>
        <v>0</v>
      </c>
      <c r="I520" s="156"/>
    </row>
    <row r="521" spans="1:9" ht="34.5" customHeight="1" x14ac:dyDescent="0.2">
      <c r="A521" s="154"/>
      <c r="B521" s="136"/>
      <c r="C521" s="158"/>
      <c r="D521" s="156"/>
      <c r="E521" s="156"/>
      <c r="F521" s="160"/>
      <c r="G521" s="162"/>
      <c r="H521" s="156"/>
      <c r="I521" s="159"/>
    </row>
    <row r="522" spans="1:9" ht="34.5" customHeight="1" x14ac:dyDescent="0.2">
      <c r="A522" s="304" t="s">
        <v>595</v>
      </c>
      <c r="B522" s="311" t="s">
        <v>173</v>
      </c>
      <c r="C522" s="158" t="s">
        <v>545</v>
      </c>
      <c r="D522" s="306" t="s">
        <v>543</v>
      </c>
      <c r="E522" s="133"/>
      <c r="F522" s="312"/>
      <c r="G522" s="312"/>
      <c r="H522" s="307">
        <f>SUM(H523:H538)</f>
        <v>0</v>
      </c>
      <c r="I522" s="307">
        <v>6.5</v>
      </c>
    </row>
    <row r="523" spans="1:9" ht="34.5" customHeight="1" x14ac:dyDescent="0.2">
      <c r="A523" s="154"/>
      <c r="B523" s="136" t="s">
        <v>286</v>
      </c>
      <c r="C523" s="158" t="s">
        <v>545</v>
      </c>
      <c r="D523" s="156" t="s">
        <v>32</v>
      </c>
      <c r="E523" s="156"/>
      <c r="F523" s="160">
        <v>2</v>
      </c>
      <c r="G523" s="162">
        <f>VLOOKUP(B523,Insumos!$A$2:$C$187,3,FALSE)</f>
        <v>0</v>
      </c>
      <c r="H523" s="156">
        <f t="shared" ref="H523" si="68">G523*F523</f>
        <v>0</v>
      </c>
      <c r="I523" s="156"/>
    </row>
    <row r="524" spans="1:9" s="140" customFormat="1" ht="34.5" customHeight="1" x14ac:dyDescent="0.2">
      <c r="A524" s="154"/>
      <c r="B524" s="136" t="s">
        <v>281</v>
      </c>
      <c r="C524" s="158" t="s">
        <v>545</v>
      </c>
      <c r="D524" s="156" t="s">
        <v>32</v>
      </c>
      <c r="E524" s="156"/>
      <c r="F524" s="160">
        <v>14</v>
      </c>
      <c r="G524" s="162">
        <f>VLOOKUP(B524,Insumos!$A$2:$C$187,3,FALSE)</f>
        <v>0</v>
      </c>
      <c r="H524" s="156">
        <f t="shared" ref="H524:H538" si="69">G524*F524</f>
        <v>0</v>
      </c>
      <c r="I524" s="156"/>
    </row>
    <row r="525" spans="1:9" ht="34.5" customHeight="1" x14ac:dyDescent="0.2">
      <c r="A525" s="154"/>
      <c r="B525" s="136" t="s">
        <v>571</v>
      </c>
      <c r="C525" s="158" t="s">
        <v>545</v>
      </c>
      <c r="D525" s="156" t="s">
        <v>32</v>
      </c>
      <c r="E525" s="156"/>
      <c r="F525" s="160">
        <v>3</v>
      </c>
      <c r="G525" s="162">
        <f>VLOOKUP(B525,Insumos!$A$2:$C$187,3,FALSE)</f>
        <v>0</v>
      </c>
      <c r="H525" s="156">
        <f t="shared" si="69"/>
        <v>0</v>
      </c>
      <c r="I525" s="156"/>
    </row>
    <row r="526" spans="1:9" ht="34.5" customHeight="1" x14ac:dyDescent="0.2">
      <c r="A526" s="154"/>
      <c r="B526" s="136" t="s">
        <v>568</v>
      </c>
      <c r="C526" s="158" t="s">
        <v>545</v>
      </c>
      <c r="D526" s="156" t="s">
        <v>32</v>
      </c>
      <c r="E526" s="156"/>
      <c r="F526" s="160">
        <v>6</v>
      </c>
      <c r="G526" s="162">
        <f>VLOOKUP(B526,Insumos!$A$2:$C$187,3,FALSE)</f>
        <v>0</v>
      </c>
      <c r="H526" s="156">
        <f t="shared" si="69"/>
        <v>0</v>
      </c>
      <c r="I526" s="156"/>
    </row>
    <row r="527" spans="1:9" ht="34.5" customHeight="1" x14ac:dyDescent="0.2">
      <c r="A527" s="154"/>
      <c r="B527" s="136" t="s">
        <v>567</v>
      </c>
      <c r="C527" s="158" t="s">
        <v>545</v>
      </c>
      <c r="D527" s="156" t="s">
        <v>32</v>
      </c>
      <c r="E527" s="156"/>
      <c r="F527" s="160">
        <v>3</v>
      </c>
      <c r="G527" s="162">
        <f>VLOOKUP(B527,Insumos!$A$2:$C$187,3,FALSE)</f>
        <v>0</v>
      </c>
      <c r="H527" s="156">
        <f t="shared" si="69"/>
        <v>0</v>
      </c>
      <c r="I527" s="156"/>
    </row>
    <row r="528" spans="1:9" ht="34.5" customHeight="1" x14ac:dyDescent="0.2">
      <c r="A528" s="154"/>
      <c r="B528" s="136" t="s">
        <v>47</v>
      </c>
      <c r="C528" s="158" t="s">
        <v>545</v>
      </c>
      <c r="D528" s="156" t="s">
        <v>32</v>
      </c>
      <c r="E528" s="156"/>
      <c r="F528" s="160">
        <v>6</v>
      </c>
      <c r="G528" s="162">
        <f>VLOOKUP(B528,Insumos!$A$2:$C$187,3,FALSE)</f>
        <v>0</v>
      </c>
      <c r="H528" s="156">
        <f t="shared" si="69"/>
        <v>0</v>
      </c>
      <c r="I528" s="156"/>
    </row>
    <row r="529" spans="1:9" ht="34.5" customHeight="1" x14ac:dyDescent="0.2">
      <c r="A529" s="154"/>
      <c r="B529" s="136" t="s">
        <v>289</v>
      </c>
      <c r="C529" s="158" t="s">
        <v>545</v>
      </c>
      <c r="D529" s="156" t="s">
        <v>32</v>
      </c>
      <c r="E529" s="156"/>
      <c r="F529" s="160">
        <v>6</v>
      </c>
      <c r="G529" s="162">
        <f>VLOOKUP(B529,Insumos!$A$2:$C$187,3,FALSE)</f>
        <v>0</v>
      </c>
      <c r="H529" s="156">
        <f t="shared" si="69"/>
        <v>0</v>
      </c>
      <c r="I529" s="156"/>
    </row>
    <row r="530" spans="1:9" ht="34.5" customHeight="1" x14ac:dyDescent="0.2">
      <c r="A530" s="154"/>
      <c r="B530" s="136" t="s">
        <v>422</v>
      </c>
      <c r="C530" s="158" t="s">
        <v>545</v>
      </c>
      <c r="D530" s="156" t="s">
        <v>32</v>
      </c>
      <c r="E530" s="156"/>
      <c r="F530" s="160">
        <v>3</v>
      </c>
      <c r="G530" s="162">
        <f>VLOOKUP(B530,Insumos!$A$2:$C$187,3,FALSE)</f>
        <v>0</v>
      </c>
      <c r="H530" s="156">
        <f t="shared" si="69"/>
        <v>0</v>
      </c>
      <c r="I530" s="156"/>
    </row>
    <row r="531" spans="1:9" ht="34.5" customHeight="1" x14ac:dyDescent="0.2">
      <c r="A531" s="154"/>
      <c r="B531" s="136" t="s">
        <v>284</v>
      </c>
      <c r="C531" s="158" t="s">
        <v>545</v>
      </c>
      <c r="D531" s="156" t="s">
        <v>32</v>
      </c>
      <c r="E531" s="156"/>
      <c r="F531" s="160">
        <v>1</v>
      </c>
      <c r="G531" s="162">
        <f>VLOOKUP(B531,Insumos!$A$2:$C$187,3,FALSE)</f>
        <v>0</v>
      </c>
      <c r="H531" s="156">
        <f t="shared" si="69"/>
        <v>0</v>
      </c>
      <c r="I531" s="156"/>
    </row>
    <row r="532" spans="1:9" ht="34.5" customHeight="1" x14ac:dyDescent="0.2">
      <c r="A532" s="154"/>
      <c r="B532" s="136" t="s">
        <v>287</v>
      </c>
      <c r="C532" s="158" t="s">
        <v>545</v>
      </c>
      <c r="D532" s="156" t="s">
        <v>32</v>
      </c>
      <c r="E532" s="156"/>
      <c r="F532" s="160">
        <v>2</v>
      </c>
      <c r="G532" s="162">
        <f>VLOOKUP(B532,Insumos!$A$2:$C$187,3,FALSE)</f>
        <v>0</v>
      </c>
      <c r="H532" s="156">
        <f t="shared" si="69"/>
        <v>0</v>
      </c>
      <c r="I532" s="156"/>
    </row>
    <row r="533" spans="1:9" ht="34.5" customHeight="1" x14ac:dyDescent="0.2">
      <c r="A533" s="154"/>
      <c r="B533" s="136" t="s">
        <v>290</v>
      </c>
      <c r="C533" s="158" t="s">
        <v>545</v>
      </c>
      <c r="D533" s="156" t="s">
        <v>32</v>
      </c>
      <c r="E533" s="156"/>
      <c r="F533" s="160">
        <v>3</v>
      </c>
      <c r="G533" s="162">
        <f>VLOOKUP(B533,Insumos!$A$2:$C$187,3,FALSE)</f>
        <v>0</v>
      </c>
      <c r="H533" s="156">
        <f t="shared" si="69"/>
        <v>0</v>
      </c>
      <c r="I533" s="156"/>
    </row>
    <row r="534" spans="1:9" ht="34.5" customHeight="1" x14ac:dyDescent="0.2">
      <c r="A534" s="154"/>
      <c r="B534" s="136" t="s">
        <v>370</v>
      </c>
      <c r="C534" s="158" t="s">
        <v>545</v>
      </c>
      <c r="D534" s="156" t="s">
        <v>32</v>
      </c>
      <c r="E534" s="156"/>
      <c r="F534" s="160">
        <v>6</v>
      </c>
      <c r="G534" s="162">
        <f>VLOOKUP(B534,Insumos!$A$2:$C$187,3,FALSE)</f>
        <v>0</v>
      </c>
      <c r="H534" s="156">
        <f t="shared" si="69"/>
        <v>0</v>
      </c>
      <c r="I534" s="156"/>
    </row>
    <row r="535" spans="1:9" ht="34.5" customHeight="1" x14ac:dyDescent="0.2">
      <c r="A535" s="154"/>
      <c r="B535" s="136" t="s">
        <v>107</v>
      </c>
      <c r="C535" s="158" t="s">
        <v>545</v>
      </c>
      <c r="D535" s="156" t="s">
        <v>32</v>
      </c>
      <c r="E535" s="156"/>
      <c r="F535" s="160">
        <v>2</v>
      </c>
      <c r="G535" s="162">
        <f>VLOOKUP(B535,Insumos!$A$2:$C$187,3,FALSE)</f>
        <v>0</v>
      </c>
      <c r="H535" s="156">
        <f t="shared" si="69"/>
        <v>0</v>
      </c>
      <c r="I535" s="156"/>
    </row>
    <row r="536" spans="1:9" ht="34.5" customHeight="1" x14ac:dyDescent="0.2">
      <c r="A536" s="154"/>
      <c r="B536" s="136" t="s">
        <v>291</v>
      </c>
      <c r="C536" s="158" t="s">
        <v>545</v>
      </c>
      <c r="D536" s="156" t="s">
        <v>32</v>
      </c>
      <c r="E536" s="156"/>
      <c r="F536" s="160">
        <v>1</v>
      </c>
      <c r="G536" s="162">
        <f>VLOOKUP(B536,Insumos!$A$2:$C$187,3,FALSE)</f>
        <v>0</v>
      </c>
      <c r="H536" s="156">
        <f t="shared" si="69"/>
        <v>0</v>
      </c>
      <c r="I536" s="156"/>
    </row>
    <row r="537" spans="1:9" ht="34.5" customHeight="1" x14ac:dyDescent="0.2">
      <c r="A537" s="154"/>
      <c r="B537" s="136" t="s">
        <v>285</v>
      </c>
      <c r="C537" s="158" t="s">
        <v>545</v>
      </c>
      <c r="D537" s="156" t="s">
        <v>32</v>
      </c>
      <c r="E537" s="156"/>
      <c r="F537" s="160">
        <v>3</v>
      </c>
      <c r="G537" s="162">
        <f>VLOOKUP(B537,Insumos!$A$2:$C$187,3,FALSE)</f>
        <v>0</v>
      </c>
      <c r="H537" s="156">
        <f t="shared" si="69"/>
        <v>0</v>
      </c>
      <c r="I537" s="156"/>
    </row>
    <row r="538" spans="1:9" ht="34.5" customHeight="1" x14ac:dyDescent="0.2">
      <c r="A538" s="154"/>
      <c r="B538" s="136" t="s">
        <v>288</v>
      </c>
      <c r="C538" s="158" t="s">
        <v>545</v>
      </c>
      <c r="D538" s="156" t="s">
        <v>32</v>
      </c>
      <c r="E538" s="156"/>
      <c r="F538" s="160">
        <v>4</v>
      </c>
      <c r="G538" s="162">
        <f>VLOOKUP(B538,Insumos!$A$2:$C$187,3,FALSE)</f>
        <v>0</v>
      </c>
      <c r="H538" s="156">
        <f t="shared" si="69"/>
        <v>0</v>
      </c>
      <c r="I538" s="156"/>
    </row>
    <row r="539" spans="1:9" ht="34.5" customHeight="1" x14ac:dyDescent="0.2">
      <c r="A539" s="154"/>
      <c r="B539" s="136"/>
      <c r="C539" s="158"/>
      <c r="D539" s="156"/>
      <c r="E539" s="156"/>
      <c r="F539" s="160"/>
      <c r="G539" s="162"/>
      <c r="H539" s="156"/>
      <c r="I539" s="156"/>
    </row>
    <row r="540" spans="1:9" ht="34.5" customHeight="1" x14ac:dyDescent="0.2">
      <c r="A540" s="304" t="s">
        <v>596</v>
      </c>
      <c r="B540" s="311" t="s">
        <v>353</v>
      </c>
      <c r="C540" s="158" t="s">
        <v>545</v>
      </c>
      <c r="D540" s="306" t="s">
        <v>543</v>
      </c>
      <c r="E540" s="133"/>
      <c r="F540" s="312"/>
      <c r="G540" s="312"/>
      <c r="H540" s="307">
        <f>SUM(H541:H556)</f>
        <v>0</v>
      </c>
      <c r="I540" s="307">
        <v>6.5</v>
      </c>
    </row>
    <row r="541" spans="1:9" ht="34.5" customHeight="1" x14ac:dyDescent="0.2">
      <c r="A541" s="154"/>
      <c r="B541" s="136" t="s">
        <v>286</v>
      </c>
      <c r="C541" s="158" t="s">
        <v>545</v>
      </c>
      <c r="D541" s="156" t="s">
        <v>32</v>
      </c>
      <c r="E541" s="156"/>
      <c r="F541" s="160">
        <v>2</v>
      </c>
      <c r="G541" s="162">
        <f>VLOOKUP(B541,Insumos!$A$2:$C$187,3,FALSE)</f>
        <v>0</v>
      </c>
      <c r="H541" s="156">
        <f t="shared" ref="H541" si="70">G541*F541</f>
        <v>0</v>
      </c>
      <c r="I541" s="156"/>
    </row>
    <row r="542" spans="1:9" ht="34.5" customHeight="1" x14ac:dyDescent="0.2">
      <c r="A542" s="154"/>
      <c r="B542" s="136" t="s">
        <v>281</v>
      </c>
      <c r="C542" s="158" t="s">
        <v>545</v>
      </c>
      <c r="D542" s="156" t="s">
        <v>32</v>
      </c>
      <c r="E542" s="156"/>
      <c r="F542" s="160">
        <v>14</v>
      </c>
      <c r="G542" s="162">
        <f>VLOOKUP(B542,Insumos!$A$2:$C$187,3,FALSE)</f>
        <v>0</v>
      </c>
      <c r="H542" s="156">
        <f t="shared" ref="H542:H556" si="71">G542*F542</f>
        <v>0</v>
      </c>
      <c r="I542" s="156"/>
    </row>
    <row r="543" spans="1:9" ht="34.5" customHeight="1" x14ac:dyDescent="0.2">
      <c r="A543" s="154"/>
      <c r="B543" s="136" t="s">
        <v>571</v>
      </c>
      <c r="C543" s="158" t="s">
        <v>545</v>
      </c>
      <c r="D543" s="156" t="s">
        <v>32</v>
      </c>
      <c r="E543" s="156"/>
      <c r="F543" s="160">
        <v>3</v>
      </c>
      <c r="G543" s="162">
        <f>VLOOKUP(B543,Insumos!$A$2:$C$187,3,FALSE)</f>
        <v>0</v>
      </c>
      <c r="H543" s="156">
        <f t="shared" si="71"/>
        <v>0</v>
      </c>
      <c r="I543" s="156"/>
    </row>
    <row r="544" spans="1:9" ht="34.5" customHeight="1" x14ac:dyDescent="0.2">
      <c r="A544" s="154"/>
      <c r="B544" s="136" t="s">
        <v>568</v>
      </c>
      <c r="C544" s="158" t="s">
        <v>545</v>
      </c>
      <c r="D544" s="156" t="s">
        <v>32</v>
      </c>
      <c r="E544" s="156"/>
      <c r="F544" s="160">
        <v>6</v>
      </c>
      <c r="G544" s="162">
        <f>VLOOKUP(B544,Insumos!$A$2:$C$187,3,FALSE)</f>
        <v>0</v>
      </c>
      <c r="H544" s="156">
        <f t="shared" si="71"/>
        <v>0</v>
      </c>
      <c r="I544" s="156"/>
    </row>
    <row r="545" spans="1:12" ht="34.5" customHeight="1" x14ac:dyDescent="0.2">
      <c r="A545" s="154"/>
      <c r="B545" s="136" t="s">
        <v>567</v>
      </c>
      <c r="C545" s="158" t="s">
        <v>545</v>
      </c>
      <c r="D545" s="156" t="s">
        <v>32</v>
      </c>
      <c r="E545" s="156"/>
      <c r="F545" s="160">
        <v>3</v>
      </c>
      <c r="G545" s="162">
        <f>VLOOKUP(B545,Insumos!$A$2:$C$187,3,FALSE)</f>
        <v>0</v>
      </c>
      <c r="H545" s="156">
        <f t="shared" si="71"/>
        <v>0</v>
      </c>
      <c r="I545" s="156"/>
    </row>
    <row r="546" spans="1:12" ht="34.5" customHeight="1" x14ac:dyDescent="0.2">
      <c r="A546" s="154"/>
      <c r="B546" s="136" t="s">
        <v>47</v>
      </c>
      <c r="C546" s="158" t="s">
        <v>545</v>
      </c>
      <c r="D546" s="156" t="s">
        <v>32</v>
      </c>
      <c r="E546" s="156"/>
      <c r="F546" s="160">
        <v>6</v>
      </c>
      <c r="G546" s="162">
        <f>VLOOKUP(B546,Insumos!$A$2:$C$187,3,FALSE)</f>
        <v>0</v>
      </c>
      <c r="H546" s="156">
        <f t="shared" si="71"/>
        <v>0</v>
      </c>
      <c r="I546" s="156"/>
    </row>
    <row r="547" spans="1:12" ht="34.5" customHeight="1" x14ac:dyDescent="0.2">
      <c r="A547" s="154"/>
      <c r="B547" s="136" t="s">
        <v>289</v>
      </c>
      <c r="C547" s="158" t="s">
        <v>545</v>
      </c>
      <c r="D547" s="156" t="s">
        <v>32</v>
      </c>
      <c r="E547" s="156"/>
      <c r="F547" s="160">
        <v>6</v>
      </c>
      <c r="G547" s="162">
        <f>VLOOKUP(B547,Insumos!$A$2:$C$187,3,FALSE)</f>
        <v>0</v>
      </c>
      <c r="H547" s="156">
        <f t="shared" si="71"/>
        <v>0</v>
      </c>
      <c r="I547" s="156"/>
    </row>
    <row r="548" spans="1:12" ht="34.5" customHeight="1" x14ac:dyDescent="0.2">
      <c r="A548" s="154"/>
      <c r="B548" s="136" t="s">
        <v>104</v>
      </c>
      <c r="C548" s="158" t="s">
        <v>545</v>
      </c>
      <c r="D548" s="156" t="s">
        <v>32</v>
      </c>
      <c r="E548" s="156"/>
      <c r="F548" s="160">
        <v>4</v>
      </c>
      <c r="G548" s="162">
        <f>VLOOKUP(B548,Insumos!$A$2:$C$187,3,FALSE)</f>
        <v>0</v>
      </c>
      <c r="H548" s="156">
        <f t="shared" si="71"/>
        <v>0</v>
      </c>
      <c r="I548" s="156"/>
    </row>
    <row r="549" spans="1:12" ht="34.5" customHeight="1" x14ac:dyDescent="0.2">
      <c r="A549" s="154"/>
      <c r="B549" s="136" t="s">
        <v>328</v>
      </c>
      <c r="C549" s="158" t="s">
        <v>545</v>
      </c>
      <c r="D549" s="156" t="s">
        <v>32</v>
      </c>
      <c r="E549" s="156"/>
      <c r="F549" s="160">
        <v>3</v>
      </c>
      <c r="G549" s="162">
        <f>VLOOKUP(B549,Insumos!$A$2:$C$187,3,FALSE)</f>
        <v>0</v>
      </c>
      <c r="H549" s="156">
        <f t="shared" si="71"/>
        <v>0</v>
      </c>
      <c r="I549" s="156"/>
    </row>
    <row r="550" spans="1:12" ht="34.5" customHeight="1" x14ac:dyDescent="0.2">
      <c r="A550" s="154"/>
      <c r="B550" s="136" t="s">
        <v>105</v>
      </c>
      <c r="C550" s="158" t="s">
        <v>545</v>
      </c>
      <c r="D550" s="156" t="s">
        <v>32</v>
      </c>
      <c r="E550" s="156"/>
      <c r="F550" s="160">
        <v>4</v>
      </c>
      <c r="G550" s="162">
        <f>VLOOKUP(B550,Insumos!$A$2:$C$187,3,FALSE)</f>
        <v>0</v>
      </c>
      <c r="H550" s="156">
        <f t="shared" si="71"/>
        <v>0</v>
      </c>
      <c r="I550" s="156"/>
    </row>
    <row r="551" spans="1:12" ht="34.5" customHeight="1" x14ac:dyDescent="0.2">
      <c r="A551" s="154"/>
      <c r="B551" s="136" t="s">
        <v>284</v>
      </c>
      <c r="C551" s="158" t="s">
        <v>545</v>
      </c>
      <c r="D551" s="156" t="s">
        <v>32</v>
      </c>
      <c r="E551" s="156"/>
      <c r="F551" s="160">
        <v>1</v>
      </c>
      <c r="G551" s="162">
        <f>VLOOKUP(B551,Insumos!$A$2:$C$187,3,FALSE)</f>
        <v>0</v>
      </c>
      <c r="H551" s="156">
        <f t="shared" si="71"/>
        <v>0</v>
      </c>
      <c r="I551" s="156"/>
    </row>
    <row r="552" spans="1:12" ht="34.5" customHeight="1" x14ac:dyDescent="0.2">
      <c r="A552" s="154"/>
      <c r="B552" s="136" t="s">
        <v>290</v>
      </c>
      <c r="C552" s="158" t="s">
        <v>545</v>
      </c>
      <c r="D552" s="156" t="s">
        <v>32</v>
      </c>
      <c r="E552" s="156"/>
      <c r="F552" s="160">
        <v>3</v>
      </c>
      <c r="G552" s="162">
        <f>VLOOKUP(B552,Insumos!$A$2:$C$187,3,FALSE)</f>
        <v>0</v>
      </c>
      <c r="H552" s="156">
        <f t="shared" si="71"/>
        <v>0</v>
      </c>
      <c r="I552" s="156"/>
    </row>
    <row r="553" spans="1:12" ht="34.5" customHeight="1" x14ac:dyDescent="0.2">
      <c r="A553" s="154"/>
      <c r="B553" s="136" t="s">
        <v>370</v>
      </c>
      <c r="C553" s="158" t="s">
        <v>545</v>
      </c>
      <c r="D553" s="156" t="s">
        <v>32</v>
      </c>
      <c r="E553" s="156"/>
      <c r="F553" s="160">
        <v>6</v>
      </c>
      <c r="G553" s="162">
        <f>VLOOKUP(B553,Insumos!$A$2:$C$187,3,FALSE)</f>
        <v>0</v>
      </c>
      <c r="H553" s="156">
        <f t="shared" si="71"/>
        <v>0</v>
      </c>
      <c r="I553" s="156"/>
    </row>
    <row r="554" spans="1:12" ht="34.5" customHeight="1" x14ac:dyDescent="0.2">
      <c r="A554" s="154"/>
      <c r="B554" s="136" t="s">
        <v>107</v>
      </c>
      <c r="C554" s="158" t="s">
        <v>545</v>
      </c>
      <c r="D554" s="156" t="s">
        <v>32</v>
      </c>
      <c r="E554" s="156"/>
      <c r="F554" s="160">
        <v>2</v>
      </c>
      <c r="G554" s="162">
        <f>VLOOKUP(B554,Insumos!$A$2:$C$187,3,FALSE)</f>
        <v>0</v>
      </c>
      <c r="H554" s="156">
        <f t="shared" si="71"/>
        <v>0</v>
      </c>
      <c r="I554" s="156"/>
    </row>
    <row r="555" spans="1:12" ht="34.5" customHeight="1" x14ac:dyDescent="0.2">
      <c r="A555" s="154"/>
      <c r="B555" s="136" t="s">
        <v>291</v>
      </c>
      <c r="C555" s="158" t="s">
        <v>545</v>
      </c>
      <c r="D555" s="156" t="s">
        <v>32</v>
      </c>
      <c r="E555" s="156"/>
      <c r="F555" s="160">
        <v>1</v>
      </c>
      <c r="G555" s="162">
        <f>VLOOKUP(B555,Insumos!$A$2:$C$187,3,FALSE)</f>
        <v>0</v>
      </c>
      <c r="H555" s="156">
        <f t="shared" si="71"/>
        <v>0</v>
      </c>
      <c r="I555" s="156"/>
    </row>
    <row r="556" spans="1:12" ht="34.5" customHeight="1" x14ac:dyDescent="0.2">
      <c r="A556" s="154"/>
      <c r="B556" s="136" t="s">
        <v>285</v>
      </c>
      <c r="C556" s="158" t="s">
        <v>545</v>
      </c>
      <c r="D556" s="156" t="s">
        <v>32</v>
      </c>
      <c r="E556" s="156"/>
      <c r="F556" s="160">
        <v>3</v>
      </c>
      <c r="G556" s="162">
        <f>VLOOKUP(B556,Insumos!$A$2:$C$187,3,FALSE)</f>
        <v>0</v>
      </c>
      <c r="H556" s="156">
        <f t="shared" si="71"/>
        <v>0</v>
      </c>
      <c r="I556" s="156"/>
    </row>
    <row r="557" spans="1:12" ht="34.5" customHeight="1" x14ac:dyDescent="0.2">
      <c r="A557" s="154"/>
      <c r="B557" s="136"/>
      <c r="C557" s="158"/>
      <c r="D557" s="156"/>
      <c r="E557" s="156"/>
      <c r="F557" s="125"/>
      <c r="G557" s="162"/>
      <c r="H557" s="156"/>
      <c r="I557" s="159"/>
    </row>
    <row r="558" spans="1:12" ht="12.75" x14ac:dyDescent="0.2">
      <c r="A558" s="304">
        <v>10</v>
      </c>
      <c r="B558" s="305" t="s">
        <v>146</v>
      </c>
      <c r="C558" s="158" t="s">
        <v>543</v>
      </c>
      <c r="D558" s="306" t="s">
        <v>543</v>
      </c>
      <c r="E558" s="133"/>
      <c r="F558" s="306"/>
      <c r="G558" s="306"/>
      <c r="H558" s="307">
        <f>SUM(H559:H575)</f>
        <v>0</v>
      </c>
      <c r="I558" s="307">
        <v>9.36</v>
      </c>
      <c r="K558" s="142"/>
      <c r="L558" s="142"/>
    </row>
    <row r="559" spans="1:12" ht="12.75" x14ac:dyDescent="0.2">
      <c r="A559" s="154"/>
      <c r="B559" s="136" t="s">
        <v>281</v>
      </c>
      <c r="C559" s="158" t="s">
        <v>543</v>
      </c>
      <c r="D559" s="156" t="s">
        <v>32</v>
      </c>
      <c r="E559" s="156"/>
      <c r="F559" s="160">
        <v>5</v>
      </c>
      <c r="G559" s="162">
        <f>VLOOKUP(B559,Insumos!$A$2:$C$187,3,FALSE)</f>
        <v>0</v>
      </c>
      <c r="H559" s="156">
        <f t="shared" ref="H559" si="72">G559*F559</f>
        <v>0</v>
      </c>
      <c r="I559" s="156"/>
      <c r="K559" s="163"/>
      <c r="L559" s="142"/>
    </row>
    <row r="560" spans="1:12" ht="25.5" x14ac:dyDescent="0.2">
      <c r="A560" s="154"/>
      <c r="B560" s="147" t="s">
        <v>706</v>
      </c>
      <c r="C560" s="158" t="s">
        <v>543</v>
      </c>
      <c r="D560" s="156" t="s">
        <v>32</v>
      </c>
      <c r="E560" s="156"/>
      <c r="F560" s="160">
        <v>4</v>
      </c>
      <c r="G560" s="162">
        <f>VLOOKUP(B560,Insumos!$A$2:$C$187,3,FALSE)</f>
        <v>0</v>
      </c>
      <c r="H560" s="156">
        <f t="shared" ref="H560" si="73">G560*F560</f>
        <v>0</v>
      </c>
      <c r="I560" s="156"/>
      <c r="K560" s="163"/>
      <c r="L560" s="142"/>
    </row>
    <row r="561" spans="1:12" ht="25.5" x14ac:dyDescent="0.2">
      <c r="A561" s="154"/>
      <c r="B561" s="136" t="s">
        <v>284</v>
      </c>
      <c r="C561" s="158" t="s">
        <v>543</v>
      </c>
      <c r="D561" s="156" t="s">
        <v>32</v>
      </c>
      <c r="E561" s="156"/>
      <c r="F561" s="160">
        <v>5</v>
      </c>
      <c r="G561" s="162">
        <f>VLOOKUP(B561,Insumos!$A$2:$C$187,3,FALSE)</f>
        <v>0</v>
      </c>
      <c r="H561" s="156">
        <f t="shared" ref="H561:H575" si="74">G561*F561</f>
        <v>0</v>
      </c>
      <c r="I561" s="156"/>
      <c r="K561" s="163"/>
      <c r="L561" s="142"/>
    </row>
    <row r="562" spans="1:12" ht="25.5" x14ac:dyDescent="0.2">
      <c r="A562" s="154"/>
      <c r="B562" s="136" t="s">
        <v>287</v>
      </c>
      <c r="C562" s="158" t="s">
        <v>543</v>
      </c>
      <c r="D562" s="156" t="s">
        <v>32</v>
      </c>
      <c r="E562" s="156"/>
      <c r="F562" s="160"/>
      <c r="G562" s="162">
        <f>VLOOKUP(B562,Insumos!$A$2:$C$187,3,FALSE)</f>
        <v>0</v>
      </c>
      <c r="H562" s="156">
        <f t="shared" si="74"/>
        <v>0</v>
      </c>
      <c r="I562" s="156"/>
      <c r="K562" s="163"/>
      <c r="L562" s="142"/>
    </row>
    <row r="563" spans="1:12" ht="12.75" x14ac:dyDescent="0.2">
      <c r="A563" s="154"/>
      <c r="B563" s="136" t="s">
        <v>103</v>
      </c>
      <c r="C563" s="158" t="s">
        <v>543</v>
      </c>
      <c r="D563" s="156" t="s">
        <v>32</v>
      </c>
      <c r="E563" s="156"/>
      <c r="F563" s="160">
        <v>1</v>
      </c>
      <c r="G563" s="162">
        <f>VLOOKUP(B563,Insumos!$A$2:$C$187,3,FALSE)</f>
        <v>0</v>
      </c>
      <c r="H563" s="156">
        <f t="shared" si="74"/>
        <v>0</v>
      </c>
      <c r="I563" s="156"/>
      <c r="K563" s="163"/>
      <c r="L563" s="142"/>
    </row>
    <row r="564" spans="1:12" ht="25.5" x14ac:dyDescent="0.2">
      <c r="A564" s="154"/>
      <c r="B564" s="147" t="s">
        <v>704</v>
      </c>
      <c r="C564" s="158" t="s">
        <v>543</v>
      </c>
      <c r="D564" s="156" t="s">
        <v>32</v>
      </c>
      <c r="E564" s="156"/>
      <c r="F564" s="160">
        <v>1</v>
      </c>
      <c r="G564" s="162">
        <f>VLOOKUP(B564,Insumos!$A$2:$C$187,3,FALSE)</f>
        <v>0</v>
      </c>
      <c r="H564" s="156">
        <f t="shared" si="74"/>
        <v>0</v>
      </c>
      <c r="I564" s="156"/>
      <c r="K564" s="163"/>
      <c r="L564" s="142"/>
    </row>
    <row r="565" spans="1:12" ht="12.75" x14ac:dyDescent="0.2">
      <c r="A565" s="154"/>
      <c r="B565" s="136" t="s">
        <v>717</v>
      </c>
      <c r="C565" s="158" t="s">
        <v>543</v>
      </c>
      <c r="D565" s="156" t="s">
        <v>32</v>
      </c>
      <c r="E565" s="156"/>
      <c r="F565" s="160">
        <v>1</v>
      </c>
      <c r="G565" s="162">
        <f>VLOOKUP(B565,Insumos!$A$2:$C$187,3,FALSE)</f>
        <v>0</v>
      </c>
      <c r="H565" s="156">
        <f t="shared" si="74"/>
        <v>0</v>
      </c>
      <c r="I565" s="156"/>
      <c r="K565" s="163"/>
      <c r="L565" s="142"/>
    </row>
    <row r="566" spans="1:12" ht="25.5" x14ac:dyDescent="0.2">
      <c r="A566" s="154"/>
      <c r="B566" s="136" t="s">
        <v>33</v>
      </c>
      <c r="C566" s="158" t="s">
        <v>543</v>
      </c>
      <c r="D566" s="156" t="s">
        <v>32</v>
      </c>
      <c r="E566" s="156"/>
      <c r="F566" s="160">
        <v>2</v>
      </c>
      <c r="G566" s="162">
        <f>VLOOKUP(B566,Insumos!$A$2:$C$187,3,FALSE)</f>
        <v>0</v>
      </c>
      <c r="H566" s="156">
        <f t="shared" si="74"/>
        <v>0</v>
      </c>
      <c r="I566" s="156"/>
      <c r="K566" s="163"/>
      <c r="L566" s="142"/>
    </row>
    <row r="567" spans="1:12" ht="25.5" x14ac:dyDescent="0.2">
      <c r="A567" s="154"/>
      <c r="B567" s="136" t="s">
        <v>719</v>
      </c>
      <c r="C567" s="158" t="s">
        <v>543</v>
      </c>
      <c r="D567" s="156" t="s">
        <v>32</v>
      </c>
      <c r="E567" s="156"/>
      <c r="F567" s="160">
        <v>8</v>
      </c>
      <c r="G567" s="162">
        <f>VLOOKUP(B567,Insumos!$A$2:$C$187,3,FALSE)</f>
        <v>0</v>
      </c>
      <c r="H567" s="156">
        <f t="shared" si="74"/>
        <v>0</v>
      </c>
      <c r="I567" s="156"/>
      <c r="K567" s="163"/>
      <c r="L567" s="142"/>
    </row>
    <row r="568" spans="1:12" ht="25.5" x14ac:dyDescent="0.2">
      <c r="A568" s="154"/>
      <c r="B568" s="136" t="s">
        <v>34</v>
      </c>
      <c r="C568" s="158" t="s">
        <v>543</v>
      </c>
      <c r="D568" s="156" t="s">
        <v>32</v>
      </c>
      <c r="E568" s="156"/>
      <c r="F568" s="160">
        <v>1</v>
      </c>
      <c r="G568" s="162">
        <f>VLOOKUP(B568,Insumos!$A$2:$C$187,3,FALSE)</f>
        <v>0</v>
      </c>
      <c r="H568" s="156">
        <f t="shared" si="74"/>
        <v>0</v>
      </c>
      <c r="I568" s="156"/>
      <c r="K568" s="142"/>
      <c r="L568" s="142"/>
    </row>
    <row r="569" spans="1:12" ht="12.75" x14ac:dyDescent="0.2">
      <c r="A569" s="154"/>
      <c r="B569" s="136" t="s">
        <v>572</v>
      </c>
      <c r="C569" s="158" t="s">
        <v>543</v>
      </c>
      <c r="D569" s="156" t="s">
        <v>35</v>
      </c>
      <c r="E569" s="156"/>
      <c r="F569" s="160">
        <v>2</v>
      </c>
      <c r="G569" s="162">
        <f>VLOOKUP(B569,Insumos!$A$2:$C$187,3,FALSE)</f>
        <v>0</v>
      </c>
      <c r="H569" s="156">
        <f t="shared" si="74"/>
        <v>0</v>
      </c>
      <c r="I569" s="156"/>
      <c r="K569" s="142"/>
      <c r="L569" s="142"/>
    </row>
    <row r="570" spans="1:12" ht="12.75" x14ac:dyDescent="0.2">
      <c r="A570" s="154"/>
      <c r="B570" s="146" t="s">
        <v>702</v>
      </c>
      <c r="C570" s="158" t="s">
        <v>543</v>
      </c>
      <c r="D570" s="156" t="s">
        <v>30</v>
      </c>
      <c r="E570" s="156"/>
      <c r="F570" s="160">
        <v>4.3</v>
      </c>
      <c r="G570" s="162">
        <f>VLOOKUP(B570,Insumos!$A$2:$C$187,3,FALSE)</f>
        <v>0</v>
      </c>
      <c r="H570" s="156">
        <f t="shared" ref="H570" si="75">G570*F570</f>
        <v>0</v>
      </c>
      <c r="I570" s="156"/>
    </row>
    <row r="571" spans="1:12" ht="12.75" x14ac:dyDescent="0.2">
      <c r="A571" s="154"/>
      <c r="B571" s="136" t="s">
        <v>708</v>
      </c>
      <c r="C571" s="158" t="s">
        <v>543</v>
      </c>
      <c r="D571" s="156" t="s">
        <v>32</v>
      </c>
      <c r="E571" s="156"/>
      <c r="F571" s="160">
        <v>1</v>
      </c>
      <c r="G571" s="162">
        <f>VLOOKUP(B571,Insumos!$A$2:$C$187,3,FALSE)</f>
        <v>0</v>
      </c>
      <c r="H571" s="156">
        <f t="shared" si="74"/>
        <v>0</v>
      </c>
      <c r="I571" s="156"/>
    </row>
    <row r="572" spans="1:12" ht="12.75" x14ac:dyDescent="0.2">
      <c r="A572" s="154"/>
      <c r="B572" s="136" t="s">
        <v>108</v>
      </c>
      <c r="C572" s="158" t="s">
        <v>543</v>
      </c>
      <c r="D572" s="156" t="s">
        <v>32</v>
      </c>
      <c r="E572" s="156"/>
      <c r="F572" s="160">
        <v>1</v>
      </c>
      <c r="G572" s="162">
        <f>VLOOKUP(B572,Insumos!$A$2:$C$187,3,FALSE)</f>
        <v>0</v>
      </c>
      <c r="H572" s="156">
        <f t="shared" si="74"/>
        <v>0</v>
      </c>
      <c r="I572" s="156"/>
    </row>
    <row r="573" spans="1:12" ht="12.75" x14ac:dyDescent="0.2">
      <c r="A573" s="154"/>
      <c r="B573" s="136" t="s">
        <v>113</v>
      </c>
      <c r="C573" s="158" t="s">
        <v>543</v>
      </c>
      <c r="D573" s="156" t="s">
        <v>32</v>
      </c>
      <c r="E573" s="156"/>
      <c r="F573" s="160">
        <v>1</v>
      </c>
      <c r="G573" s="162">
        <f>VLOOKUP(B573,Insumos!$A$2:$C$187,3,FALSE)</f>
        <v>0</v>
      </c>
      <c r="H573" s="156">
        <f t="shared" si="74"/>
        <v>0</v>
      </c>
      <c r="I573" s="156"/>
    </row>
    <row r="574" spans="1:12" ht="25.5" x14ac:dyDescent="0.2">
      <c r="A574" s="154"/>
      <c r="B574" s="147" t="s">
        <v>716</v>
      </c>
      <c r="C574" s="158" t="s">
        <v>543</v>
      </c>
      <c r="D574" s="156" t="s">
        <v>32</v>
      </c>
      <c r="E574" s="156"/>
      <c r="F574" s="160">
        <v>1</v>
      </c>
      <c r="G574" s="162">
        <f>VLOOKUP(B574,Insumos!$A$2:$C$187,3,FALSE)</f>
        <v>0</v>
      </c>
      <c r="H574" s="156">
        <f t="shared" si="74"/>
        <v>0</v>
      </c>
      <c r="I574" s="156"/>
    </row>
    <row r="575" spans="1:12" ht="25.5" x14ac:dyDescent="0.2">
      <c r="A575" s="154"/>
      <c r="B575" s="136" t="s">
        <v>115</v>
      </c>
      <c r="C575" s="158" t="s">
        <v>543</v>
      </c>
      <c r="D575" s="156" t="s">
        <v>32</v>
      </c>
      <c r="E575" s="156"/>
      <c r="F575" s="160">
        <v>0</v>
      </c>
      <c r="G575" s="162">
        <f>VLOOKUP(B575,Insumos!$A$2:$C$187,3,FALSE)</f>
        <v>0</v>
      </c>
      <c r="H575" s="156">
        <f t="shared" si="74"/>
        <v>0</v>
      </c>
      <c r="I575" s="156"/>
    </row>
    <row r="576" spans="1:12" ht="12.75" x14ac:dyDescent="0.2">
      <c r="A576" s="154"/>
      <c r="B576" s="136"/>
      <c r="C576" s="158"/>
      <c r="D576" s="156"/>
      <c r="E576" s="156"/>
      <c r="F576" s="160"/>
      <c r="G576" s="162"/>
      <c r="H576" s="156"/>
      <c r="I576" s="156"/>
    </row>
    <row r="577" spans="1:12" ht="12.75" x14ac:dyDescent="0.2">
      <c r="A577" s="304">
        <v>10</v>
      </c>
      <c r="B577" s="311" t="s">
        <v>145</v>
      </c>
      <c r="C577" s="158" t="s">
        <v>543</v>
      </c>
      <c r="D577" s="306" t="s">
        <v>543</v>
      </c>
      <c r="E577" s="133"/>
      <c r="F577" s="312"/>
      <c r="G577" s="312"/>
      <c r="H577" s="307">
        <f>SUM(H578:H594)</f>
        <v>0</v>
      </c>
      <c r="I577" s="307">
        <v>9.36</v>
      </c>
      <c r="K577" s="142"/>
      <c r="L577" s="142"/>
    </row>
    <row r="578" spans="1:12" ht="12.75" x14ac:dyDescent="0.2">
      <c r="A578" s="154"/>
      <c r="B578" s="136" t="s">
        <v>281</v>
      </c>
      <c r="C578" s="158" t="s">
        <v>543</v>
      </c>
      <c r="D578" s="156" t="s">
        <v>32</v>
      </c>
      <c r="E578" s="156"/>
      <c r="F578" s="160">
        <f>F559</f>
        <v>5</v>
      </c>
      <c r="G578" s="162">
        <f>VLOOKUP(B578,Insumos!$A$2:$C$187,3,FALSE)</f>
        <v>0</v>
      </c>
      <c r="H578" s="156">
        <f t="shared" ref="H578" si="76">G578*F578</f>
        <v>0</v>
      </c>
      <c r="I578" s="156"/>
      <c r="K578" s="163"/>
      <c r="L578" s="142"/>
    </row>
    <row r="579" spans="1:12" ht="25.5" x14ac:dyDescent="0.2">
      <c r="A579" s="154"/>
      <c r="B579" s="147" t="s">
        <v>706</v>
      </c>
      <c r="C579" s="158" t="s">
        <v>543</v>
      </c>
      <c r="D579" s="156" t="s">
        <v>32</v>
      </c>
      <c r="E579" s="156"/>
      <c r="F579" s="160">
        <v>4</v>
      </c>
      <c r="G579" s="162">
        <f>VLOOKUP(B579,Insumos!$A$2:$C$187,3,FALSE)</f>
        <v>0</v>
      </c>
      <c r="H579" s="156">
        <f t="shared" ref="H579:H594" si="77">G579*F579</f>
        <v>0</v>
      </c>
      <c r="I579" s="156"/>
      <c r="K579" s="163"/>
      <c r="L579" s="142"/>
    </row>
    <row r="580" spans="1:12" ht="25.5" x14ac:dyDescent="0.2">
      <c r="A580" s="154"/>
      <c r="B580" s="136" t="s">
        <v>284</v>
      </c>
      <c r="C580" s="158" t="s">
        <v>543</v>
      </c>
      <c r="D580" s="156" t="s">
        <v>32</v>
      </c>
      <c r="E580" s="156"/>
      <c r="F580" s="160">
        <v>5</v>
      </c>
      <c r="G580" s="162">
        <f>VLOOKUP(B580,Insumos!$A$2:$C$187,3,FALSE)</f>
        <v>0</v>
      </c>
      <c r="H580" s="156">
        <f t="shared" si="77"/>
        <v>0</v>
      </c>
      <c r="I580" s="156"/>
      <c r="K580" s="163"/>
      <c r="L580" s="142"/>
    </row>
    <row r="581" spans="1:12" ht="25.5" x14ac:dyDescent="0.2">
      <c r="A581" s="154"/>
      <c r="B581" s="136" t="s">
        <v>287</v>
      </c>
      <c r="C581" s="158" t="s">
        <v>543</v>
      </c>
      <c r="D581" s="156" t="s">
        <v>32</v>
      </c>
      <c r="E581" s="156"/>
      <c r="F581" s="160"/>
      <c r="G581" s="162">
        <f>VLOOKUP(B581,Insumos!$A$2:$C$187,3,FALSE)</f>
        <v>0</v>
      </c>
      <c r="H581" s="156">
        <f t="shared" si="77"/>
        <v>0</v>
      </c>
      <c r="I581" s="156"/>
      <c r="K581" s="163"/>
      <c r="L581" s="142"/>
    </row>
    <row r="582" spans="1:12" ht="12.75" x14ac:dyDescent="0.2">
      <c r="A582" s="154"/>
      <c r="B582" s="136" t="s">
        <v>103</v>
      </c>
      <c r="C582" s="158" t="s">
        <v>543</v>
      </c>
      <c r="D582" s="156" t="s">
        <v>32</v>
      </c>
      <c r="E582" s="156"/>
      <c r="F582" s="160">
        <v>1</v>
      </c>
      <c r="G582" s="162">
        <f>VLOOKUP(B582,Insumos!$A$2:$C$187,3,FALSE)</f>
        <v>0</v>
      </c>
      <c r="H582" s="156">
        <f t="shared" si="77"/>
        <v>0</v>
      </c>
      <c r="I582" s="156"/>
      <c r="K582" s="163"/>
      <c r="L582" s="142"/>
    </row>
    <row r="583" spans="1:12" ht="12.75" x14ac:dyDescent="0.2">
      <c r="A583" s="154"/>
      <c r="B583" s="136" t="s">
        <v>717</v>
      </c>
      <c r="C583" s="158" t="s">
        <v>543</v>
      </c>
      <c r="D583" s="156" t="s">
        <v>32</v>
      </c>
      <c r="E583" s="156"/>
      <c r="F583" s="160">
        <v>1</v>
      </c>
      <c r="G583" s="162">
        <f>VLOOKUP(B583,Insumos!$A$2:$C$187,3,FALSE)</f>
        <v>0</v>
      </c>
      <c r="H583" s="156">
        <f t="shared" si="77"/>
        <v>0</v>
      </c>
      <c r="I583" s="156"/>
      <c r="K583" s="163"/>
      <c r="L583" s="142"/>
    </row>
    <row r="584" spans="1:12" ht="25.5" x14ac:dyDescent="0.2">
      <c r="A584" s="154"/>
      <c r="B584" s="147" t="s">
        <v>704</v>
      </c>
      <c r="C584" s="158" t="s">
        <v>543</v>
      </c>
      <c r="D584" s="156" t="s">
        <v>32</v>
      </c>
      <c r="E584" s="156"/>
      <c r="F584" s="160">
        <v>1</v>
      </c>
      <c r="G584" s="162">
        <f>VLOOKUP(B584,Insumos!$A$2:$C$187,3,FALSE)</f>
        <v>0</v>
      </c>
      <c r="H584" s="156">
        <f t="shared" si="77"/>
        <v>0</v>
      </c>
      <c r="I584" s="156"/>
      <c r="K584" s="163"/>
      <c r="L584" s="142"/>
    </row>
    <row r="585" spans="1:12" ht="25.5" x14ac:dyDescent="0.2">
      <c r="A585" s="154"/>
      <c r="B585" s="136" t="s">
        <v>33</v>
      </c>
      <c r="C585" s="158" t="s">
        <v>543</v>
      </c>
      <c r="D585" s="156" t="s">
        <v>32</v>
      </c>
      <c r="E585" s="156"/>
      <c r="F585" s="160">
        <v>2</v>
      </c>
      <c r="G585" s="162">
        <f>VLOOKUP(B585,Insumos!$A$2:$C$187,3,FALSE)</f>
        <v>0</v>
      </c>
      <c r="H585" s="156">
        <f t="shared" si="77"/>
        <v>0</v>
      </c>
      <c r="I585" s="156"/>
      <c r="K585" s="163"/>
      <c r="L585" s="142"/>
    </row>
    <row r="586" spans="1:12" ht="25.5" x14ac:dyDescent="0.2">
      <c r="A586" s="154"/>
      <c r="B586" s="136" t="s">
        <v>719</v>
      </c>
      <c r="C586" s="158" t="s">
        <v>543</v>
      </c>
      <c r="D586" s="156" t="s">
        <v>32</v>
      </c>
      <c r="E586" s="156"/>
      <c r="F586" s="160">
        <v>8</v>
      </c>
      <c r="G586" s="162">
        <f>VLOOKUP(B586,Insumos!$A$2:$C$187,3,FALSE)</f>
        <v>0</v>
      </c>
      <c r="H586" s="156">
        <f t="shared" si="77"/>
        <v>0</v>
      </c>
      <c r="I586" s="156"/>
      <c r="K586" s="163"/>
      <c r="L586" s="142"/>
    </row>
    <row r="587" spans="1:12" ht="25.5" x14ac:dyDescent="0.2">
      <c r="A587" s="154"/>
      <c r="B587" s="136" t="s">
        <v>34</v>
      </c>
      <c r="C587" s="158" t="s">
        <v>543</v>
      </c>
      <c r="D587" s="156" t="s">
        <v>32</v>
      </c>
      <c r="E587" s="156"/>
      <c r="F587" s="160">
        <v>1</v>
      </c>
      <c r="G587" s="162">
        <f>VLOOKUP(B587,Insumos!$A$2:$C$187,3,FALSE)</f>
        <v>0</v>
      </c>
      <c r="H587" s="156">
        <f t="shared" si="77"/>
        <v>0</v>
      </c>
      <c r="I587" s="156"/>
      <c r="K587" s="142"/>
      <c r="L587" s="142"/>
    </row>
    <row r="588" spans="1:12" ht="12.75" x14ac:dyDescent="0.2">
      <c r="A588" s="154"/>
      <c r="B588" s="136" t="s">
        <v>572</v>
      </c>
      <c r="C588" s="158" t="s">
        <v>543</v>
      </c>
      <c r="D588" s="156" t="s">
        <v>35</v>
      </c>
      <c r="E588" s="156"/>
      <c r="F588" s="160">
        <v>2</v>
      </c>
      <c r="G588" s="162">
        <f>VLOOKUP(B588,Insumos!$A$2:$C$187,3,FALSE)</f>
        <v>0</v>
      </c>
      <c r="H588" s="156">
        <f t="shared" si="77"/>
        <v>0</v>
      </c>
      <c r="I588" s="156"/>
      <c r="K588" s="142"/>
      <c r="L588" s="142"/>
    </row>
    <row r="589" spans="1:12" ht="12.75" x14ac:dyDescent="0.2">
      <c r="A589" s="154"/>
      <c r="B589" s="146" t="s">
        <v>702</v>
      </c>
      <c r="C589" s="158" t="s">
        <v>543</v>
      </c>
      <c r="D589" s="156" t="s">
        <v>30</v>
      </c>
      <c r="E589" s="156"/>
      <c r="F589" s="160">
        <v>4.3</v>
      </c>
      <c r="G589" s="162">
        <f>VLOOKUP(B589,Insumos!$A$2:$C$187,3,FALSE)</f>
        <v>0</v>
      </c>
      <c r="H589" s="156">
        <f t="shared" ref="H589" si="78">G589*F589</f>
        <v>0</v>
      </c>
      <c r="I589" s="156"/>
      <c r="K589" s="142"/>
      <c r="L589" s="142"/>
    </row>
    <row r="590" spans="1:12" ht="12.75" x14ac:dyDescent="0.2">
      <c r="A590" s="154"/>
      <c r="B590" s="136" t="s">
        <v>709</v>
      </c>
      <c r="C590" s="158" t="s">
        <v>543</v>
      </c>
      <c r="D590" s="156" t="s">
        <v>32</v>
      </c>
      <c r="E590" s="156"/>
      <c r="F590" s="160">
        <v>1</v>
      </c>
      <c r="G590" s="162">
        <f>VLOOKUP(B590,Insumos!$A$2:$C$187,3,FALSE)</f>
        <v>0</v>
      </c>
      <c r="H590" s="156">
        <f t="shared" si="77"/>
        <v>0</v>
      </c>
      <c r="I590" s="156"/>
    </row>
    <row r="591" spans="1:12" ht="12.75" x14ac:dyDescent="0.2">
      <c r="A591" s="154"/>
      <c r="B591" s="136" t="s">
        <v>108</v>
      </c>
      <c r="C591" s="158" t="s">
        <v>543</v>
      </c>
      <c r="D591" s="156" t="s">
        <v>32</v>
      </c>
      <c r="E591" s="156"/>
      <c r="F591" s="160">
        <v>1</v>
      </c>
      <c r="G591" s="162">
        <f>VLOOKUP(B591,Insumos!$A$2:$C$187,3,FALSE)</f>
        <v>0</v>
      </c>
      <c r="H591" s="156">
        <f t="shared" si="77"/>
        <v>0</v>
      </c>
      <c r="I591" s="156"/>
    </row>
    <row r="592" spans="1:12" ht="12.75" x14ac:dyDescent="0.2">
      <c r="A592" s="154"/>
      <c r="B592" s="136" t="s">
        <v>113</v>
      </c>
      <c r="C592" s="158" t="s">
        <v>543</v>
      </c>
      <c r="D592" s="156" t="s">
        <v>32</v>
      </c>
      <c r="E592" s="156"/>
      <c r="F592" s="160">
        <v>1</v>
      </c>
      <c r="G592" s="162">
        <f>VLOOKUP(B592,Insumos!$A$2:$C$187,3,FALSE)</f>
        <v>0</v>
      </c>
      <c r="H592" s="156">
        <f t="shared" si="77"/>
        <v>0</v>
      </c>
      <c r="I592" s="156"/>
    </row>
    <row r="593" spans="1:9" ht="25.5" x14ac:dyDescent="0.2">
      <c r="A593" s="154"/>
      <c r="B593" s="147" t="s">
        <v>716</v>
      </c>
      <c r="C593" s="158" t="s">
        <v>543</v>
      </c>
      <c r="D593" s="156" t="s">
        <v>32</v>
      </c>
      <c r="E593" s="156"/>
      <c r="F593" s="160">
        <v>1</v>
      </c>
      <c r="G593" s="162">
        <f>VLOOKUP(B593,Insumos!$A$2:$C$187,3,FALSE)</f>
        <v>0</v>
      </c>
      <c r="H593" s="156">
        <f t="shared" si="77"/>
        <v>0</v>
      </c>
      <c r="I593" s="156"/>
    </row>
    <row r="594" spans="1:9" ht="25.5" x14ac:dyDescent="0.2">
      <c r="A594" s="154"/>
      <c r="B594" s="136" t="s">
        <v>116</v>
      </c>
      <c r="C594" s="158" t="s">
        <v>543</v>
      </c>
      <c r="D594" s="156" t="s">
        <v>32</v>
      </c>
      <c r="E594" s="156"/>
      <c r="F594" s="160">
        <v>0</v>
      </c>
      <c r="G594" s="162">
        <f>VLOOKUP(B594,Insumos!$A$2:$C$187,3,FALSE)</f>
        <v>0</v>
      </c>
      <c r="H594" s="156">
        <f t="shared" si="77"/>
        <v>0</v>
      </c>
      <c r="I594" s="156"/>
    </row>
    <row r="595" spans="1:9" ht="12.75" x14ac:dyDescent="0.2">
      <c r="A595" s="154"/>
      <c r="B595" s="136"/>
      <c r="C595" s="158"/>
      <c r="D595" s="156"/>
      <c r="E595" s="156"/>
      <c r="F595" s="125"/>
      <c r="G595" s="162"/>
      <c r="H595" s="156"/>
      <c r="I595" s="159"/>
    </row>
    <row r="596" spans="1:9" ht="12.75" x14ac:dyDescent="0.2">
      <c r="A596" s="304">
        <v>10</v>
      </c>
      <c r="B596" s="311" t="s">
        <v>413</v>
      </c>
      <c r="C596" s="158" t="s">
        <v>543</v>
      </c>
      <c r="D596" s="306" t="s">
        <v>543</v>
      </c>
      <c r="E596" s="133"/>
      <c r="F596" s="312"/>
      <c r="G596" s="312"/>
      <c r="H596" s="307">
        <f>SUM(H597:H613)</f>
        <v>0</v>
      </c>
      <c r="I596" s="307">
        <v>9.36</v>
      </c>
    </row>
    <row r="597" spans="1:9" ht="12.75" x14ac:dyDescent="0.2">
      <c r="A597" s="154"/>
      <c r="B597" s="136" t="s">
        <v>281</v>
      </c>
      <c r="C597" s="158" t="s">
        <v>543</v>
      </c>
      <c r="D597" s="156" t="s">
        <v>32</v>
      </c>
      <c r="E597" s="156"/>
      <c r="F597" s="160">
        <v>5</v>
      </c>
      <c r="G597" s="162">
        <f>VLOOKUP(B597,Insumos!$A$2:$C$187,3,FALSE)</f>
        <v>0</v>
      </c>
      <c r="H597" s="156">
        <f t="shared" ref="H597" si="79">G597*F597</f>
        <v>0</v>
      </c>
      <c r="I597" s="156"/>
    </row>
    <row r="598" spans="1:9" ht="25.5" x14ac:dyDescent="0.2">
      <c r="A598" s="154"/>
      <c r="B598" s="147" t="s">
        <v>706</v>
      </c>
      <c r="C598" s="158" t="s">
        <v>543</v>
      </c>
      <c r="D598" s="156" t="s">
        <v>32</v>
      </c>
      <c r="E598" s="156"/>
      <c r="F598" s="160">
        <v>4</v>
      </c>
      <c r="G598" s="162">
        <f>VLOOKUP(B598,Insumos!$A$2:$C$187,3,FALSE)</f>
        <v>0</v>
      </c>
      <c r="H598" s="156">
        <f t="shared" ref="H598:H613" si="80">G598*F598</f>
        <v>0</v>
      </c>
      <c r="I598" s="156"/>
    </row>
    <row r="599" spans="1:9" s="140" customFormat="1" ht="25.5" x14ac:dyDescent="0.2">
      <c r="A599" s="154"/>
      <c r="B599" s="136" t="s">
        <v>284</v>
      </c>
      <c r="C599" s="158" t="s">
        <v>543</v>
      </c>
      <c r="D599" s="156" t="s">
        <v>32</v>
      </c>
      <c r="E599" s="156"/>
      <c r="F599" s="160">
        <v>5</v>
      </c>
      <c r="G599" s="162">
        <f>VLOOKUP(B599,Insumos!$A$2:$C$187,3,FALSE)</f>
        <v>0</v>
      </c>
      <c r="H599" s="156">
        <f t="shared" si="80"/>
        <v>0</v>
      </c>
      <c r="I599" s="156"/>
    </row>
    <row r="600" spans="1:9" ht="25.5" x14ac:dyDescent="0.2">
      <c r="A600" s="154"/>
      <c r="B600" s="136" t="s">
        <v>287</v>
      </c>
      <c r="C600" s="158" t="s">
        <v>543</v>
      </c>
      <c r="D600" s="156" t="s">
        <v>32</v>
      </c>
      <c r="E600" s="156"/>
      <c r="F600" s="160"/>
      <c r="G600" s="162">
        <f>VLOOKUP(B600,Insumos!$A$2:$C$187,3,FALSE)</f>
        <v>0</v>
      </c>
      <c r="H600" s="156">
        <f t="shared" si="80"/>
        <v>0</v>
      </c>
      <c r="I600" s="156"/>
    </row>
    <row r="601" spans="1:9" ht="12.75" x14ac:dyDescent="0.2">
      <c r="A601" s="154"/>
      <c r="B601" s="136" t="s">
        <v>103</v>
      </c>
      <c r="C601" s="158" t="s">
        <v>543</v>
      </c>
      <c r="D601" s="156" t="s">
        <v>32</v>
      </c>
      <c r="E601" s="156"/>
      <c r="F601" s="160">
        <v>1</v>
      </c>
      <c r="G601" s="162">
        <f>VLOOKUP(B601,Insumos!$A$2:$C$187,3,FALSE)</f>
        <v>0</v>
      </c>
      <c r="H601" s="156">
        <f t="shared" si="80"/>
        <v>0</v>
      </c>
      <c r="I601" s="156"/>
    </row>
    <row r="602" spans="1:9" ht="12.75" x14ac:dyDescent="0.2">
      <c r="A602" s="154"/>
      <c r="B602" s="136" t="s">
        <v>717</v>
      </c>
      <c r="C602" s="158" t="s">
        <v>543</v>
      </c>
      <c r="D602" s="156" t="s">
        <v>32</v>
      </c>
      <c r="E602" s="156"/>
      <c r="F602" s="160">
        <v>1</v>
      </c>
      <c r="G602" s="162">
        <f>VLOOKUP(B602,Insumos!$A$2:$C$187,3,FALSE)</f>
        <v>0</v>
      </c>
      <c r="H602" s="156">
        <f t="shared" si="80"/>
        <v>0</v>
      </c>
      <c r="I602" s="156"/>
    </row>
    <row r="603" spans="1:9" ht="25.5" x14ac:dyDescent="0.2">
      <c r="A603" s="154"/>
      <c r="B603" s="147" t="s">
        <v>704</v>
      </c>
      <c r="C603" s="158" t="s">
        <v>543</v>
      </c>
      <c r="D603" s="156" t="s">
        <v>32</v>
      </c>
      <c r="E603" s="156"/>
      <c r="F603" s="160">
        <v>1</v>
      </c>
      <c r="G603" s="162">
        <f>VLOOKUP(B603,Insumos!$A$2:$C$187,3,FALSE)</f>
        <v>0</v>
      </c>
      <c r="H603" s="156">
        <f t="shared" si="80"/>
        <v>0</v>
      </c>
      <c r="I603" s="156"/>
    </row>
    <row r="604" spans="1:9" ht="25.5" x14ac:dyDescent="0.2">
      <c r="A604" s="154"/>
      <c r="B604" s="136" t="s">
        <v>33</v>
      </c>
      <c r="C604" s="158" t="s">
        <v>543</v>
      </c>
      <c r="D604" s="156" t="s">
        <v>32</v>
      </c>
      <c r="E604" s="156"/>
      <c r="F604" s="160">
        <v>2</v>
      </c>
      <c r="G604" s="162">
        <f>VLOOKUP(B604,Insumos!$A$2:$C$187,3,FALSE)</f>
        <v>0</v>
      </c>
      <c r="H604" s="156">
        <f t="shared" si="80"/>
        <v>0</v>
      </c>
      <c r="I604" s="156"/>
    </row>
    <row r="605" spans="1:9" ht="25.5" x14ac:dyDescent="0.2">
      <c r="A605" s="154"/>
      <c r="B605" s="136" t="s">
        <v>719</v>
      </c>
      <c r="C605" s="158" t="s">
        <v>543</v>
      </c>
      <c r="D605" s="156" t="s">
        <v>32</v>
      </c>
      <c r="E605" s="156"/>
      <c r="F605" s="160">
        <v>8</v>
      </c>
      <c r="G605" s="162">
        <f>VLOOKUP(B605,Insumos!$A$2:$C$187,3,FALSE)</f>
        <v>0</v>
      </c>
      <c r="H605" s="156">
        <f t="shared" si="80"/>
        <v>0</v>
      </c>
      <c r="I605" s="156"/>
    </row>
    <row r="606" spans="1:9" ht="25.5" x14ac:dyDescent="0.2">
      <c r="A606" s="154"/>
      <c r="B606" s="136" t="s">
        <v>34</v>
      </c>
      <c r="C606" s="158" t="s">
        <v>543</v>
      </c>
      <c r="D606" s="156" t="s">
        <v>32</v>
      </c>
      <c r="E606" s="156"/>
      <c r="F606" s="160">
        <v>1</v>
      </c>
      <c r="G606" s="162">
        <f>VLOOKUP(B606,Insumos!$A$2:$C$187,3,FALSE)</f>
        <v>0</v>
      </c>
      <c r="H606" s="156">
        <f t="shared" si="80"/>
        <v>0</v>
      </c>
      <c r="I606" s="156"/>
    </row>
    <row r="607" spans="1:9" ht="12.75" x14ac:dyDescent="0.2">
      <c r="A607" s="154"/>
      <c r="B607" s="135" t="s">
        <v>426</v>
      </c>
      <c r="C607" s="158" t="s">
        <v>543</v>
      </c>
      <c r="D607" s="156" t="s">
        <v>35</v>
      </c>
      <c r="E607" s="156"/>
      <c r="F607" s="160">
        <v>2</v>
      </c>
      <c r="G607" s="162">
        <f>VLOOKUP(B607,Insumos!$A$2:$C$187,3,FALSE)</f>
        <v>0</v>
      </c>
      <c r="H607" s="156">
        <f t="shared" si="80"/>
        <v>0</v>
      </c>
      <c r="I607" s="156"/>
    </row>
    <row r="608" spans="1:9" ht="12.75" x14ac:dyDescent="0.2">
      <c r="A608" s="154"/>
      <c r="B608" s="146" t="s">
        <v>702</v>
      </c>
      <c r="C608" s="158" t="s">
        <v>543</v>
      </c>
      <c r="D608" s="156" t="s">
        <v>30</v>
      </c>
      <c r="E608" s="156"/>
      <c r="F608" s="160">
        <v>4.3</v>
      </c>
      <c r="G608" s="162">
        <f>VLOOKUP(B608,Insumos!$A$2:$C$187,3,FALSE)</f>
        <v>0</v>
      </c>
      <c r="H608" s="156">
        <f t="shared" ref="H608" si="81">G608*F608</f>
        <v>0</v>
      </c>
      <c r="I608" s="156"/>
    </row>
    <row r="609" spans="1:9" ht="12.75" x14ac:dyDescent="0.2">
      <c r="A609" s="154"/>
      <c r="B609" s="136" t="s">
        <v>710</v>
      </c>
      <c r="C609" s="158" t="s">
        <v>543</v>
      </c>
      <c r="D609" s="156" t="s">
        <v>32</v>
      </c>
      <c r="E609" s="156"/>
      <c r="F609" s="160">
        <v>1</v>
      </c>
      <c r="G609" s="162">
        <f>VLOOKUP(B609,Insumos!$A$2:$C$187,3,FALSE)</f>
        <v>0</v>
      </c>
      <c r="H609" s="156">
        <f t="shared" si="80"/>
        <v>0</v>
      </c>
      <c r="I609" s="156"/>
    </row>
    <row r="610" spans="1:9" ht="12.75" x14ac:dyDescent="0.2">
      <c r="A610" s="154"/>
      <c r="B610" s="136" t="s">
        <v>108</v>
      </c>
      <c r="C610" s="158" t="s">
        <v>543</v>
      </c>
      <c r="D610" s="156" t="s">
        <v>32</v>
      </c>
      <c r="E610" s="156"/>
      <c r="F610" s="160">
        <v>1</v>
      </c>
      <c r="G610" s="162">
        <f>VLOOKUP(B610,Insumos!$A$2:$C$187,3,FALSE)</f>
        <v>0</v>
      </c>
      <c r="H610" s="156">
        <f t="shared" si="80"/>
        <v>0</v>
      </c>
      <c r="I610" s="156"/>
    </row>
    <row r="611" spans="1:9" ht="12.75" x14ac:dyDescent="0.2">
      <c r="A611" s="154"/>
      <c r="B611" s="136" t="s">
        <v>113</v>
      </c>
      <c r="C611" s="158" t="s">
        <v>543</v>
      </c>
      <c r="D611" s="156" t="s">
        <v>32</v>
      </c>
      <c r="E611" s="156"/>
      <c r="F611" s="160">
        <v>1</v>
      </c>
      <c r="G611" s="162">
        <f>VLOOKUP(B611,Insumos!$A$2:$C$187,3,FALSE)</f>
        <v>0</v>
      </c>
      <c r="H611" s="156">
        <f t="shared" si="80"/>
        <v>0</v>
      </c>
      <c r="I611" s="156"/>
    </row>
    <row r="612" spans="1:9" ht="25.5" x14ac:dyDescent="0.2">
      <c r="A612" s="154"/>
      <c r="B612" s="147" t="s">
        <v>716</v>
      </c>
      <c r="C612" s="158" t="s">
        <v>543</v>
      </c>
      <c r="D612" s="156" t="s">
        <v>32</v>
      </c>
      <c r="E612" s="156"/>
      <c r="F612" s="160">
        <v>1</v>
      </c>
      <c r="G612" s="162">
        <f>VLOOKUP(B612,Insumos!$A$2:$C$187,3,FALSE)</f>
        <v>0</v>
      </c>
      <c r="H612" s="156">
        <f t="shared" si="80"/>
        <v>0</v>
      </c>
      <c r="I612" s="156"/>
    </row>
    <row r="613" spans="1:9" ht="25.5" x14ac:dyDescent="0.2">
      <c r="A613" s="154"/>
      <c r="B613" s="136" t="s">
        <v>412</v>
      </c>
      <c r="C613" s="158" t="s">
        <v>543</v>
      </c>
      <c r="D613" s="156" t="s">
        <v>32</v>
      </c>
      <c r="E613" s="156"/>
      <c r="F613" s="160">
        <v>0</v>
      </c>
      <c r="G613" s="162">
        <f>VLOOKUP(B613,Insumos!$A$2:$C$187,3,FALSE)</f>
        <v>0</v>
      </c>
      <c r="H613" s="156">
        <f t="shared" si="80"/>
        <v>0</v>
      </c>
      <c r="I613" s="156"/>
    </row>
    <row r="614" spans="1:9" ht="12.75" x14ac:dyDescent="0.2">
      <c r="A614" s="154"/>
      <c r="B614" s="136"/>
      <c r="C614" s="158"/>
      <c r="D614" s="156"/>
      <c r="E614" s="156"/>
      <c r="F614" s="125"/>
      <c r="G614" s="162"/>
      <c r="H614" s="156"/>
      <c r="I614" s="159"/>
    </row>
    <row r="615" spans="1:9" ht="25.5" x14ac:dyDescent="0.2">
      <c r="A615" s="304" t="s">
        <v>597</v>
      </c>
      <c r="B615" s="311" t="s">
        <v>330</v>
      </c>
      <c r="C615" s="158" t="s">
        <v>543</v>
      </c>
      <c r="D615" s="306" t="s">
        <v>543</v>
      </c>
      <c r="E615" s="133"/>
      <c r="F615" s="312"/>
      <c r="G615" s="312"/>
      <c r="H615" s="307">
        <f>SUM(H616:H638)</f>
        <v>0</v>
      </c>
      <c r="I615" s="307">
        <v>14.48</v>
      </c>
    </row>
    <row r="616" spans="1:9" ht="12.75" x14ac:dyDescent="0.2">
      <c r="A616" s="154"/>
      <c r="B616" s="136" t="s">
        <v>283</v>
      </c>
      <c r="C616" s="158" t="s">
        <v>543</v>
      </c>
      <c r="D616" s="156" t="s">
        <v>32</v>
      </c>
      <c r="E616" s="156"/>
      <c r="F616" s="160">
        <v>2</v>
      </c>
      <c r="G616" s="162">
        <f>VLOOKUP(B616,Insumos!$A$2:$C$187,3,FALSE)</f>
        <v>0</v>
      </c>
      <c r="H616" s="156">
        <f t="shared" ref="H616" si="82">G616*F616</f>
        <v>0</v>
      </c>
      <c r="I616" s="156"/>
    </row>
    <row r="617" spans="1:9" ht="12.75" x14ac:dyDescent="0.2">
      <c r="A617" s="154"/>
      <c r="B617" s="136" t="s">
        <v>104</v>
      </c>
      <c r="C617" s="158" t="s">
        <v>543</v>
      </c>
      <c r="D617" s="156" t="s">
        <v>32</v>
      </c>
      <c r="E617" s="156"/>
      <c r="F617" s="160">
        <v>4</v>
      </c>
      <c r="G617" s="162">
        <f>VLOOKUP(B617,Insumos!$A$2:$C$187,3,FALSE)</f>
        <v>0</v>
      </c>
      <c r="H617" s="156">
        <f t="shared" ref="H617:H638" si="83">G617*F617</f>
        <v>0</v>
      </c>
      <c r="I617" s="156"/>
    </row>
    <row r="618" spans="1:9" ht="12.75" x14ac:dyDescent="0.2">
      <c r="A618" s="154"/>
      <c r="B618" s="136" t="s">
        <v>105</v>
      </c>
      <c r="C618" s="158" t="s">
        <v>543</v>
      </c>
      <c r="D618" s="156" t="s">
        <v>32</v>
      </c>
      <c r="E618" s="156"/>
      <c r="F618" s="160">
        <v>4</v>
      </c>
      <c r="G618" s="162">
        <f>VLOOKUP(B618,Insumos!$A$2:$C$187,3,FALSE)</f>
        <v>0</v>
      </c>
      <c r="H618" s="156">
        <f t="shared" si="83"/>
        <v>0</v>
      </c>
      <c r="I618" s="156"/>
    </row>
    <row r="619" spans="1:9" ht="12.75" x14ac:dyDescent="0.2">
      <c r="A619" s="154"/>
      <c r="B619" s="136" t="s">
        <v>288</v>
      </c>
      <c r="C619" s="158" t="s">
        <v>543</v>
      </c>
      <c r="D619" s="156" t="s">
        <v>32</v>
      </c>
      <c r="E619" s="156"/>
      <c r="F619" s="160">
        <v>4</v>
      </c>
      <c r="G619" s="162">
        <f>VLOOKUP(B619,Insumos!$A$2:$C$187,3,FALSE)</f>
        <v>0</v>
      </c>
      <c r="H619" s="156">
        <f t="shared" si="83"/>
        <v>0</v>
      </c>
      <c r="I619" s="156"/>
    </row>
    <row r="620" spans="1:9" ht="12.75" x14ac:dyDescent="0.2">
      <c r="A620" s="154"/>
      <c r="B620" s="136" t="s">
        <v>281</v>
      </c>
      <c r="C620" s="158" t="s">
        <v>543</v>
      </c>
      <c r="D620" s="156" t="s">
        <v>32</v>
      </c>
      <c r="E620" s="156"/>
      <c r="F620" s="160">
        <v>12</v>
      </c>
      <c r="G620" s="162">
        <f>VLOOKUP(B620,Insumos!$A$2:$C$187,3,FALSE)</f>
        <v>0</v>
      </c>
      <c r="H620" s="156">
        <f t="shared" si="83"/>
        <v>0</v>
      </c>
      <c r="I620" s="156"/>
    </row>
    <row r="621" spans="1:9" ht="25.5" x14ac:dyDescent="0.2">
      <c r="A621" s="154"/>
      <c r="B621" s="147" t="s">
        <v>706</v>
      </c>
      <c r="C621" s="158" t="s">
        <v>543</v>
      </c>
      <c r="D621" s="156" t="s">
        <v>32</v>
      </c>
      <c r="E621" s="156"/>
      <c r="F621" s="160">
        <v>4</v>
      </c>
      <c r="G621" s="162">
        <f>VLOOKUP(B621,Insumos!$A$2:$C$187,3,FALSE)</f>
        <v>0</v>
      </c>
      <c r="H621" s="156">
        <f t="shared" si="83"/>
        <v>0</v>
      </c>
      <c r="I621" s="156"/>
    </row>
    <row r="622" spans="1:9" ht="25.5" x14ac:dyDescent="0.2">
      <c r="A622" s="154"/>
      <c r="B622" s="136" t="s">
        <v>284</v>
      </c>
      <c r="C622" s="158" t="s">
        <v>543</v>
      </c>
      <c r="D622" s="156" t="s">
        <v>32</v>
      </c>
      <c r="E622" s="156"/>
      <c r="F622" s="160">
        <v>2</v>
      </c>
      <c r="G622" s="162">
        <f>VLOOKUP(B622,Insumos!$A$2:$C$187,3,FALSE)</f>
        <v>0</v>
      </c>
      <c r="H622" s="156">
        <f t="shared" si="83"/>
        <v>0</v>
      </c>
      <c r="I622" s="156"/>
    </row>
    <row r="623" spans="1:9" ht="25.5" x14ac:dyDescent="0.2">
      <c r="A623" s="154"/>
      <c r="B623" s="136" t="s">
        <v>287</v>
      </c>
      <c r="C623" s="158" t="s">
        <v>543</v>
      </c>
      <c r="D623" s="156" t="s">
        <v>32</v>
      </c>
      <c r="E623" s="156"/>
      <c r="F623" s="160">
        <v>2</v>
      </c>
      <c r="G623" s="162">
        <f>VLOOKUP(B623,Insumos!$A$2:$C$187,3,FALSE)</f>
        <v>0</v>
      </c>
      <c r="H623" s="156">
        <f t="shared" si="83"/>
        <v>0</v>
      </c>
      <c r="I623" s="156"/>
    </row>
    <row r="624" spans="1:9" ht="12.75" x14ac:dyDescent="0.2">
      <c r="A624" s="154"/>
      <c r="B624" s="136" t="s">
        <v>422</v>
      </c>
      <c r="C624" s="158" t="s">
        <v>543</v>
      </c>
      <c r="D624" s="156" t="s">
        <v>32</v>
      </c>
      <c r="E624" s="156"/>
      <c r="F624" s="160">
        <v>3</v>
      </c>
      <c r="G624" s="162">
        <f>VLOOKUP(B624,Insumos!$A$2:$C$187,3,FALSE)</f>
        <v>0</v>
      </c>
      <c r="H624" s="156">
        <f t="shared" si="83"/>
        <v>0</v>
      </c>
      <c r="I624" s="156"/>
    </row>
    <row r="625" spans="1:9" ht="12.75" x14ac:dyDescent="0.2">
      <c r="A625" s="154"/>
      <c r="B625" s="136" t="s">
        <v>107</v>
      </c>
      <c r="C625" s="158" t="s">
        <v>543</v>
      </c>
      <c r="D625" s="156" t="s">
        <v>32</v>
      </c>
      <c r="E625" s="159"/>
      <c r="F625" s="160"/>
      <c r="G625" s="162">
        <f>VLOOKUP(B625,Insumos!$A$2:$C$187,3,FALSE)</f>
        <v>0</v>
      </c>
      <c r="H625" s="156">
        <f t="shared" si="83"/>
        <v>0</v>
      </c>
      <c r="I625" s="156"/>
    </row>
    <row r="626" spans="1:9" ht="12.75" x14ac:dyDescent="0.2">
      <c r="A626" s="154"/>
      <c r="B626" s="136" t="s">
        <v>103</v>
      </c>
      <c r="C626" s="158" t="s">
        <v>543</v>
      </c>
      <c r="D626" s="156" t="s">
        <v>32</v>
      </c>
      <c r="E626" s="156"/>
      <c r="F626" s="160">
        <v>1</v>
      </c>
      <c r="G626" s="162">
        <f>VLOOKUP(B626,Insumos!$A$2:$C$187,3,FALSE)</f>
        <v>0</v>
      </c>
      <c r="H626" s="156">
        <f t="shared" si="83"/>
        <v>0</v>
      </c>
      <c r="I626" s="156"/>
    </row>
    <row r="627" spans="1:9" ht="12.75" x14ac:dyDescent="0.2">
      <c r="A627" s="154"/>
      <c r="B627" s="136" t="s">
        <v>717</v>
      </c>
      <c r="C627" s="158" t="s">
        <v>543</v>
      </c>
      <c r="D627" s="156" t="s">
        <v>32</v>
      </c>
      <c r="E627" s="156"/>
      <c r="F627" s="160">
        <v>1</v>
      </c>
      <c r="G627" s="162">
        <f>VLOOKUP(B627,Insumos!$A$2:$C$187,3,FALSE)</f>
        <v>0</v>
      </c>
      <c r="H627" s="156">
        <f t="shared" si="83"/>
        <v>0</v>
      </c>
      <c r="I627" s="156"/>
    </row>
    <row r="628" spans="1:9" ht="25.5" x14ac:dyDescent="0.2">
      <c r="A628" s="154"/>
      <c r="B628" s="136" t="s">
        <v>571</v>
      </c>
      <c r="C628" s="158" t="s">
        <v>543</v>
      </c>
      <c r="D628" s="156" t="s">
        <v>32</v>
      </c>
      <c r="E628" s="159"/>
      <c r="F628" s="160">
        <v>6</v>
      </c>
      <c r="G628" s="162">
        <f>VLOOKUP(B628,Insumos!$A$2:$C$187,3,FALSE)</f>
        <v>0</v>
      </c>
      <c r="H628" s="156">
        <f t="shared" si="83"/>
        <v>0</v>
      </c>
      <c r="I628" s="156"/>
    </row>
    <row r="629" spans="1:9" ht="25.5" x14ac:dyDescent="0.2">
      <c r="A629" s="154"/>
      <c r="B629" s="136" t="s">
        <v>33</v>
      </c>
      <c r="C629" s="158" t="s">
        <v>543</v>
      </c>
      <c r="D629" s="156" t="s">
        <v>32</v>
      </c>
      <c r="E629" s="156"/>
      <c r="F629" s="160">
        <v>2</v>
      </c>
      <c r="G629" s="162">
        <f>VLOOKUP(B629,Insumos!$A$2:$C$187,3,FALSE)</f>
        <v>0</v>
      </c>
      <c r="H629" s="156">
        <f t="shared" si="83"/>
        <v>0</v>
      </c>
      <c r="I629" s="156"/>
    </row>
    <row r="630" spans="1:9" ht="25.5" x14ac:dyDescent="0.2">
      <c r="A630" s="154"/>
      <c r="B630" s="136" t="s">
        <v>719</v>
      </c>
      <c r="C630" s="158" t="s">
        <v>543</v>
      </c>
      <c r="D630" s="156" t="s">
        <v>32</v>
      </c>
      <c r="E630" s="156"/>
      <c r="F630" s="160">
        <f>F621</f>
        <v>4</v>
      </c>
      <c r="G630" s="162">
        <f>VLOOKUP(B630,Insumos!$A$2:$C$187,3,FALSE)</f>
        <v>0</v>
      </c>
      <c r="H630" s="156">
        <f t="shared" si="83"/>
        <v>0</v>
      </c>
      <c r="I630" s="156"/>
    </row>
    <row r="631" spans="1:9" ht="25.5" x14ac:dyDescent="0.2">
      <c r="A631" s="154"/>
      <c r="B631" s="136" t="s">
        <v>34</v>
      </c>
      <c r="C631" s="158" t="s">
        <v>543</v>
      </c>
      <c r="D631" s="156" t="s">
        <v>32</v>
      </c>
      <c r="E631" s="156"/>
      <c r="F631" s="160">
        <v>3</v>
      </c>
      <c r="G631" s="162">
        <f>VLOOKUP(B631,Insumos!$A$2:$C$187,3,FALSE)</f>
        <v>0</v>
      </c>
      <c r="H631" s="156">
        <f t="shared" si="83"/>
        <v>0</v>
      </c>
      <c r="I631" s="156"/>
    </row>
    <row r="632" spans="1:9" ht="12.75" x14ac:dyDescent="0.2">
      <c r="A632" s="154"/>
      <c r="B632" s="136" t="s">
        <v>285</v>
      </c>
      <c r="C632" s="158" t="s">
        <v>543</v>
      </c>
      <c r="D632" s="156" t="s">
        <v>32</v>
      </c>
      <c r="E632" s="159"/>
      <c r="F632" s="160"/>
      <c r="G632" s="162">
        <f>VLOOKUP(B632,Insumos!$A$2:$C$187,3,FALSE)</f>
        <v>0</v>
      </c>
      <c r="H632" s="156">
        <f t="shared" si="83"/>
        <v>0</v>
      </c>
      <c r="I632" s="156"/>
    </row>
    <row r="633" spans="1:9" ht="12.75" x14ac:dyDescent="0.2">
      <c r="A633" s="154"/>
      <c r="B633" s="146" t="s">
        <v>702</v>
      </c>
      <c r="C633" s="158" t="s">
        <v>543</v>
      </c>
      <c r="D633" s="156" t="s">
        <v>30</v>
      </c>
      <c r="E633" s="156"/>
      <c r="F633" s="160">
        <v>5</v>
      </c>
      <c r="G633" s="162">
        <f>VLOOKUP(B633,Insumos!$A$2:$C$187,3,FALSE)</f>
        <v>0</v>
      </c>
      <c r="H633" s="156">
        <f t="shared" ref="H633" si="84">G633*F633</f>
        <v>0</v>
      </c>
      <c r="I633" s="156"/>
    </row>
    <row r="634" spans="1:9" ht="12.75" x14ac:dyDescent="0.2">
      <c r="A634" s="154"/>
      <c r="B634" s="135" t="s">
        <v>426</v>
      </c>
      <c r="C634" s="158" t="s">
        <v>543</v>
      </c>
      <c r="D634" s="156" t="s">
        <v>35</v>
      </c>
      <c r="E634" s="156"/>
      <c r="F634" s="160">
        <v>3</v>
      </c>
      <c r="G634" s="162">
        <f>VLOOKUP(B634,Insumos!$A$2:$C$187,3,FALSE)</f>
        <v>0</v>
      </c>
      <c r="H634" s="156">
        <f t="shared" si="83"/>
        <v>0</v>
      </c>
      <c r="I634" s="156"/>
    </row>
    <row r="635" spans="1:9" ht="12.75" x14ac:dyDescent="0.2">
      <c r="A635" s="154"/>
      <c r="B635" s="136" t="s">
        <v>709</v>
      </c>
      <c r="C635" s="158" t="s">
        <v>543</v>
      </c>
      <c r="D635" s="156" t="s">
        <v>32</v>
      </c>
      <c r="E635" s="156"/>
      <c r="F635" s="160">
        <v>3</v>
      </c>
      <c r="G635" s="162">
        <f>VLOOKUP(B635,Insumos!$A$2:$C$187,3,FALSE)</f>
        <v>0</v>
      </c>
      <c r="H635" s="156">
        <f t="shared" si="83"/>
        <v>0</v>
      </c>
      <c r="I635" s="156"/>
    </row>
    <row r="636" spans="1:9" ht="12.75" x14ac:dyDescent="0.2">
      <c r="A636" s="154"/>
      <c r="B636" s="136" t="s">
        <v>108</v>
      </c>
      <c r="C636" s="158" t="s">
        <v>543</v>
      </c>
      <c r="D636" s="156" t="s">
        <v>32</v>
      </c>
      <c r="E636" s="156"/>
      <c r="F636" s="160">
        <v>3</v>
      </c>
      <c r="G636" s="162">
        <f>VLOOKUP(B636,Insumos!$A$2:$C$187,3,FALSE)</f>
        <v>0</v>
      </c>
      <c r="H636" s="156">
        <f t="shared" si="83"/>
        <v>0</v>
      </c>
      <c r="I636" s="156"/>
    </row>
    <row r="637" spans="1:9" ht="12.75" x14ac:dyDescent="0.2">
      <c r="A637" s="154"/>
      <c r="B637" s="136" t="s">
        <v>113</v>
      </c>
      <c r="C637" s="158" t="s">
        <v>543</v>
      </c>
      <c r="D637" s="156" t="s">
        <v>32</v>
      </c>
      <c r="E637" s="156"/>
      <c r="F637" s="160">
        <v>3</v>
      </c>
      <c r="G637" s="162">
        <f>VLOOKUP(B637,Insumos!$A$2:$C$187,3,FALSE)</f>
        <v>0</v>
      </c>
      <c r="H637" s="156">
        <f t="shared" si="83"/>
        <v>0</v>
      </c>
      <c r="I637" s="156"/>
    </row>
    <row r="638" spans="1:9" ht="25.5" x14ac:dyDescent="0.2">
      <c r="A638" s="154"/>
      <c r="B638" s="136" t="s">
        <v>114</v>
      </c>
      <c r="C638" s="158" t="s">
        <v>543</v>
      </c>
      <c r="D638" s="156" t="s">
        <v>32</v>
      </c>
      <c r="E638" s="156"/>
      <c r="F638" s="160">
        <v>0</v>
      </c>
      <c r="G638" s="162">
        <f>VLOOKUP(B638,Insumos!$A$2:$C$187,3,FALSE)</f>
        <v>0</v>
      </c>
      <c r="H638" s="156">
        <f t="shared" si="83"/>
        <v>0</v>
      </c>
      <c r="I638" s="156"/>
    </row>
    <row r="639" spans="1:9" ht="12.75" x14ac:dyDescent="0.2">
      <c r="A639" s="154"/>
      <c r="B639" s="136"/>
      <c r="C639" s="158"/>
      <c r="D639" s="156"/>
      <c r="E639" s="156"/>
      <c r="F639" s="160"/>
      <c r="G639" s="162"/>
      <c r="H639" s="156"/>
      <c r="I639" s="159"/>
    </row>
    <row r="640" spans="1:9" ht="25.5" x14ac:dyDescent="0.2">
      <c r="A640" s="304" t="s">
        <v>597</v>
      </c>
      <c r="B640" s="311" t="s">
        <v>331</v>
      </c>
      <c r="C640" s="158" t="s">
        <v>543</v>
      </c>
      <c r="D640" s="306" t="s">
        <v>543</v>
      </c>
      <c r="E640" s="133"/>
      <c r="F640" s="312"/>
      <c r="G640" s="312"/>
      <c r="H640" s="307">
        <f>SUM(H641:H664)</f>
        <v>0</v>
      </c>
      <c r="I640" s="307">
        <v>14.48</v>
      </c>
    </row>
    <row r="641" spans="1:9" ht="12.75" x14ac:dyDescent="0.2">
      <c r="A641" s="154"/>
      <c r="B641" s="136" t="s">
        <v>283</v>
      </c>
      <c r="C641" s="158" t="s">
        <v>543</v>
      </c>
      <c r="D641" s="156" t="s">
        <v>32</v>
      </c>
      <c r="E641" s="156"/>
      <c r="F641" s="160">
        <v>2</v>
      </c>
      <c r="G641" s="162">
        <f>VLOOKUP(B641,Insumos!$A$2:$C$187,3,FALSE)</f>
        <v>0</v>
      </c>
      <c r="H641" s="156">
        <f t="shared" ref="H641" si="85">G641*F641</f>
        <v>0</v>
      </c>
      <c r="I641" s="156"/>
    </row>
    <row r="642" spans="1:9" ht="12.75" x14ac:dyDescent="0.2">
      <c r="A642" s="154"/>
      <c r="B642" s="136" t="s">
        <v>104</v>
      </c>
      <c r="C642" s="158" t="s">
        <v>543</v>
      </c>
      <c r="D642" s="156" t="s">
        <v>32</v>
      </c>
      <c r="E642" s="156"/>
      <c r="F642" s="160">
        <v>4</v>
      </c>
      <c r="G642" s="162">
        <f>VLOOKUP(B642,Insumos!$A$2:$C$187,3,FALSE)</f>
        <v>0</v>
      </c>
      <c r="H642" s="156">
        <f t="shared" ref="H642:H664" si="86">G642*F642</f>
        <v>0</v>
      </c>
      <c r="I642" s="156"/>
    </row>
    <row r="643" spans="1:9" ht="12.75" x14ac:dyDescent="0.2">
      <c r="A643" s="154"/>
      <c r="B643" s="136" t="s">
        <v>105</v>
      </c>
      <c r="C643" s="158" t="s">
        <v>543</v>
      </c>
      <c r="D643" s="156" t="s">
        <v>32</v>
      </c>
      <c r="E643" s="156"/>
      <c r="F643" s="160">
        <v>4</v>
      </c>
      <c r="G643" s="162">
        <f>VLOOKUP(B643,Insumos!$A$2:$C$187,3,FALSE)</f>
        <v>0</v>
      </c>
      <c r="H643" s="156">
        <f t="shared" si="86"/>
        <v>0</v>
      </c>
      <c r="I643" s="156"/>
    </row>
    <row r="644" spans="1:9" ht="12.75" x14ac:dyDescent="0.2">
      <c r="A644" s="154"/>
      <c r="B644" s="136" t="s">
        <v>106</v>
      </c>
      <c r="C644" s="158" t="s">
        <v>543</v>
      </c>
      <c r="D644" s="156" t="s">
        <v>32</v>
      </c>
      <c r="E644" s="156"/>
      <c r="F644" s="160">
        <v>2</v>
      </c>
      <c r="G644" s="162">
        <f>VLOOKUP(B644,Insumos!$A$2:$C$187,3,FALSE)</f>
        <v>0</v>
      </c>
      <c r="H644" s="156">
        <f t="shared" si="86"/>
        <v>0</v>
      </c>
      <c r="I644" s="156"/>
    </row>
    <row r="645" spans="1:9" ht="12.75" x14ac:dyDescent="0.2">
      <c r="A645" s="154"/>
      <c r="B645" s="136" t="s">
        <v>288</v>
      </c>
      <c r="C645" s="158" t="s">
        <v>543</v>
      </c>
      <c r="D645" s="156" t="s">
        <v>32</v>
      </c>
      <c r="E645" s="156"/>
      <c r="F645" s="160">
        <v>4</v>
      </c>
      <c r="G645" s="162">
        <f>VLOOKUP(B645,Insumos!$A$2:$C$187,3,FALSE)</f>
        <v>0</v>
      </c>
      <c r="H645" s="156">
        <f t="shared" si="86"/>
        <v>0</v>
      </c>
      <c r="I645" s="156"/>
    </row>
    <row r="646" spans="1:9" ht="12.75" x14ac:dyDescent="0.2">
      <c r="A646" s="154"/>
      <c r="B646" s="136" t="s">
        <v>281</v>
      </c>
      <c r="C646" s="158" t="s">
        <v>543</v>
      </c>
      <c r="D646" s="156" t="s">
        <v>32</v>
      </c>
      <c r="E646" s="156"/>
      <c r="F646" s="160">
        <v>14</v>
      </c>
      <c r="G646" s="162">
        <f>VLOOKUP(B646,Insumos!$A$2:$C$187,3,FALSE)</f>
        <v>0</v>
      </c>
      <c r="H646" s="156">
        <f t="shared" si="86"/>
        <v>0</v>
      </c>
      <c r="I646" s="156"/>
    </row>
    <row r="647" spans="1:9" ht="25.5" x14ac:dyDescent="0.2">
      <c r="A647" s="154"/>
      <c r="B647" s="147" t="s">
        <v>706</v>
      </c>
      <c r="C647" s="158" t="s">
        <v>543</v>
      </c>
      <c r="D647" s="156" t="s">
        <v>32</v>
      </c>
      <c r="E647" s="156"/>
      <c r="F647" s="160">
        <v>5</v>
      </c>
      <c r="G647" s="162">
        <f>VLOOKUP(B647,Insumos!$A$2:$C$187,3,FALSE)</f>
        <v>0</v>
      </c>
      <c r="H647" s="156">
        <f t="shared" si="86"/>
        <v>0</v>
      </c>
      <c r="I647" s="156"/>
    </row>
    <row r="648" spans="1:9" ht="25.5" x14ac:dyDescent="0.2">
      <c r="A648" s="154"/>
      <c r="B648" s="136" t="s">
        <v>284</v>
      </c>
      <c r="C648" s="158" t="s">
        <v>543</v>
      </c>
      <c r="D648" s="156" t="s">
        <v>32</v>
      </c>
      <c r="E648" s="156"/>
      <c r="F648" s="160">
        <v>2</v>
      </c>
      <c r="G648" s="162">
        <f>VLOOKUP(B648,Insumos!$A$2:$C$187,3,FALSE)</f>
        <v>0</v>
      </c>
      <c r="H648" s="156">
        <f t="shared" si="86"/>
        <v>0</v>
      </c>
      <c r="I648" s="156"/>
    </row>
    <row r="649" spans="1:9" s="140" customFormat="1" ht="25.5" x14ac:dyDescent="0.2">
      <c r="A649" s="154"/>
      <c r="B649" s="136" t="s">
        <v>287</v>
      </c>
      <c r="C649" s="158" t="s">
        <v>543</v>
      </c>
      <c r="D649" s="156" t="s">
        <v>32</v>
      </c>
      <c r="E649" s="156"/>
      <c r="F649" s="160">
        <v>2</v>
      </c>
      <c r="G649" s="162">
        <f>VLOOKUP(B649,Insumos!$A$2:$C$187,3,FALSE)</f>
        <v>0</v>
      </c>
      <c r="H649" s="156">
        <f t="shared" si="86"/>
        <v>0</v>
      </c>
      <c r="I649" s="156"/>
    </row>
    <row r="650" spans="1:9" ht="12.75" x14ac:dyDescent="0.2">
      <c r="A650" s="154"/>
      <c r="B650" s="136" t="s">
        <v>422</v>
      </c>
      <c r="C650" s="158" t="s">
        <v>543</v>
      </c>
      <c r="D650" s="156" t="s">
        <v>32</v>
      </c>
      <c r="E650" s="156"/>
      <c r="F650" s="160">
        <v>3</v>
      </c>
      <c r="G650" s="162">
        <f>VLOOKUP(B650,Insumos!$A$2:$C$187,3,FALSE)</f>
        <v>0</v>
      </c>
      <c r="H650" s="156">
        <f t="shared" si="86"/>
        <v>0</v>
      </c>
      <c r="I650" s="156"/>
    </row>
    <row r="651" spans="1:9" ht="12.75" x14ac:dyDescent="0.2">
      <c r="A651" s="154"/>
      <c r="B651" s="136" t="s">
        <v>107</v>
      </c>
      <c r="C651" s="158" t="s">
        <v>543</v>
      </c>
      <c r="D651" s="156" t="s">
        <v>32</v>
      </c>
      <c r="E651" s="156"/>
      <c r="F651" s="160">
        <v>3</v>
      </c>
      <c r="G651" s="162">
        <f>VLOOKUP(B651,Insumos!$A$2:$C$187,3,FALSE)</f>
        <v>0</v>
      </c>
      <c r="H651" s="156">
        <f t="shared" si="86"/>
        <v>0</v>
      </c>
      <c r="I651" s="156"/>
    </row>
    <row r="652" spans="1:9" ht="12.75" x14ac:dyDescent="0.2">
      <c r="A652" s="154"/>
      <c r="B652" s="136" t="s">
        <v>103</v>
      </c>
      <c r="C652" s="158" t="s">
        <v>543</v>
      </c>
      <c r="D652" s="156" t="s">
        <v>32</v>
      </c>
      <c r="E652" s="156"/>
      <c r="F652" s="160">
        <v>1</v>
      </c>
      <c r="G652" s="162">
        <f>VLOOKUP(B652,Insumos!$A$2:$C$187,3,FALSE)</f>
        <v>0</v>
      </c>
      <c r="H652" s="156">
        <f t="shared" si="86"/>
        <v>0</v>
      </c>
      <c r="I652" s="156"/>
    </row>
    <row r="653" spans="1:9" ht="12.75" x14ac:dyDescent="0.2">
      <c r="A653" s="154"/>
      <c r="B653" s="136" t="s">
        <v>717</v>
      </c>
      <c r="C653" s="158" t="s">
        <v>543</v>
      </c>
      <c r="D653" s="156" t="s">
        <v>32</v>
      </c>
      <c r="E653" s="156"/>
      <c r="F653" s="160">
        <v>1</v>
      </c>
      <c r="G653" s="162">
        <f>VLOOKUP(B653,Insumos!$A$2:$C$187,3,FALSE)</f>
        <v>0</v>
      </c>
      <c r="H653" s="156">
        <f t="shared" si="86"/>
        <v>0</v>
      </c>
      <c r="I653" s="156"/>
    </row>
    <row r="654" spans="1:9" ht="25.5" x14ac:dyDescent="0.2">
      <c r="A654" s="154"/>
      <c r="B654" s="136" t="s">
        <v>571</v>
      </c>
      <c r="C654" s="158" t="s">
        <v>543</v>
      </c>
      <c r="D654" s="156" t="s">
        <v>32</v>
      </c>
      <c r="E654" s="156"/>
      <c r="F654" s="160">
        <v>6</v>
      </c>
      <c r="G654" s="162">
        <f>VLOOKUP(B654,Insumos!$A$2:$C$187,3,FALSE)</f>
        <v>0</v>
      </c>
      <c r="H654" s="156">
        <f t="shared" si="86"/>
        <v>0</v>
      </c>
      <c r="I654" s="156"/>
    </row>
    <row r="655" spans="1:9" ht="25.5" x14ac:dyDescent="0.2">
      <c r="A655" s="154"/>
      <c r="B655" s="136" t="s">
        <v>33</v>
      </c>
      <c r="C655" s="158" t="s">
        <v>543</v>
      </c>
      <c r="D655" s="156" t="s">
        <v>32</v>
      </c>
      <c r="E655" s="156"/>
      <c r="F655" s="160">
        <v>2</v>
      </c>
      <c r="G655" s="162">
        <f>VLOOKUP(B655,Insumos!$A$2:$C$187,3,FALSE)</f>
        <v>0</v>
      </c>
      <c r="H655" s="156">
        <f t="shared" si="86"/>
        <v>0</v>
      </c>
      <c r="I655" s="156"/>
    </row>
    <row r="656" spans="1:9" ht="25.5" x14ac:dyDescent="0.2">
      <c r="A656" s="154"/>
      <c r="B656" s="136" t="s">
        <v>719</v>
      </c>
      <c r="C656" s="158" t="s">
        <v>543</v>
      </c>
      <c r="D656" s="156" t="s">
        <v>35</v>
      </c>
      <c r="E656" s="156"/>
      <c r="F656" s="160">
        <v>25</v>
      </c>
      <c r="G656" s="162">
        <f>VLOOKUP(B656,Insumos!$A$2:$C$187,3,FALSE)</f>
        <v>0</v>
      </c>
      <c r="H656" s="156">
        <f t="shared" si="86"/>
        <v>0</v>
      </c>
      <c r="I656" s="156"/>
    </row>
    <row r="657" spans="1:9" ht="25.5" x14ac:dyDescent="0.2">
      <c r="A657" s="154"/>
      <c r="B657" s="136" t="s">
        <v>34</v>
      </c>
      <c r="C657" s="158" t="s">
        <v>543</v>
      </c>
      <c r="D657" s="156" t="s">
        <v>32</v>
      </c>
      <c r="E657" s="156"/>
      <c r="F657" s="160">
        <v>3</v>
      </c>
      <c r="G657" s="162">
        <f>VLOOKUP(B657,Insumos!$A$2:$C$187,3,FALSE)</f>
        <v>0</v>
      </c>
      <c r="H657" s="156">
        <f t="shared" si="86"/>
        <v>0</v>
      </c>
      <c r="I657" s="156"/>
    </row>
    <row r="658" spans="1:9" ht="12.75" x14ac:dyDescent="0.2">
      <c r="A658" s="154"/>
      <c r="B658" s="136" t="s">
        <v>285</v>
      </c>
      <c r="C658" s="158" t="s">
        <v>543</v>
      </c>
      <c r="D658" s="156" t="s">
        <v>32</v>
      </c>
      <c r="E658" s="156"/>
      <c r="F658" s="160">
        <v>3</v>
      </c>
      <c r="G658" s="162">
        <f>VLOOKUP(B658,Insumos!$A$2:$C$187,3,FALSE)</f>
        <v>0</v>
      </c>
      <c r="H658" s="156">
        <f t="shared" si="86"/>
        <v>0</v>
      </c>
      <c r="I658" s="156"/>
    </row>
    <row r="659" spans="1:9" ht="12.75" x14ac:dyDescent="0.2">
      <c r="A659" s="154"/>
      <c r="B659" s="146" t="s">
        <v>702</v>
      </c>
      <c r="C659" s="158" t="s">
        <v>543</v>
      </c>
      <c r="D659" s="156" t="s">
        <v>30</v>
      </c>
      <c r="E659" s="156"/>
      <c r="F659" s="160">
        <v>5</v>
      </c>
      <c r="G659" s="162">
        <f>VLOOKUP(B659,Insumos!$A$2:$C$187,3,FALSE)</f>
        <v>0</v>
      </c>
      <c r="H659" s="156">
        <f t="shared" ref="H659" si="87">G659*F659</f>
        <v>0</v>
      </c>
      <c r="I659" s="156"/>
    </row>
    <row r="660" spans="1:9" ht="12.75" x14ac:dyDescent="0.2">
      <c r="A660" s="154"/>
      <c r="B660" s="136" t="s">
        <v>292</v>
      </c>
      <c r="C660" s="158" t="s">
        <v>543</v>
      </c>
      <c r="D660" s="156" t="s">
        <v>30</v>
      </c>
      <c r="E660" s="156"/>
      <c r="F660" s="160">
        <v>3</v>
      </c>
      <c r="G660" s="162">
        <f>VLOOKUP(B660,Insumos!$A$2:$C$187,3,FALSE)</f>
        <v>0</v>
      </c>
      <c r="H660" s="156">
        <f t="shared" si="86"/>
        <v>0</v>
      </c>
      <c r="I660" s="156"/>
    </row>
    <row r="661" spans="1:9" ht="12.75" x14ac:dyDescent="0.2">
      <c r="A661" s="154"/>
      <c r="B661" s="136" t="s">
        <v>709</v>
      </c>
      <c r="C661" s="158" t="s">
        <v>543</v>
      </c>
      <c r="D661" s="156" t="s">
        <v>32</v>
      </c>
      <c r="E661" s="156"/>
      <c r="F661" s="160">
        <v>3</v>
      </c>
      <c r="G661" s="162">
        <f>VLOOKUP(B661,Insumos!$A$2:$C$187,3,FALSE)</f>
        <v>0</v>
      </c>
      <c r="H661" s="156">
        <f t="shared" si="86"/>
        <v>0</v>
      </c>
      <c r="I661" s="156"/>
    </row>
    <row r="662" spans="1:9" ht="12.75" x14ac:dyDescent="0.2">
      <c r="A662" s="154"/>
      <c r="B662" s="136" t="s">
        <v>108</v>
      </c>
      <c r="C662" s="158" t="s">
        <v>543</v>
      </c>
      <c r="D662" s="156" t="s">
        <v>32</v>
      </c>
      <c r="E662" s="156"/>
      <c r="F662" s="160">
        <v>3</v>
      </c>
      <c r="G662" s="162">
        <f>VLOOKUP(B662,Insumos!$A$2:$C$187,3,FALSE)</f>
        <v>0</v>
      </c>
      <c r="H662" s="156">
        <f t="shared" si="86"/>
        <v>0</v>
      </c>
      <c r="I662" s="156"/>
    </row>
    <row r="663" spans="1:9" ht="12.75" x14ac:dyDescent="0.2">
      <c r="A663" s="154"/>
      <c r="B663" s="136" t="s">
        <v>113</v>
      </c>
      <c r="C663" s="158" t="s">
        <v>543</v>
      </c>
      <c r="D663" s="156" t="s">
        <v>32</v>
      </c>
      <c r="E663" s="156"/>
      <c r="F663" s="160">
        <v>3</v>
      </c>
      <c r="G663" s="162">
        <f>VLOOKUP(B663,Insumos!$A$2:$C$187,3,FALSE)</f>
        <v>0</v>
      </c>
      <c r="H663" s="156">
        <f t="shared" si="86"/>
        <v>0</v>
      </c>
      <c r="I663" s="156"/>
    </row>
    <row r="664" spans="1:9" ht="25.5" x14ac:dyDescent="0.2">
      <c r="A664" s="154"/>
      <c r="B664" s="136" t="s">
        <v>114</v>
      </c>
      <c r="C664" s="158" t="s">
        <v>543</v>
      </c>
      <c r="D664" s="156" t="s">
        <v>32</v>
      </c>
      <c r="E664" s="156"/>
      <c r="F664" s="160">
        <v>0</v>
      </c>
      <c r="G664" s="162">
        <f>VLOOKUP(B664,Insumos!$A$2:$C$187,3,FALSE)</f>
        <v>0</v>
      </c>
      <c r="H664" s="156">
        <f t="shared" si="86"/>
        <v>0</v>
      </c>
      <c r="I664" s="156"/>
    </row>
    <row r="665" spans="1:9" ht="12.75" x14ac:dyDescent="0.2">
      <c r="A665" s="154"/>
      <c r="B665" s="136"/>
      <c r="C665" s="158"/>
      <c r="D665" s="156"/>
      <c r="E665" s="156"/>
      <c r="F665" s="125"/>
      <c r="G665" s="162"/>
      <c r="H665" s="156"/>
      <c r="I665" s="159"/>
    </row>
    <row r="666" spans="1:9" ht="25.5" x14ac:dyDescent="0.2">
      <c r="A666" s="304" t="s">
        <v>597</v>
      </c>
      <c r="B666" s="311" t="s">
        <v>332</v>
      </c>
      <c r="C666" s="158" t="s">
        <v>543</v>
      </c>
      <c r="D666" s="306" t="s">
        <v>543</v>
      </c>
      <c r="E666" s="133"/>
      <c r="F666" s="312"/>
      <c r="G666" s="312"/>
      <c r="H666" s="307">
        <f>SUM(H667:H686)</f>
        <v>0</v>
      </c>
      <c r="I666" s="307">
        <v>14.48</v>
      </c>
    </row>
    <row r="667" spans="1:9" ht="12.75" x14ac:dyDescent="0.2">
      <c r="A667" s="154"/>
      <c r="B667" s="136" t="s">
        <v>283</v>
      </c>
      <c r="C667" s="158" t="s">
        <v>543</v>
      </c>
      <c r="D667" s="156" t="s">
        <v>32</v>
      </c>
      <c r="E667" s="156"/>
      <c r="F667" s="160">
        <v>2</v>
      </c>
      <c r="G667" s="162">
        <f>VLOOKUP(B667,Insumos!$A$2:$C$187,3,FALSE)</f>
        <v>0</v>
      </c>
      <c r="H667" s="156">
        <f t="shared" ref="H667" si="88">G667*F667</f>
        <v>0</v>
      </c>
      <c r="I667" s="156"/>
    </row>
    <row r="668" spans="1:9" ht="12.75" x14ac:dyDescent="0.2">
      <c r="A668" s="154"/>
      <c r="B668" s="136" t="s">
        <v>288</v>
      </c>
      <c r="C668" s="158" t="s">
        <v>543</v>
      </c>
      <c r="D668" s="156" t="s">
        <v>32</v>
      </c>
      <c r="E668" s="156"/>
      <c r="F668" s="160">
        <v>6</v>
      </c>
      <c r="G668" s="162">
        <f>VLOOKUP(B668,Insumos!$A$2:$C$187,3,FALSE)</f>
        <v>0</v>
      </c>
      <c r="H668" s="156">
        <f t="shared" ref="H668:H686" si="89">G668*F668</f>
        <v>0</v>
      </c>
      <c r="I668" s="156"/>
    </row>
    <row r="669" spans="1:9" ht="12.75" x14ac:dyDescent="0.2">
      <c r="A669" s="154"/>
      <c r="B669" s="136" t="s">
        <v>281</v>
      </c>
      <c r="C669" s="158" t="s">
        <v>543</v>
      </c>
      <c r="D669" s="156" t="s">
        <v>32</v>
      </c>
      <c r="E669" s="156"/>
      <c r="F669" s="160">
        <v>14</v>
      </c>
      <c r="G669" s="162">
        <f>VLOOKUP(B669,Insumos!$A$2:$C$187,3,FALSE)</f>
        <v>0</v>
      </c>
      <c r="H669" s="156">
        <f t="shared" si="89"/>
        <v>0</v>
      </c>
      <c r="I669" s="156"/>
    </row>
    <row r="670" spans="1:9" ht="25.5" x14ac:dyDescent="0.2">
      <c r="A670" s="154"/>
      <c r="B670" s="147" t="s">
        <v>706</v>
      </c>
      <c r="C670" s="158" t="s">
        <v>543</v>
      </c>
      <c r="D670" s="156" t="s">
        <v>32</v>
      </c>
      <c r="E670" s="156"/>
      <c r="F670" s="160">
        <v>5</v>
      </c>
      <c r="G670" s="162">
        <f>VLOOKUP(B670,Insumos!$A$2:$C$187,3,FALSE)</f>
        <v>0</v>
      </c>
      <c r="H670" s="156">
        <f t="shared" si="89"/>
        <v>0</v>
      </c>
      <c r="I670" s="156"/>
    </row>
    <row r="671" spans="1:9" ht="25.5" x14ac:dyDescent="0.2">
      <c r="A671" s="154"/>
      <c r="B671" s="136" t="s">
        <v>287</v>
      </c>
      <c r="C671" s="158" t="s">
        <v>543</v>
      </c>
      <c r="D671" s="156" t="s">
        <v>32</v>
      </c>
      <c r="E671" s="156"/>
      <c r="F671" s="160">
        <v>3</v>
      </c>
      <c r="G671" s="162">
        <f>VLOOKUP(B671,Insumos!$A$2:$C$187,3,FALSE)</f>
        <v>0</v>
      </c>
      <c r="H671" s="156">
        <f t="shared" si="89"/>
        <v>0</v>
      </c>
      <c r="I671" s="156"/>
    </row>
    <row r="672" spans="1:9" ht="12.75" x14ac:dyDescent="0.2">
      <c r="A672" s="154"/>
      <c r="B672" s="136" t="s">
        <v>422</v>
      </c>
      <c r="C672" s="158" t="s">
        <v>543</v>
      </c>
      <c r="D672" s="156" t="s">
        <v>32</v>
      </c>
      <c r="E672" s="156"/>
      <c r="F672" s="160">
        <v>3</v>
      </c>
      <c r="G672" s="162">
        <f>VLOOKUP(B672,Insumos!$A$2:$C$187,3,FALSE)</f>
        <v>0</v>
      </c>
      <c r="H672" s="156">
        <f t="shared" si="89"/>
        <v>0</v>
      </c>
      <c r="I672" s="156"/>
    </row>
    <row r="673" spans="1:9" ht="12.75" x14ac:dyDescent="0.2">
      <c r="A673" s="154"/>
      <c r="B673" s="136" t="s">
        <v>107</v>
      </c>
      <c r="C673" s="158" t="s">
        <v>543</v>
      </c>
      <c r="D673" s="156" t="s">
        <v>32</v>
      </c>
      <c r="E673" s="156"/>
      <c r="F673" s="160">
        <v>3</v>
      </c>
      <c r="G673" s="162">
        <f>VLOOKUP(B673,Insumos!$A$2:$C$187,3,FALSE)</f>
        <v>0</v>
      </c>
      <c r="H673" s="156">
        <f t="shared" si="89"/>
        <v>0</v>
      </c>
      <c r="I673" s="156"/>
    </row>
    <row r="674" spans="1:9" ht="12.75" x14ac:dyDescent="0.2">
      <c r="A674" s="154"/>
      <c r="B674" s="136" t="s">
        <v>103</v>
      </c>
      <c r="C674" s="158" t="s">
        <v>543</v>
      </c>
      <c r="D674" s="156" t="s">
        <v>32</v>
      </c>
      <c r="E674" s="156"/>
      <c r="F674" s="160">
        <v>1</v>
      </c>
      <c r="G674" s="162">
        <f>VLOOKUP(B674,Insumos!$A$2:$C$187,3,FALSE)</f>
        <v>0</v>
      </c>
      <c r="H674" s="156">
        <f t="shared" si="89"/>
        <v>0</v>
      </c>
      <c r="I674" s="156"/>
    </row>
    <row r="675" spans="1:9" ht="12.75" x14ac:dyDescent="0.2">
      <c r="A675" s="154"/>
      <c r="B675" s="136" t="s">
        <v>707</v>
      </c>
      <c r="C675" s="158" t="s">
        <v>543</v>
      </c>
      <c r="D675" s="156" t="s">
        <v>32</v>
      </c>
      <c r="E675" s="156"/>
      <c r="F675" s="160">
        <v>1</v>
      </c>
      <c r="G675" s="162">
        <f>VLOOKUP(B675,Insumos!$A$2:$C$187,3,FALSE)</f>
        <v>0</v>
      </c>
      <c r="H675" s="156">
        <f t="shared" si="89"/>
        <v>0</v>
      </c>
      <c r="I675" s="156"/>
    </row>
    <row r="676" spans="1:9" ht="25.5" x14ac:dyDescent="0.2">
      <c r="A676" s="154"/>
      <c r="B676" s="136" t="s">
        <v>571</v>
      </c>
      <c r="C676" s="158" t="s">
        <v>543</v>
      </c>
      <c r="D676" s="156" t="s">
        <v>32</v>
      </c>
      <c r="E676" s="156"/>
      <c r="F676" s="160">
        <v>6</v>
      </c>
      <c r="G676" s="162">
        <f>VLOOKUP(B676,Insumos!$A$2:$C$187,3,FALSE)</f>
        <v>0</v>
      </c>
      <c r="H676" s="156">
        <f t="shared" si="89"/>
        <v>0</v>
      </c>
      <c r="I676" s="156"/>
    </row>
    <row r="677" spans="1:9" ht="25.5" x14ac:dyDescent="0.2">
      <c r="A677" s="154"/>
      <c r="B677" s="136" t="s">
        <v>33</v>
      </c>
      <c r="C677" s="158" t="s">
        <v>543</v>
      </c>
      <c r="D677" s="156" t="s">
        <v>32</v>
      </c>
      <c r="E677" s="156"/>
      <c r="F677" s="160">
        <v>2</v>
      </c>
      <c r="G677" s="162">
        <f>VLOOKUP(B677,Insumos!$A$2:$C$187,3,FALSE)</f>
        <v>0</v>
      </c>
      <c r="H677" s="156">
        <f t="shared" si="89"/>
        <v>0</v>
      </c>
      <c r="I677" s="156"/>
    </row>
    <row r="678" spans="1:9" ht="25.5" x14ac:dyDescent="0.2">
      <c r="A678" s="154"/>
      <c r="B678" s="136" t="s">
        <v>719</v>
      </c>
      <c r="C678" s="158" t="s">
        <v>543</v>
      </c>
      <c r="D678" s="156" t="s">
        <v>32</v>
      </c>
      <c r="E678" s="156"/>
      <c r="F678" s="160">
        <v>10</v>
      </c>
      <c r="G678" s="162">
        <f>VLOOKUP(B678,Insumos!$A$2:$C$187,3,FALSE)</f>
        <v>0</v>
      </c>
      <c r="H678" s="156">
        <f t="shared" si="89"/>
        <v>0</v>
      </c>
      <c r="I678" s="156"/>
    </row>
    <row r="679" spans="1:9" ht="25.5" x14ac:dyDescent="0.2">
      <c r="A679" s="154"/>
      <c r="B679" s="136" t="s">
        <v>34</v>
      </c>
      <c r="C679" s="158" t="s">
        <v>543</v>
      </c>
      <c r="D679" s="156" t="s">
        <v>32</v>
      </c>
      <c r="E679" s="156"/>
      <c r="F679" s="160">
        <v>3</v>
      </c>
      <c r="G679" s="162">
        <f>VLOOKUP(B679,Insumos!$A$2:$C$187,3,FALSE)</f>
        <v>0</v>
      </c>
      <c r="H679" s="156">
        <f t="shared" si="89"/>
        <v>0</v>
      </c>
      <c r="I679" s="156"/>
    </row>
    <row r="680" spans="1:9" ht="12.75" x14ac:dyDescent="0.2">
      <c r="A680" s="154"/>
      <c r="B680" s="136" t="s">
        <v>285</v>
      </c>
      <c r="C680" s="158" t="s">
        <v>543</v>
      </c>
      <c r="D680" s="156" t="s">
        <v>32</v>
      </c>
      <c r="E680" s="156"/>
      <c r="F680" s="160">
        <v>3</v>
      </c>
      <c r="G680" s="162">
        <f>VLOOKUP(B680,Insumos!$A$2:$C$187,3,FALSE)</f>
        <v>0</v>
      </c>
      <c r="H680" s="156">
        <f t="shared" si="89"/>
        <v>0</v>
      </c>
      <c r="I680" s="156"/>
    </row>
    <row r="681" spans="1:9" ht="12.75" x14ac:dyDescent="0.2">
      <c r="A681" s="154"/>
      <c r="B681" s="146" t="s">
        <v>702</v>
      </c>
      <c r="C681" s="158" t="s">
        <v>543</v>
      </c>
      <c r="D681" s="156" t="s">
        <v>30</v>
      </c>
      <c r="E681" s="156"/>
      <c r="F681" s="160">
        <v>5</v>
      </c>
      <c r="G681" s="162">
        <f>VLOOKUP(B681,Insumos!$A$2:$C$187,3,FALSE)</f>
        <v>0</v>
      </c>
      <c r="H681" s="156">
        <f t="shared" ref="H681" si="90">G681*F681</f>
        <v>0</v>
      </c>
      <c r="I681" s="156"/>
    </row>
    <row r="682" spans="1:9" ht="12.75" x14ac:dyDescent="0.2">
      <c r="A682" s="154"/>
      <c r="B682" s="136" t="s">
        <v>292</v>
      </c>
      <c r="C682" s="158" t="s">
        <v>543</v>
      </c>
      <c r="D682" s="156" t="s">
        <v>30</v>
      </c>
      <c r="E682" s="156"/>
      <c r="F682" s="160">
        <v>3</v>
      </c>
      <c r="G682" s="162">
        <f>VLOOKUP(B682,Insumos!$A$2:$C$187,3,FALSE)</f>
        <v>0</v>
      </c>
      <c r="H682" s="156">
        <f t="shared" si="89"/>
        <v>0</v>
      </c>
      <c r="I682" s="156"/>
    </row>
    <row r="683" spans="1:9" ht="12.75" x14ac:dyDescent="0.2">
      <c r="A683" s="154"/>
      <c r="B683" s="136" t="s">
        <v>709</v>
      </c>
      <c r="C683" s="158" t="s">
        <v>543</v>
      </c>
      <c r="D683" s="156" t="s">
        <v>32</v>
      </c>
      <c r="E683" s="156"/>
      <c r="F683" s="160">
        <v>3</v>
      </c>
      <c r="G683" s="162">
        <f>VLOOKUP(B683,Insumos!$A$2:$C$187,3,FALSE)</f>
        <v>0</v>
      </c>
      <c r="H683" s="156">
        <f t="shared" si="89"/>
        <v>0</v>
      </c>
      <c r="I683" s="156"/>
    </row>
    <row r="684" spans="1:9" ht="12.75" x14ac:dyDescent="0.2">
      <c r="A684" s="154"/>
      <c r="B684" s="136" t="s">
        <v>108</v>
      </c>
      <c r="C684" s="158" t="s">
        <v>543</v>
      </c>
      <c r="D684" s="156" t="s">
        <v>32</v>
      </c>
      <c r="E684" s="156"/>
      <c r="F684" s="160">
        <v>3</v>
      </c>
      <c r="G684" s="162">
        <f>VLOOKUP(B684,Insumos!$A$2:$C$187,3,FALSE)</f>
        <v>0</v>
      </c>
      <c r="H684" s="156">
        <f t="shared" si="89"/>
        <v>0</v>
      </c>
      <c r="I684" s="156"/>
    </row>
    <row r="685" spans="1:9" ht="12.75" x14ac:dyDescent="0.2">
      <c r="A685" s="154"/>
      <c r="B685" s="136" t="s">
        <v>113</v>
      </c>
      <c r="C685" s="158" t="s">
        <v>543</v>
      </c>
      <c r="D685" s="156" t="s">
        <v>32</v>
      </c>
      <c r="E685" s="156"/>
      <c r="F685" s="160">
        <v>3</v>
      </c>
      <c r="G685" s="162">
        <f>VLOOKUP(B685,Insumos!$A$2:$C$187,3,FALSE)</f>
        <v>0</v>
      </c>
      <c r="H685" s="156">
        <f t="shared" si="89"/>
        <v>0</v>
      </c>
      <c r="I685" s="156"/>
    </row>
    <row r="686" spans="1:9" ht="25.5" x14ac:dyDescent="0.2">
      <c r="A686" s="154"/>
      <c r="B686" s="136" t="s">
        <v>117</v>
      </c>
      <c r="C686" s="158" t="s">
        <v>543</v>
      </c>
      <c r="D686" s="156" t="s">
        <v>32</v>
      </c>
      <c r="E686" s="156"/>
      <c r="F686" s="160">
        <v>0</v>
      </c>
      <c r="G686" s="162">
        <f>VLOOKUP(B686,Insumos!$A$2:$C$187,3,FALSE)</f>
        <v>0</v>
      </c>
      <c r="H686" s="156">
        <f t="shared" si="89"/>
        <v>0</v>
      </c>
      <c r="I686" s="156"/>
    </row>
    <row r="687" spans="1:9" ht="12.75" x14ac:dyDescent="0.2">
      <c r="A687" s="154"/>
      <c r="B687" s="136"/>
      <c r="C687" s="158"/>
      <c r="D687" s="156"/>
      <c r="E687" s="156"/>
      <c r="F687" s="160"/>
      <c r="G687" s="162"/>
      <c r="H687" s="156"/>
      <c r="I687" s="159"/>
    </row>
    <row r="688" spans="1:9" ht="25.5" x14ac:dyDescent="0.2">
      <c r="A688" s="304" t="s">
        <v>597</v>
      </c>
      <c r="B688" s="311" t="s">
        <v>341</v>
      </c>
      <c r="C688" s="158" t="s">
        <v>543</v>
      </c>
      <c r="D688" s="306" t="s">
        <v>543</v>
      </c>
      <c r="E688" s="133"/>
      <c r="F688" s="312"/>
      <c r="G688" s="312"/>
      <c r="H688" s="307">
        <f>SUM(H689:H712)</f>
        <v>0</v>
      </c>
      <c r="I688" s="307">
        <v>14.48</v>
      </c>
    </row>
    <row r="689" spans="1:9" ht="12.75" x14ac:dyDescent="0.2">
      <c r="A689" s="154"/>
      <c r="B689" s="136" t="s">
        <v>283</v>
      </c>
      <c r="C689" s="158" t="s">
        <v>543</v>
      </c>
      <c r="D689" s="156" t="s">
        <v>32</v>
      </c>
      <c r="E689" s="156"/>
      <c r="F689" s="160">
        <v>2</v>
      </c>
      <c r="G689" s="162">
        <f>VLOOKUP(B689,Insumos!$A$2:$C$187,3,FALSE)</f>
        <v>0</v>
      </c>
      <c r="H689" s="156">
        <f t="shared" ref="H689" si="91">G689*F689</f>
        <v>0</v>
      </c>
      <c r="I689" s="156"/>
    </row>
    <row r="690" spans="1:9" ht="12.75" x14ac:dyDescent="0.2">
      <c r="A690" s="154"/>
      <c r="B690" s="136" t="s">
        <v>104</v>
      </c>
      <c r="C690" s="158" t="s">
        <v>543</v>
      </c>
      <c r="D690" s="156" t="s">
        <v>32</v>
      </c>
      <c r="E690" s="156"/>
      <c r="F690" s="160">
        <v>4</v>
      </c>
      <c r="G690" s="162">
        <f>VLOOKUP(B690,Insumos!$A$2:$C$187,3,FALSE)</f>
        <v>0</v>
      </c>
      <c r="H690" s="156">
        <f t="shared" ref="H690:H712" si="92">G690*F690</f>
        <v>0</v>
      </c>
      <c r="I690" s="156"/>
    </row>
    <row r="691" spans="1:9" ht="12.75" x14ac:dyDescent="0.2">
      <c r="A691" s="154"/>
      <c r="B691" s="136" t="s">
        <v>105</v>
      </c>
      <c r="C691" s="158" t="s">
        <v>543</v>
      </c>
      <c r="D691" s="156" t="s">
        <v>32</v>
      </c>
      <c r="E691" s="156"/>
      <c r="F691" s="160">
        <v>4</v>
      </c>
      <c r="G691" s="162">
        <f>VLOOKUP(B691,Insumos!$A$2:$C$187,3,FALSE)</f>
        <v>0</v>
      </c>
      <c r="H691" s="156">
        <f t="shared" si="92"/>
        <v>0</v>
      </c>
      <c r="I691" s="156"/>
    </row>
    <row r="692" spans="1:9" ht="12.75" x14ac:dyDescent="0.2">
      <c r="A692" s="154"/>
      <c r="B692" s="136" t="s">
        <v>106</v>
      </c>
      <c r="C692" s="158" t="s">
        <v>543</v>
      </c>
      <c r="D692" s="156" t="s">
        <v>32</v>
      </c>
      <c r="E692" s="156"/>
      <c r="F692" s="160">
        <v>2</v>
      </c>
      <c r="G692" s="162">
        <f>VLOOKUP(B692,Insumos!$A$2:$C$187,3,FALSE)</f>
        <v>0</v>
      </c>
      <c r="H692" s="156">
        <f t="shared" si="92"/>
        <v>0</v>
      </c>
      <c r="I692" s="156"/>
    </row>
    <row r="693" spans="1:9" ht="12.75" x14ac:dyDescent="0.2">
      <c r="A693" s="154"/>
      <c r="B693" s="136" t="s">
        <v>288</v>
      </c>
      <c r="C693" s="158" t="s">
        <v>543</v>
      </c>
      <c r="D693" s="156" t="s">
        <v>32</v>
      </c>
      <c r="E693" s="156"/>
      <c r="F693" s="160">
        <v>6</v>
      </c>
      <c r="G693" s="162">
        <f>VLOOKUP(B693,Insumos!$A$2:$C$187,3,FALSE)</f>
        <v>0</v>
      </c>
      <c r="H693" s="156">
        <f t="shared" si="92"/>
        <v>0</v>
      </c>
      <c r="I693" s="156"/>
    </row>
    <row r="694" spans="1:9" ht="12.75" x14ac:dyDescent="0.2">
      <c r="A694" s="154"/>
      <c r="B694" s="136" t="s">
        <v>281</v>
      </c>
      <c r="C694" s="158" t="s">
        <v>543</v>
      </c>
      <c r="D694" s="156" t="s">
        <v>32</v>
      </c>
      <c r="E694" s="156"/>
      <c r="F694" s="160">
        <v>14</v>
      </c>
      <c r="G694" s="162">
        <f>VLOOKUP(B694,Insumos!$A$2:$C$187,3,FALSE)</f>
        <v>0</v>
      </c>
      <c r="H694" s="156">
        <f t="shared" si="92"/>
        <v>0</v>
      </c>
      <c r="I694" s="156"/>
    </row>
    <row r="695" spans="1:9" ht="25.5" x14ac:dyDescent="0.2">
      <c r="A695" s="154"/>
      <c r="B695" s="147" t="s">
        <v>706</v>
      </c>
      <c r="C695" s="158" t="s">
        <v>543</v>
      </c>
      <c r="D695" s="156" t="s">
        <v>32</v>
      </c>
      <c r="E695" s="156"/>
      <c r="F695" s="160">
        <v>5</v>
      </c>
      <c r="G695" s="162">
        <f>VLOOKUP(B695,Insumos!$A$2:$C$187,3,FALSE)</f>
        <v>0</v>
      </c>
      <c r="H695" s="156">
        <f t="shared" si="92"/>
        <v>0</v>
      </c>
      <c r="I695" s="156"/>
    </row>
    <row r="696" spans="1:9" ht="25.5" x14ac:dyDescent="0.2">
      <c r="A696" s="154"/>
      <c r="B696" s="136" t="s">
        <v>284</v>
      </c>
      <c r="C696" s="158" t="s">
        <v>543</v>
      </c>
      <c r="D696" s="156" t="s">
        <v>32</v>
      </c>
      <c r="E696" s="156"/>
      <c r="F696" s="160">
        <v>2</v>
      </c>
      <c r="G696" s="162">
        <f>VLOOKUP(B696,Insumos!$A$2:$C$187,3,FALSE)</f>
        <v>0</v>
      </c>
      <c r="H696" s="156">
        <f t="shared" si="92"/>
        <v>0</v>
      </c>
      <c r="I696" s="156"/>
    </row>
    <row r="697" spans="1:9" ht="25.5" x14ac:dyDescent="0.2">
      <c r="A697" s="154"/>
      <c r="B697" s="136" t="s">
        <v>287</v>
      </c>
      <c r="C697" s="158" t="s">
        <v>543</v>
      </c>
      <c r="D697" s="156" t="s">
        <v>32</v>
      </c>
      <c r="E697" s="156"/>
      <c r="F697" s="160">
        <v>2</v>
      </c>
      <c r="G697" s="162">
        <f>VLOOKUP(B697,Insumos!$A$2:$C$187,3,FALSE)</f>
        <v>0</v>
      </c>
      <c r="H697" s="156">
        <f t="shared" si="92"/>
        <v>0</v>
      </c>
      <c r="I697" s="156"/>
    </row>
    <row r="698" spans="1:9" ht="12.75" x14ac:dyDescent="0.2">
      <c r="A698" s="154"/>
      <c r="B698" s="136" t="s">
        <v>422</v>
      </c>
      <c r="C698" s="158" t="s">
        <v>543</v>
      </c>
      <c r="D698" s="156" t="s">
        <v>32</v>
      </c>
      <c r="E698" s="156"/>
      <c r="F698" s="160">
        <v>3</v>
      </c>
      <c r="G698" s="162">
        <f>VLOOKUP(B698,Insumos!$A$2:$C$187,3,FALSE)</f>
        <v>0</v>
      </c>
      <c r="H698" s="156">
        <f t="shared" si="92"/>
        <v>0</v>
      </c>
      <c r="I698" s="156"/>
    </row>
    <row r="699" spans="1:9" ht="12.75" x14ac:dyDescent="0.2">
      <c r="A699" s="154"/>
      <c r="B699" s="136" t="s">
        <v>107</v>
      </c>
      <c r="C699" s="158" t="s">
        <v>543</v>
      </c>
      <c r="D699" s="156" t="s">
        <v>32</v>
      </c>
      <c r="E699" s="156"/>
      <c r="F699" s="160">
        <v>3</v>
      </c>
      <c r="G699" s="162">
        <f>VLOOKUP(B699,Insumos!$A$2:$C$187,3,FALSE)</f>
        <v>0</v>
      </c>
      <c r="H699" s="156">
        <f t="shared" si="92"/>
        <v>0</v>
      </c>
      <c r="I699" s="156"/>
    </row>
    <row r="700" spans="1:9" ht="12.75" x14ac:dyDescent="0.2">
      <c r="A700" s="154"/>
      <c r="B700" s="136" t="s">
        <v>103</v>
      </c>
      <c r="C700" s="158" t="s">
        <v>543</v>
      </c>
      <c r="D700" s="156" t="s">
        <v>32</v>
      </c>
      <c r="E700" s="156"/>
      <c r="F700" s="160">
        <v>1</v>
      </c>
      <c r="G700" s="162">
        <f>VLOOKUP(B700,Insumos!$A$2:$C$187,3,FALSE)</f>
        <v>0</v>
      </c>
      <c r="H700" s="156">
        <f t="shared" si="92"/>
        <v>0</v>
      </c>
      <c r="I700" s="156"/>
    </row>
    <row r="701" spans="1:9" ht="12.75" x14ac:dyDescent="0.2">
      <c r="A701" s="154"/>
      <c r="B701" s="136" t="s">
        <v>707</v>
      </c>
      <c r="C701" s="158" t="s">
        <v>543</v>
      </c>
      <c r="D701" s="156" t="s">
        <v>32</v>
      </c>
      <c r="E701" s="156"/>
      <c r="F701" s="160">
        <v>1</v>
      </c>
      <c r="G701" s="162">
        <f>VLOOKUP(B701,Insumos!$A$2:$C$187,3,FALSE)</f>
        <v>0</v>
      </c>
      <c r="H701" s="156">
        <f t="shared" si="92"/>
        <v>0</v>
      </c>
      <c r="I701" s="156"/>
    </row>
    <row r="702" spans="1:9" ht="25.5" x14ac:dyDescent="0.2">
      <c r="A702" s="154"/>
      <c r="B702" s="136" t="s">
        <v>571</v>
      </c>
      <c r="C702" s="158" t="s">
        <v>543</v>
      </c>
      <c r="D702" s="156" t="s">
        <v>32</v>
      </c>
      <c r="E702" s="156"/>
      <c r="F702" s="160">
        <v>6</v>
      </c>
      <c r="G702" s="162">
        <f>VLOOKUP(B702,Insumos!$A$2:$C$187,3,FALSE)</f>
        <v>0</v>
      </c>
      <c r="H702" s="156">
        <f t="shared" si="92"/>
        <v>0</v>
      </c>
      <c r="I702" s="156"/>
    </row>
    <row r="703" spans="1:9" ht="25.5" x14ac:dyDescent="0.2">
      <c r="A703" s="154"/>
      <c r="B703" s="136" t="s">
        <v>33</v>
      </c>
      <c r="C703" s="158" t="s">
        <v>543</v>
      </c>
      <c r="D703" s="156" t="s">
        <v>32</v>
      </c>
      <c r="E703" s="156"/>
      <c r="F703" s="160">
        <v>2</v>
      </c>
      <c r="G703" s="162">
        <f>VLOOKUP(B703,Insumos!$A$2:$C$187,3,FALSE)</f>
        <v>0</v>
      </c>
      <c r="H703" s="156">
        <f t="shared" si="92"/>
        <v>0</v>
      </c>
      <c r="I703" s="156"/>
    </row>
    <row r="704" spans="1:9" ht="25.5" x14ac:dyDescent="0.2">
      <c r="A704" s="154"/>
      <c r="B704" s="136" t="s">
        <v>719</v>
      </c>
      <c r="C704" s="158" t="s">
        <v>543</v>
      </c>
      <c r="D704" s="156" t="s">
        <v>32</v>
      </c>
      <c r="E704" s="156"/>
      <c r="F704" s="160">
        <v>10</v>
      </c>
      <c r="G704" s="162">
        <f>VLOOKUP(B704,Insumos!$A$2:$C$187,3,FALSE)</f>
        <v>0</v>
      </c>
      <c r="H704" s="156">
        <f t="shared" si="92"/>
        <v>0</v>
      </c>
      <c r="I704" s="156"/>
    </row>
    <row r="705" spans="1:9" ht="25.5" x14ac:dyDescent="0.2">
      <c r="A705" s="154"/>
      <c r="B705" s="136" t="s">
        <v>34</v>
      </c>
      <c r="C705" s="158" t="s">
        <v>543</v>
      </c>
      <c r="D705" s="156" t="s">
        <v>32</v>
      </c>
      <c r="E705" s="156"/>
      <c r="F705" s="160">
        <v>3</v>
      </c>
      <c r="G705" s="162">
        <f>VLOOKUP(B705,Insumos!$A$2:$C$187,3,FALSE)</f>
        <v>0</v>
      </c>
      <c r="H705" s="156">
        <f t="shared" si="92"/>
        <v>0</v>
      </c>
      <c r="I705" s="156"/>
    </row>
    <row r="706" spans="1:9" ht="12.75" x14ac:dyDescent="0.2">
      <c r="A706" s="154"/>
      <c r="B706" s="136" t="s">
        <v>285</v>
      </c>
      <c r="C706" s="158" t="s">
        <v>543</v>
      </c>
      <c r="D706" s="156" t="s">
        <v>32</v>
      </c>
      <c r="E706" s="156"/>
      <c r="F706" s="160">
        <v>3</v>
      </c>
      <c r="G706" s="162">
        <f>VLOOKUP(B706,Insumos!$A$2:$C$187,3,FALSE)</f>
        <v>0</v>
      </c>
      <c r="H706" s="156">
        <f t="shared" si="92"/>
        <v>0</v>
      </c>
      <c r="I706" s="156"/>
    </row>
    <row r="707" spans="1:9" ht="12.75" x14ac:dyDescent="0.2">
      <c r="A707" s="154"/>
      <c r="B707" s="146" t="s">
        <v>702</v>
      </c>
      <c r="C707" s="158" t="s">
        <v>543</v>
      </c>
      <c r="D707" s="156" t="s">
        <v>30</v>
      </c>
      <c r="E707" s="156"/>
      <c r="F707" s="160">
        <v>5</v>
      </c>
      <c r="G707" s="162">
        <f>VLOOKUP(B707,Insumos!$A$2:$C$187,3,FALSE)</f>
        <v>0</v>
      </c>
      <c r="H707" s="156">
        <f t="shared" ref="H707" si="93">G707*F707</f>
        <v>0</v>
      </c>
      <c r="I707" s="156"/>
    </row>
    <row r="708" spans="1:9" ht="12.75" x14ac:dyDescent="0.2">
      <c r="A708" s="154"/>
      <c r="B708" s="136" t="s">
        <v>292</v>
      </c>
      <c r="C708" s="158" t="s">
        <v>543</v>
      </c>
      <c r="D708" s="156" t="s">
        <v>30</v>
      </c>
      <c r="E708" s="156"/>
      <c r="F708" s="160">
        <v>3</v>
      </c>
      <c r="G708" s="162">
        <f>VLOOKUP(B708,Insumos!$A$2:$C$187,3,FALSE)</f>
        <v>0</v>
      </c>
      <c r="H708" s="156">
        <f t="shared" si="92"/>
        <v>0</v>
      </c>
      <c r="I708" s="156"/>
    </row>
    <row r="709" spans="1:9" ht="12.75" x14ac:dyDescent="0.2">
      <c r="A709" s="154"/>
      <c r="B709" s="136" t="s">
        <v>709</v>
      </c>
      <c r="C709" s="158" t="s">
        <v>543</v>
      </c>
      <c r="D709" s="156" t="s">
        <v>32</v>
      </c>
      <c r="E709" s="156"/>
      <c r="F709" s="160">
        <v>3</v>
      </c>
      <c r="G709" s="162">
        <f>VLOOKUP(B709,Insumos!$A$2:$C$187,3,FALSE)</f>
        <v>0</v>
      </c>
      <c r="H709" s="156">
        <f t="shared" si="92"/>
        <v>0</v>
      </c>
      <c r="I709" s="156"/>
    </row>
    <row r="710" spans="1:9" ht="12.75" x14ac:dyDescent="0.2">
      <c r="A710" s="154"/>
      <c r="B710" s="136" t="s">
        <v>108</v>
      </c>
      <c r="C710" s="158" t="s">
        <v>543</v>
      </c>
      <c r="D710" s="156" t="s">
        <v>32</v>
      </c>
      <c r="E710" s="156"/>
      <c r="F710" s="160">
        <v>3</v>
      </c>
      <c r="G710" s="162">
        <f>VLOOKUP(B710,Insumos!$A$2:$C$187,3,FALSE)</f>
        <v>0</v>
      </c>
      <c r="H710" s="156">
        <f t="shared" si="92"/>
        <v>0</v>
      </c>
      <c r="I710" s="156"/>
    </row>
    <row r="711" spans="1:9" ht="12.75" x14ac:dyDescent="0.2">
      <c r="A711" s="154"/>
      <c r="B711" s="136" t="s">
        <v>113</v>
      </c>
      <c r="C711" s="158" t="s">
        <v>543</v>
      </c>
      <c r="D711" s="156" t="s">
        <v>32</v>
      </c>
      <c r="E711" s="156"/>
      <c r="F711" s="160">
        <v>3</v>
      </c>
      <c r="G711" s="162">
        <f>VLOOKUP(B711,Insumos!$A$2:$C$187,3,FALSE)</f>
        <v>0</v>
      </c>
      <c r="H711" s="156">
        <f t="shared" si="92"/>
        <v>0</v>
      </c>
      <c r="I711" s="156"/>
    </row>
    <row r="712" spans="1:9" ht="25.5" x14ac:dyDescent="0.2">
      <c r="A712" s="154"/>
      <c r="B712" s="136" t="s">
        <v>117</v>
      </c>
      <c r="C712" s="158" t="s">
        <v>543</v>
      </c>
      <c r="D712" s="156" t="s">
        <v>32</v>
      </c>
      <c r="E712" s="156"/>
      <c r="F712" s="160">
        <v>0</v>
      </c>
      <c r="G712" s="162">
        <f>VLOOKUP(B712,Insumos!$A$2:$C$187,3,FALSE)</f>
        <v>0</v>
      </c>
      <c r="H712" s="156">
        <f t="shared" si="92"/>
        <v>0</v>
      </c>
      <c r="I712" s="156"/>
    </row>
    <row r="713" spans="1:9" ht="12.75" x14ac:dyDescent="0.2">
      <c r="A713" s="154"/>
      <c r="B713" s="136"/>
      <c r="C713" s="158"/>
      <c r="D713" s="156"/>
      <c r="E713" s="156"/>
      <c r="F713" s="160"/>
      <c r="G713" s="162"/>
      <c r="H713" s="156"/>
      <c r="I713" s="156"/>
    </row>
    <row r="714" spans="1:9" ht="25.5" x14ac:dyDescent="0.2">
      <c r="A714" s="304" t="s">
        <v>597</v>
      </c>
      <c r="B714" s="311" t="s">
        <v>333</v>
      </c>
      <c r="C714" s="158" t="s">
        <v>543</v>
      </c>
      <c r="D714" s="306" t="s">
        <v>543</v>
      </c>
      <c r="E714" s="133"/>
      <c r="F714" s="312"/>
      <c r="G714" s="312"/>
      <c r="H714" s="307">
        <f>SUM(H715:H734)</f>
        <v>0</v>
      </c>
      <c r="I714" s="307">
        <v>14.48</v>
      </c>
    </row>
    <row r="715" spans="1:9" ht="12.75" x14ac:dyDescent="0.2">
      <c r="A715" s="154"/>
      <c r="B715" s="136" t="s">
        <v>286</v>
      </c>
      <c r="C715" s="158" t="s">
        <v>543</v>
      </c>
      <c r="D715" s="156" t="s">
        <v>32</v>
      </c>
      <c r="E715" s="156"/>
      <c r="F715" s="160">
        <v>2</v>
      </c>
      <c r="G715" s="162">
        <f>VLOOKUP(B715,Insumos!$A$2:$C$187,3,FALSE)</f>
        <v>0</v>
      </c>
      <c r="H715" s="156">
        <f t="shared" ref="H715" si="94">G715*F715</f>
        <v>0</v>
      </c>
      <c r="I715" s="156"/>
    </row>
    <row r="716" spans="1:9" ht="12.75" x14ac:dyDescent="0.2">
      <c r="A716" s="154"/>
      <c r="B716" s="136" t="s">
        <v>288</v>
      </c>
      <c r="C716" s="158" t="s">
        <v>543</v>
      </c>
      <c r="D716" s="156" t="s">
        <v>32</v>
      </c>
      <c r="E716" s="156"/>
      <c r="F716" s="160">
        <v>4</v>
      </c>
      <c r="G716" s="162">
        <f>VLOOKUP(B716,Insumos!$A$2:$C$187,3,FALSE)</f>
        <v>0</v>
      </c>
      <c r="H716" s="156">
        <f t="shared" ref="H716:H734" si="95">G716*F716</f>
        <v>0</v>
      </c>
      <c r="I716" s="156"/>
    </row>
    <row r="717" spans="1:9" ht="12.75" x14ac:dyDescent="0.2">
      <c r="A717" s="154"/>
      <c r="B717" s="136" t="s">
        <v>281</v>
      </c>
      <c r="C717" s="158" t="s">
        <v>543</v>
      </c>
      <c r="D717" s="156" t="s">
        <v>32</v>
      </c>
      <c r="E717" s="156"/>
      <c r="F717" s="160">
        <v>14</v>
      </c>
      <c r="G717" s="162">
        <f>VLOOKUP(B717,Insumos!$A$2:$C$187,3,FALSE)</f>
        <v>0</v>
      </c>
      <c r="H717" s="156">
        <f t="shared" si="95"/>
        <v>0</v>
      </c>
      <c r="I717" s="156"/>
    </row>
    <row r="718" spans="1:9" ht="25.5" x14ac:dyDescent="0.2">
      <c r="A718" s="154"/>
      <c r="B718" s="147" t="s">
        <v>706</v>
      </c>
      <c r="C718" s="158" t="s">
        <v>543</v>
      </c>
      <c r="D718" s="156" t="s">
        <v>32</v>
      </c>
      <c r="E718" s="156"/>
      <c r="F718" s="160">
        <v>4</v>
      </c>
      <c r="G718" s="162">
        <f>VLOOKUP(B718,Insumos!$A$2:$C$187,3,FALSE)</f>
        <v>0</v>
      </c>
      <c r="H718" s="156">
        <f t="shared" si="95"/>
        <v>0</v>
      </c>
      <c r="I718" s="156"/>
    </row>
    <row r="719" spans="1:9" ht="25.5" x14ac:dyDescent="0.2">
      <c r="A719" s="154"/>
      <c r="B719" s="136" t="s">
        <v>287</v>
      </c>
      <c r="C719" s="158" t="s">
        <v>543</v>
      </c>
      <c r="D719" s="156" t="s">
        <v>32</v>
      </c>
      <c r="E719" s="156"/>
      <c r="F719" s="160">
        <v>3</v>
      </c>
      <c r="G719" s="162">
        <f>VLOOKUP(B719,Insumos!$A$2:$C$187,3,FALSE)</f>
        <v>0</v>
      </c>
      <c r="H719" s="156">
        <f t="shared" si="95"/>
        <v>0</v>
      </c>
      <c r="I719" s="156"/>
    </row>
    <row r="720" spans="1:9" ht="12.75" x14ac:dyDescent="0.2">
      <c r="A720" s="154"/>
      <c r="B720" s="136" t="s">
        <v>422</v>
      </c>
      <c r="C720" s="158" t="s">
        <v>543</v>
      </c>
      <c r="D720" s="156" t="s">
        <v>32</v>
      </c>
      <c r="E720" s="156"/>
      <c r="F720" s="160">
        <v>3</v>
      </c>
      <c r="G720" s="162">
        <f>VLOOKUP(B720,Insumos!$A$2:$C$187,3,FALSE)</f>
        <v>0</v>
      </c>
      <c r="H720" s="156">
        <f t="shared" si="95"/>
        <v>0</v>
      </c>
      <c r="I720" s="156"/>
    </row>
    <row r="721" spans="1:9" ht="12.75" x14ac:dyDescent="0.2">
      <c r="A721" s="154"/>
      <c r="B721" s="136" t="s">
        <v>107</v>
      </c>
      <c r="C721" s="158" t="s">
        <v>543</v>
      </c>
      <c r="D721" s="156" t="s">
        <v>32</v>
      </c>
      <c r="E721" s="156"/>
      <c r="F721" s="160">
        <v>3</v>
      </c>
      <c r="G721" s="162">
        <f>VLOOKUP(B721,Insumos!$A$2:$C$187,3,FALSE)</f>
        <v>0</v>
      </c>
      <c r="H721" s="156">
        <f t="shared" si="95"/>
        <v>0</v>
      </c>
      <c r="I721" s="156"/>
    </row>
    <row r="722" spans="1:9" ht="12.75" x14ac:dyDescent="0.2">
      <c r="A722" s="154"/>
      <c r="B722" s="136" t="s">
        <v>103</v>
      </c>
      <c r="C722" s="158" t="s">
        <v>543</v>
      </c>
      <c r="D722" s="156" t="s">
        <v>32</v>
      </c>
      <c r="E722" s="156"/>
      <c r="F722" s="160">
        <v>1</v>
      </c>
      <c r="G722" s="162">
        <f>VLOOKUP(B722,Insumos!$A$2:$C$187,3,FALSE)</f>
        <v>0</v>
      </c>
      <c r="H722" s="156">
        <f t="shared" si="95"/>
        <v>0</v>
      </c>
      <c r="I722" s="159"/>
    </row>
    <row r="723" spans="1:9" ht="12.75" x14ac:dyDescent="0.2">
      <c r="A723" s="154"/>
      <c r="B723" s="136" t="s">
        <v>707</v>
      </c>
      <c r="C723" s="158" t="s">
        <v>543</v>
      </c>
      <c r="D723" s="156" t="s">
        <v>32</v>
      </c>
      <c r="E723" s="156"/>
      <c r="F723" s="160">
        <v>1</v>
      </c>
      <c r="G723" s="162">
        <f>VLOOKUP(B723,Insumos!$A$2:$C$187,3,FALSE)</f>
        <v>0</v>
      </c>
      <c r="H723" s="156">
        <f t="shared" si="95"/>
        <v>0</v>
      </c>
      <c r="I723" s="156"/>
    </row>
    <row r="724" spans="1:9" ht="25.5" x14ac:dyDescent="0.2">
      <c r="A724" s="154"/>
      <c r="B724" s="136" t="s">
        <v>571</v>
      </c>
      <c r="C724" s="158" t="s">
        <v>543</v>
      </c>
      <c r="D724" s="156" t="s">
        <v>32</v>
      </c>
      <c r="E724" s="156"/>
      <c r="F724" s="160"/>
      <c r="G724" s="162">
        <f>VLOOKUP(B724,Insumos!$A$2:$C$187,3,FALSE)</f>
        <v>0</v>
      </c>
      <c r="H724" s="156">
        <f t="shared" si="95"/>
        <v>0</v>
      </c>
      <c r="I724" s="156"/>
    </row>
    <row r="725" spans="1:9" ht="25.5" x14ac:dyDescent="0.2">
      <c r="A725" s="154"/>
      <c r="B725" s="136" t="s">
        <v>33</v>
      </c>
      <c r="C725" s="158" t="s">
        <v>543</v>
      </c>
      <c r="D725" s="156" t="s">
        <v>32</v>
      </c>
      <c r="E725" s="156"/>
      <c r="F725" s="160">
        <v>2</v>
      </c>
      <c r="G725" s="162">
        <f>VLOOKUP(B725,Insumos!$A$2:$C$187,3,FALSE)</f>
        <v>0</v>
      </c>
      <c r="H725" s="156">
        <f t="shared" si="95"/>
        <v>0</v>
      </c>
      <c r="I725" s="156"/>
    </row>
    <row r="726" spans="1:9" ht="25.5" x14ac:dyDescent="0.2">
      <c r="A726" s="154"/>
      <c r="B726" s="136" t="s">
        <v>719</v>
      </c>
      <c r="C726" s="158" t="s">
        <v>543</v>
      </c>
      <c r="D726" s="156" t="s">
        <v>32</v>
      </c>
      <c r="E726" s="156"/>
      <c r="F726" s="160">
        <v>8</v>
      </c>
      <c r="G726" s="162">
        <f>VLOOKUP(B726,Insumos!$A$2:$C$187,3,FALSE)</f>
        <v>0</v>
      </c>
      <c r="H726" s="156">
        <f t="shared" si="95"/>
        <v>0</v>
      </c>
      <c r="I726" s="156"/>
    </row>
    <row r="727" spans="1:9" ht="25.5" x14ac:dyDescent="0.2">
      <c r="A727" s="154"/>
      <c r="B727" s="136" t="s">
        <v>34</v>
      </c>
      <c r="C727" s="158" t="s">
        <v>543</v>
      </c>
      <c r="D727" s="156" t="s">
        <v>32</v>
      </c>
      <c r="E727" s="156"/>
      <c r="F727" s="160">
        <v>3</v>
      </c>
      <c r="G727" s="162">
        <f>VLOOKUP(B727,Insumos!$A$2:$C$187,3,FALSE)</f>
        <v>0</v>
      </c>
      <c r="H727" s="156">
        <f t="shared" si="95"/>
        <v>0</v>
      </c>
      <c r="I727" s="156"/>
    </row>
    <row r="728" spans="1:9" ht="12.75" x14ac:dyDescent="0.2">
      <c r="A728" s="154"/>
      <c r="B728" s="136" t="s">
        <v>285</v>
      </c>
      <c r="C728" s="158" t="s">
        <v>543</v>
      </c>
      <c r="D728" s="156" t="s">
        <v>32</v>
      </c>
      <c r="E728" s="156"/>
      <c r="F728" s="160"/>
      <c r="G728" s="162">
        <f>VLOOKUP(B728,Insumos!$A$2:$C$187,3,FALSE)</f>
        <v>0</v>
      </c>
      <c r="H728" s="156">
        <f t="shared" si="95"/>
        <v>0</v>
      </c>
      <c r="I728" s="156"/>
    </row>
    <row r="729" spans="1:9" ht="12.75" x14ac:dyDescent="0.2">
      <c r="A729" s="154"/>
      <c r="B729" s="146" t="s">
        <v>702</v>
      </c>
      <c r="C729" s="158" t="s">
        <v>543</v>
      </c>
      <c r="D729" s="156" t="s">
        <v>30</v>
      </c>
      <c r="E729" s="156"/>
      <c r="F729" s="160">
        <v>5</v>
      </c>
      <c r="G729" s="162">
        <f>VLOOKUP(B729,Insumos!$A$2:$C$187,3,FALSE)</f>
        <v>0</v>
      </c>
      <c r="H729" s="156">
        <f t="shared" ref="H729" si="96">G729*F729</f>
        <v>0</v>
      </c>
      <c r="I729" s="156"/>
    </row>
    <row r="730" spans="1:9" ht="12.75" x14ac:dyDescent="0.2">
      <c r="A730" s="154"/>
      <c r="B730" s="136" t="s">
        <v>292</v>
      </c>
      <c r="C730" s="158" t="s">
        <v>543</v>
      </c>
      <c r="D730" s="156" t="s">
        <v>30</v>
      </c>
      <c r="E730" s="156"/>
      <c r="F730" s="160">
        <v>2</v>
      </c>
      <c r="G730" s="162">
        <f>VLOOKUP(B730,Insumos!$A$2:$C$187,3,FALSE)</f>
        <v>0</v>
      </c>
      <c r="H730" s="156">
        <f t="shared" si="95"/>
        <v>0</v>
      </c>
      <c r="I730" s="156"/>
    </row>
    <row r="731" spans="1:9" ht="12.75" x14ac:dyDescent="0.2">
      <c r="A731" s="154"/>
      <c r="B731" s="136" t="s">
        <v>709</v>
      </c>
      <c r="C731" s="158" t="s">
        <v>543</v>
      </c>
      <c r="D731" s="156" t="s">
        <v>32</v>
      </c>
      <c r="E731" s="156"/>
      <c r="F731" s="160">
        <v>3</v>
      </c>
      <c r="G731" s="162">
        <f>VLOOKUP(B731,Insumos!$A$2:$C$187,3,FALSE)</f>
        <v>0</v>
      </c>
      <c r="H731" s="156">
        <f t="shared" si="95"/>
        <v>0</v>
      </c>
      <c r="I731" s="156"/>
    </row>
    <row r="732" spans="1:9" ht="12.75" x14ac:dyDescent="0.2">
      <c r="A732" s="154"/>
      <c r="B732" s="136" t="s">
        <v>108</v>
      </c>
      <c r="C732" s="158" t="s">
        <v>543</v>
      </c>
      <c r="D732" s="156" t="s">
        <v>32</v>
      </c>
      <c r="E732" s="156"/>
      <c r="F732" s="160">
        <v>3</v>
      </c>
      <c r="G732" s="162">
        <f>VLOOKUP(B732,Insumos!$A$2:$C$187,3,FALSE)</f>
        <v>0</v>
      </c>
      <c r="H732" s="156">
        <f t="shared" si="95"/>
        <v>0</v>
      </c>
      <c r="I732" s="156"/>
    </row>
    <row r="733" spans="1:9" ht="12.75" x14ac:dyDescent="0.2">
      <c r="A733" s="154"/>
      <c r="B733" s="136" t="s">
        <v>113</v>
      </c>
      <c r="C733" s="158" t="s">
        <v>543</v>
      </c>
      <c r="D733" s="156" t="s">
        <v>32</v>
      </c>
      <c r="E733" s="156"/>
      <c r="F733" s="160">
        <v>3</v>
      </c>
      <c r="G733" s="162">
        <f>VLOOKUP(B733,Insumos!$A$2:$C$187,3,FALSE)</f>
        <v>0</v>
      </c>
      <c r="H733" s="156">
        <f t="shared" si="95"/>
        <v>0</v>
      </c>
      <c r="I733" s="156"/>
    </row>
    <row r="734" spans="1:9" ht="25.5" x14ac:dyDescent="0.2">
      <c r="A734" s="154"/>
      <c r="B734" s="136" t="s">
        <v>329</v>
      </c>
      <c r="C734" s="158" t="s">
        <v>543</v>
      </c>
      <c r="D734" s="156" t="s">
        <v>32</v>
      </c>
      <c r="E734" s="156"/>
      <c r="F734" s="160">
        <v>0</v>
      </c>
      <c r="G734" s="162">
        <f>VLOOKUP(B734,Insumos!$A$2:$C$187,3,FALSE)</f>
        <v>0</v>
      </c>
      <c r="H734" s="156">
        <f t="shared" si="95"/>
        <v>0</v>
      </c>
      <c r="I734" s="156"/>
    </row>
    <row r="735" spans="1:9" ht="12.75" x14ac:dyDescent="0.2">
      <c r="A735" s="154"/>
      <c r="B735" s="136"/>
      <c r="C735" s="158"/>
      <c r="D735" s="156"/>
      <c r="E735" s="156"/>
      <c r="F735" s="160"/>
      <c r="G735" s="162"/>
      <c r="H735" s="156"/>
      <c r="I735" s="156"/>
    </row>
    <row r="736" spans="1:9" ht="12.75" x14ac:dyDescent="0.2">
      <c r="A736" s="304" t="s">
        <v>598</v>
      </c>
      <c r="B736" s="305" t="s">
        <v>323</v>
      </c>
      <c r="C736" s="158" t="s">
        <v>543</v>
      </c>
      <c r="D736" s="306" t="s">
        <v>543</v>
      </c>
      <c r="E736" s="133"/>
      <c r="F736" s="306"/>
      <c r="G736" s="306"/>
      <c r="H736" s="307">
        <f>SUM(H737:H754)</f>
        <v>0</v>
      </c>
      <c r="I736" s="307">
        <v>9.36</v>
      </c>
    </row>
    <row r="737" spans="1:9" ht="34.5" customHeight="1" x14ac:dyDescent="0.2">
      <c r="A737" s="325"/>
      <c r="B737" s="326" t="s">
        <v>281</v>
      </c>
      <c r="C737" s="158" t="s">
        <v>543</v>
      </c>
      <c r="D737" s="327" t="s">
        <v>32</v>
      </c>
      <c r="E737" s="156"/>
      <c r="F737" s="328">
        <v>5</v>
      </c>
      <c r="G737" s="329">
        <f>VLOOKUP(B737,Insumos!$A$2:$C$187,3,FALSE)</f>
        <v>0</v>
      </c>
      <c r="H737" s="327">
        <f t="shared" ref="H737" si="97">G737*F737</f>
        <v>0</v>
      </c>
      <c r="I737" s="327"/>
    </row>
    <row r="738" spans="1:9" ht="34.5" customHeight="1" x14ac:dyDescent="0.2">
      <c r="A738" s="325"/>
      <c r="B738" s="147" t="s">
        <v>706</v>
      </c>
      <c r="C738" s="158" t="s">
        <v>543</v>
      </c>
      <c r="D738" s="327" t="s">
        <v>32</v>
      </c>
      <c r="E738" s="156"/>
      <c r="F738" s="328">
        <v>4</v>
      </c>
      <c r="G738" s="329">
        <f>VLOOKUP(B738,Insumos!$A$2:$C$187,3,FALSE)</f>
        <v>0</v>
      </c>
      <c r="H738" s="327">
        <f t="shared" ref="H738:H754" si="98">G738*F738</f>
        <v>0</v>
      </c>
      <c r="I738" s="327"/>
    </row>
    <row r="739" spans="1:9" ht="34.5" customHeight="1" x14ac:dyDescent="0.2">
      <c r="A739" s="325"/>
      <c r="B739" s="326" t="s">
        <v>284</v>
      </c>
      <c r="C739" s="158" t="s">
        <v>543</v>
      </c>
      <c r="D739" s="327" t="s">
        <v>32</v>
      </c>
      <c r="E739" s="156"/>
      <c r="F739" s="328">
        <v>3</v>
      </c>
      <c r="G739" s="329">
        <f>VLOOKUP(B739,Insumos!$A$2:$C$187,3,FALSE)</f>
        <v>0</v>
      </c>
      <c r="H739" s="327">
        <f t="shared" si="98"/>
        <v>0</v>
      </c>
      <c r="I739" s="327"/>
    </row>
    <row r="740" spans="1:9" ht="34.5" customHeight="1" x14ac:dyDescent="0.2">
      <c r="A740" s="325"/>
      <c r="B740" s="326" t="s">
        <v>287</v>
      </c>
      <c r="C740" s="158" t="s">
        <v>543</v>
      </c>
      <c r="D740" s="327" t="s">
        <v>32</v>
      </c>
      <c r="E740" s="156"/>
      <c r="F740" s="328"/>
      <c r="G740" s="329">
        <f>VLOOKUP(B740,Insumos!$A$2:$C$187,3,FALSE)</f>
        <v>0</v>
      </c>
      <c r="H740" s="327">
        <f t="shared" si="98"/>
        <v>0</v>
      </c>
      <c r="I740" s="327"/>
    </row>
    <row r="741" spans="1:9" ht="34.5" customHeight="1" x14ac:dyDescent="0.2">
      <c r="A741" s="325"/>
      <c r="B741" s="326" t="s">
        <v>422</v>
      </c>
      <c r="C741" s="158" t="s">
        <v>543</v>
      </c>
      <c r="D741" s="327" t="s">
        <v>32</v>
      </c>
      <c r="E741" s="156"/>
      <c r="F741" s="328">
        <v>1</v>
      </c>
      <c r="G741" s="329">
        <f>VLOOKUP(B741,Insumos!$A$2:$C$187,3,FALSE)</f>
        <v>0</v>
      </c>
      <c r="H741" s="327">
        <f t="shared" si="98"/>
        <v>0</v>
      </c>
      <c r="I741" s="327"/>
    </row>
    <row r="742" spans="1:9" ht="34.5" customHeight="1" x14ac:dyDescent="0.2">
      <c r="A742" s="325"/>
      <c r="B742" s="326" t="s">
        <v>103</v>
      </c>
      <c r="C742" s="158" t="s">
        <v>543</v>
      </c>
      <c r="D742" s="327" t="s">
        <v>32</v>
      </c>
      <c r="E742" s="156"/>
      <c r="F742" s="328">
        <v>1</v>
      </c>
      <c r="G742" s="329">
        <f>VLOOKUP(B742,Insumos!$A$2:$C$187,3,FALSE)</f>
        <v>0</v>
      </c>
      <c r="H742" s="327">
        <f t="shared" si="98"/>
        <v>0</v>
      </c>
      <c r="I742" s="327"/>
    </row>
    <row r="743" spans="1:9" ht="34.5" customHeight="1" x14ac:dyDescent="0.2">
      <c r="A743" s="325"/>
      <c r="B743" s="326" t="s">
        <v>707</v>
      </c>
      <c r="C743" s="158" t="s">
        <v>543</v>
      </c>
      <c r="D743" s="327" t="s">
        <v>32</v>
      </c>
      <c r="E743" s="156"/>
      <c r="F743" s="328">
        <v>1</v>
      </c>
      <c r="G743" s="329">
        <f>VLOOKUP(B743,Insumos!$A$2:$C$187,3,FALSE)</f>
        <v>0</v>
      </c>
      <c r="H743" s="327">
        <f t="shared" si="98"/>
        <v>0</v>
      </c>
      <c r="I743" s="327"/>
    </row>
    <row r="744" spans="1:9" ht="34.5" customHeight="1" x14ac:dyDescent="0.2">
      <c r="A744" s="325"/>
      <c r="B744" s="326" t="s">
        <v>571</v>
      </c>
      <c r="C744" s="158" t="s">
        <v>543</v>
      </c>
      <c r="D744" s="327" t="s">
        <v>32</v>
      </c>
      <c r="E744" s="156"/>
      <c r="F744" s="328"/>
      <c r="G744" s="329">
        <f>VLOOKUP(B744,Insumos!$A$2:$C$187,3,FALSE)</f>
        <v>0</v>
      </c>
      <c r="H744" s="327">
        <f t="shared" si="98"/>
        <v>0</v>
      </c>
      <c r="I744" s="327"/>
    </row>
    <row r="745" spans="1:9" ht="34.5" customHeight="1" x14ac:dyDescent="0.2">
      <c r="A745" s="325"/>
      <c r="B745" s="326" t="s">
        <v>33</v>
      </c>
      <c r="C745" s="158" t="s">
        <v>543</v>
      </c>
      <c r="D745" s="327" t="s">
        <v>32</v>
      </c>
      <c r="E745" s="156"/>
      <c r="F745" s="328">
        <v>1</v>
      </c>
      <c r="G745" s="329">
        <f>VLOOKUP(B745,Insumos!$A$2:$C$187,3,FALSE)</f>
        <v>0</v>
      </c>
      <c r="H745" s="327">
        <f t="shared" si="98"/>
        <v>0</v>
      </c>
      <c r="I745" s="327"/>
    </row>
    <row r="746" spans="1:9" ht="34.5" customHeight="1" x14ac:dyDescent="0.2">
      <c r="A746" s="325"/>
      <c r="B746" s="326" t="s">
        <v>719</v>
      </c>
      <c r="C746" s="158" t="s">
        <v>543</v>
      </c>
      <c r="D746" s="327" t="s">
        <v>32</v>
      </c>
      <c r="E746" s="156"/>
      <c r="F746" s="328">
        <v>8</v>
      </c>
      <c r="G746" s="329">
        <f>VLOOKUP(B746,Insumos!$A$2:$C$187,3,FALSE)</f>
        <v>0</v>
      </c>
      <c r="H746" s="327">
        <f t="shared" si="98"/>
        <v>0</v>
      </c>
      <c r="I746" s="327"/>
    </row>
    <row r="747" spans="1:9" ht="34.5" customHeight="1" x14ac:dyDescent="0.2">
      <c r="A747" s="325"/>
      <c r="B747" s="326" t="s">
        <v>34</v>
      </c>
      <c r="C747" s="158" t="s">
        <v>543</v>
      </c>
      <c r="D747" s="327" t="s">
        <v>32</v>
      </c>
      <c r="E747" s="156"/>
      <c r="F747" s="328">
        <v>1</v>
      </c>
      <c r="G747" s="329">
        <f>VLOOKUP(B747,Insumos!$A$2:$C$187,3,FALSE)</f>
        <v>0</v>
      </c>
      <c r="H747" s="327">
        <f t="shared" si="98"/>
        <v>0</v>
      </c>
      <c r="I747" s="327"/>
    </row>
    <row r="748" spans="1:9" ht="34.5" customHeight="1" x14ac:dyDescent="0.2">
      <c r="A748" s="325"/>
      <c r="B748" s="326" t="s">
        <v>292</v>
      </c>
      <c r="C748" s="158" t="s">
        <v>543</v>
      </c>
      <c r="D748" s="327" t="s">
        <v>30</v>
      </c>
      <c r="E748" s="156"/>
      <c r="F748" s="328">
        <v>1</v>
      </c>
      <c r="G748" s="329">
        <f>VLOOKUP(B748,Insumos!$A$2:$C$187,3,FALSE)</f>
        <v>0</v>
      </c>
      <c r="H748" s="327">
        <f t="shared" si="98"/>
        <v>0</v>
      </c>
      <c r="I748" s="327"/>
    </row>
    <row r="749" spans="1:9" ht="34.5" customHeight="1" x14ac:dyDescent="0.2">
      <c r="A749" s="325"/>
      <c r="B749" s="147" t="s">
        <v>703</v>
      </c>
      <c r="C749" s="158" t="s">
        <v>543</v>
      </c>
      <c r="D749" s="327" t="s">
        <v>30</v>
      </c>
      <c r="E749" s="156"/>
      <c r="F749" s="328">
        <v>5</v>
      </c>
      <c r="G749" s="329">
        <f>VLOOKUP(B749,Insumos!$A$2:$C$187,3,FALSE)</f>
        <v>0</v>
      </c>
      <c r="H749" s="327">
        <f t="shared" ref="H749" si="99">G749*F749</f>
        <v>0</v>
      </c>
      <c r="I749" s="327"/>
    </row>
    <row r="750" spans="1:9" ht="34.5" customHeight="1" x14ac:dyDescent="0.2">
      <c r="A750" s="325"/>
      <c r="B750" s="326" t="s">
        <v>708</v>
      </c>
      <c r="C750" s="158" t="s">
        <v>543</v>
      </c>
      <c r="D750" s="327" t="s">
        <v>30</v>
      </c>
      <c r="E750" s="156"/>
      <c r="F750" s="328">
        <v>1</v>
      </c>
      <c r="G750" s="329">
        <f>VLOOKUP(B750,Insumos!$A$2:$C$187,3,FALSE)</f>
        <v>0</v>
      </c>
      <c r="H750" s="327">
        <f t="shared" si="98"/>
        <v>0</v>
      </c>
      <c r="I750" s="327"/>
    </row>
    <row r="751" spans="1:9" ht="34.5" customHeight="1" x14ac:dyDescent="0.2">
      <c r="A751" s="325"/>
      <c r="B751" s="326" t="s">
        <v>354</v>
      </c>
      <c r="C751" s="158" t="s">
        <v>543</v>
      </c>
      <c r="D751" s="327" t="s">
        <v>32</v>
      </c>
      <c r="E751" s="156"/>
      <c r="F751" s="328">
        <v>1</v>
      </c>
      <c r="G751" s="329">
        <f>VLOOKUP(B751,Insumos!$A$2:$C$187,3,FALSE)</f>
        <v>0</v>
      </c>
      <c r="H751" s="327">
        <f t="shared" si="98"/>
        <v>0</v>
      </c>
      <c r="I751" s="327"/>
    </row>
    <row r="752" spans="1:9" ht="34.5" customHeight="1" x14ac:dyDescent="0.2">
      <c r="A752" s="325"/>
      <c r="B752" s="326" t="s">
        <v>325</v>
      </c>
      <c r="C752" s="158" t="s">
        <v>543</v>
      </c>
      <c r="D752" s="327" t="s">
        <v>32</v>
      </c>
      <c r="E752" s="156"/>
      <c r="F752" s="328">
        <v>1</v>
      </c>
      <c r="G752" s="329">
        <f>VLOOKUP(B752,Insumos!$A$2:$C$187,3,FALSE)</f>
        <v>0</v>
      </c>
      <c r="H752" s="327">
        <f t="shared" si="98"/>
        <v>0</v>
      </c>
      <c r="I752" s="327"/>
    </row>
    <row r="753" spans="1:9" ht="34.5" customHeight="1" x14ac:dyDescent="0.2">
      <c r="A753" s="325"/>
      <c r="B753" s="147" t="s">
        <v>716</v>
      </c>
      <c r="C753" s="158" t="s">
        <v>543</v>
      </c>
      <c r="D753" s="327" t="s">
        <v>32</v>
      </c>
      <c r="E753" s="156"/>
      <c r="F753" s="328">
        <v>1</v>
      </c>
      <c r="G753" s="329">
        <f>VLOOKUP(B753,Insumos!$A$2:$C$187,3,FALSE)</f>
        <v>0</v>
      </c>
      <c r="H753" s="327">
        <f t="shared" si="98"/>
        <v>0</v>
      </c>
      <c r="I753" s="327"/>
    </row>
    <row r="754" spans="1:9" ht="34.5" customHeight="1" x14ac:dyDescent="0.2">
      <c r="A754" s="154"/>
      <c r="B754" s="136" t="s">
        <v>327</v>
      </c>
      <c r="C754" s="158" t="s">
        <v>543</v>
      </c>
      <c r="D754" s="156" t="s">
        <v>32</v>
      </c>
      <c r="E754" s="156"/>
      <c r="F754" s="160">
        <v>0</v>
      </c>
      <c r="G754" s="162">
        <f>VLOOKUP(B754,Insumos!$A$2:$C$187,3,FALSE)</f>
        <v>0</v>
      </c>
      <c r="H754" s="156">
        <f t="shared" si="98"/>
        <v>0</v>
      </c>
      <c r="I754" s="156"/>
    </row>
    <row r="755" spans="1:9" ht="34.5" customHeight="1" x14ac:dyDescent="0.2">
      <c r="A755" s="154"/>
      <c r="B755" s="136"/>
      <c r="C755" s="158"/>
      <c r="D755" s="156"/>
      <c r="E755" s="156"/>
      <c r="F755" s="160"/>
      <c r="G755" s="162"/>
      <c r="H755" s="156"/>
      <c r="I755" s="159"/>
    </row>
    <row r="756" spans="1:9" ht="34.5" customHeight="1" x14ac:dyDescent="0.2">
      <c r="A756" s="304" t="s">
        <v>598</v>
      </c>
      <c r="B756" s="305" t="s">
        <v>324</v>
      </c>
      <c r="C756" s="158" t="s">
        <v>543</v>
      </c>
      <c r="D756" s="306" t="s">
        <v>543</v>
      </c>
      <c r="E756" s="133"/>
      <c r="F756" s="306"/>
      <c r="G756" s="306"/>
      <c r="H756" s="307">
        <f>SUM(H757:H774)</f>
        <v>0</v>
      </c>
      <c r="I756" s="307">
        <v>9.36</v>
      </c>
    </row>
    <row r="757" spans="1:9" ht="34.5" customHeight="1" x14ac:dyDescent="0.2">
      <c r="A757" s="325"/>
      <c r="B757" s="326" t="s">
        <v>281</v>
      </c>
      <c r="C757" s="158" t="s">
        <v>543</v>
      </c>
      <c r="D757" s="327" t="s">
        <v>32</v>
      </c>
      <c r="E757" s="156"/>
      <c r="F757" s="328">
        <v>5</v>
      </c>
      <c r="G757" s="329">
        <f>VLOOKUP(B757,Insumos!$A$2:$C$187,3,FALSE)</f>
        <v>0</v>
      </c>
      <c r="H757" s="327">
        <f t="shared" ref="H757" si="100">G757*F757</f>
        <v>0</v>
      </c>
      <c r="I757" s="327"/>
    </row>
    <row r="758" spans="1:9" ht="34.5" customHeight="1" x14ac:dyDescent="0.2">
      <c r="A758" s="325"/>
      <c r="B758" s="147" t="s">
        <v>706</v>
      </c>
      <c r="C758" s="158" t="s">
        <v>543</v>
      </c>
      <c r="D758" s="327" t="s">
        <v>32</v>
      </c>
      <c r="E758" s="156"/>
      <c r="F758" s="328">
        <v>4</v>
      </c>
      <c r="G758" s="329">
        <f>VLOOKUP(B758,Insumos!$A$2:$C$187,3,FALSE)</f>
        <v>0</v>
      </c>
      <c r="H758" s="327">
        <f t="shared" ref="H758:H774" si="101">G758*F758</f>
        <v>0</v>
      </c>
      <c r="I758" s="327"/>
    </row>
    <row r="759" spans="1:9" ht="34.5" customHeight="1" x14ac:dyDescent="0.2">
      <c r="A759" s="325"/>
      <c r="B759" s="326" t="s">
        <v>284</v>
      </c>
      <c r="C759" s="158" t="s">
        <v>543</v>
      </c>
      <c r="D759" s="327" t="s">
        <v>32</v>
      </c>
      <c r="E759" s="156"/>
      <c r="F759" s="328">
        <v>3</v>
      </c>
      <c r="G759" s="329">
        <f>VLOOKUP(B759,Insumos!$A$2:$C$187,3,FALSE)</f>
        <v>0</v>
      </c>
      <c r="H759" s="327">
        <f t="shared" si="101"/>
        <v>0</v>
      </c>
      <c r="I759" s="327"/>
    </row>
    <row r="760" spans="1:9" ht="34.5" customHeight="1" x14ac:dyDescent="0.2">
      <c r="A760" s="325"/>
      <c r="B760" s="326" t="s">
        <v>287</v>
      </c>
      <c r="C760" s="158" t="s">
        <v>543</v>
      </c>
      <c r="D760" s="327" t="s">
        <v>32</v>
      </c>
      <c r="E760" s="156"/>
      <c r="F760" s="328"/>
      <c r="G760" s="329">
        <f>VLOOKUP(B760,Insumos!$A$2:$C$187,3,FALSE)</f>
        <v>0</v>
      </c>
      <c r="H760" s="327">
        <f t="shared" si="101"/>
        <v>0</v>
      </c>
      <c r="I760" s="327"/>
    </row>
    <row r="761" spans="1:9" ht="34.5" customHeight="1" x14ac:dyDescent="0.2">
      <c r="A761" s="325"/>
      <c r="B761" s="326" t="s">
        <v>422</v>
      </c>
      <c r="C761" s="158" t="s">
        <v>543</v>
      </c>
      <c r="D761" s="327" t="s">
        <v>32</v>
      </c>
      <c r="E761" s="156"/>
      <c r="F761" s="328">
        <v>1</v>
      </c>
      <c r="G761" s="329">
        <f>VLOOKUP(B761,Insumos!$A$2:$C$187,3,FALSE)</f>
        <v>0</v>
      </c>
      <c r="H761" s="327">
        <f t="shared" si="101"/>
        <v>0</v>
      </c>
      <c r="I761" s="327"/>
    </row>
    <row r="762" spans="1:9" ht="34.5" customHeight="1" x14ac:dyDescent="0.2">
      <c r="A762" s="325"/>
      <c r="B762" s="326" t="s">
        <v>103</v>
      </c>
      <c r="C762" s="158" t="s">
        <v>543</v>
      </c>
      <c r="D762" s="327" t="s">
        <v>32</v>
      </c>
      <c r="E762" s="156"/>
      <c r="F762" s="328">
        <v>1</v>
      </c>
      <c r="G762" s="329">
        <f>VLOOKUP(B762,Insumos!$A$2:$C$187,3,FALSE)</f>
        <v>0</v>
      </c>
      <c r="H762" s="327">
        <f t="shared" si="101"/>
        <v>0</v>
      </c>
      <c r="I762" s="327"/>
    </row>
    <row r="763" spans="1:9" ht="34.5" customHeight="1" x14ac:dyDescent="0.2">
      <c r="A763" s="325"/>
      <c r="B763" s="326" t="s">
        <v>707</v>
      </c>
      <c r="C763" s="158" t="s">
        <v>543</v>
      </c>
      <c r="D763" s="327" t="s">
        <v>32</v>
      </c>
      <c r="E763" s="156"/>
      <c r="F763" s="328">
        <v>1</v>
      </c>
      <c r="G763" s="329">
        <f>VLOOKUP(B763,Insumos!$A$2:$C$187,3,FALSE)</f>
        <v>0</v>
      </c>
      <c r="H763" s="327">
        <f t="shared" si="101"/>
        <v>0</v>
      </c>
      <c r="I763" s="327"/>
    </row>
    <row r="764" spans="1:9" ht="34.5" customHeight="1" x14ac:dyDescent="0.2">
      <c r="A764" s="325"/>
      <c r="B764" s="326" t="s">
        <v>571</v>
      </c>
      <c r="C764" s="158" t="s">
        <v>543</v>
      </c>
      <c r="D764" s="327" t="s">
        <v>32</v>
      </c>
      <c r="E764" s="156"/>
      <c r="F764" s="328"/>
      <c r="G764" s="329">
        <f>VLOOKUP(B764,Insumos!$A$2:$C$187,3,FALSE)</f>
        <v>0</v>
      </c>
      <c r="H764" s="327">
        <f t="shared" si="101"/>
        <v>0</v>
      </c>
      <c r="I764" s="327"/>
    </row>
    <row r="765" spans="1:9" ht="34.5" customHeight="1" x14ac:dyDescent="0.2">
      <c r="A765" s="325"/>
      <c r="B765" s="326" t="s">
        <v>33</v>
      </c>
      <c r="C765" s="158" t="s">
        <v>543</v>
      </c>
      <c r="D765" s="327" t="s">
        <v>32</v>
      </c>
      <c r="E765" s="156"/>
      <c r="F765" s="328">
        <v>1</v>
      </c>
      <c r="G765" s="329">
        <f>VLOOKUP(B765,Insumos!$A$2:$C$187,3,FALSE)</f>
        <v>0</v>
      </c>
      <c r="H765" s="327">
        <f t="shared" si="101"/>
        <v>0</v>
      </c>
      <c r="I765" s="327"/>
    </row>
    <row r="766" spans="1:9" ht="34.5" customHeight="1" x14ac:dyDescent="0.2">
      <c r="A766" s="325"/>
      <c r="B766" s="326" t="s">
        <v>719</v>
      </c>
      <c r="C766" s="158" t="s">
        <v>543</v>
      </c>
      <c r="D766" s="327" t="s">
        <v>32</v>
      </c>
      <c r="E766" s="156"/>
      <c r="F766" s="328">
        <v>8</v>
      </c>
      <c r="G766" s="329">
        <f>VLOOKUP(B766,Insumos!$A$2:$C$187,3,FALSE)</f>
        <v>0</v>
      </c>
      <c r="H766" s="327">
        <f t="shared" si="101"/>
        <v>0</v>
      </c>
      <c r="I766" s="327"/>
    </row>
    <row r="767" spans="1:9" ht="34.5" customHeight="1" x14ac:dyDescent="0.2">
      <c r="A767" s="325"/>
      <c r="B767" s="326" t="s">
        <v>34</v>
      </c>
      <c r="C767" s="158" t="s">
        <v>543</v>
      </c>
      <c r="D767" s="327" t="s">
        <v>32</v>
      </c>
      <c r="E767" s="156"/>
      <c r="F767" s="328">
        <v>1</v>
      </c>
      <c r="G767" s="329">
        <f>VLOOKUP(B767,Insumos!$A$2:$C$187,3,FALSE)</f>
        <v>0</v>
      </c>
      <c r="H767" s="327">
        <f t="shared" si="101"/>
        <v>0</v>
      </c>
      <c r="I767" s="327"/>
    </row>
    <row r="768" spans="1:9" ht="34.5" customHeight="1" x14ac:dyDescent="0.2">
      <c r="A768" s="325"/>
      <c r="B768" s="326" t="s">
        <v>292</v>
      </c>
      <c r="C768" s="158" t="s">
        <v>543</v>
      </c>
      <c r="D768" s="327" t="s">
        <v>30</v>
      </c>
      <c r="E768" s="156"/>
      <c r="F768" s="328">
        <v>1</v>
      </c>
      <c r="G768" s="329">
        <f>VLOOKUP(B768,Insumos!$A$2:$C$187,3,FALSE)</f>
        <v>0</v>
      </c>
      <c r="H768" s="327">
        <f t="shared" si="101"/>
        <v>0</v>
      </c>
      <c r="I768" s="327"/>
    </row>
    <row r="769" spans="1:9" ht="34.5" customHeight="1" x14ac:dyDescent="0.2">
      <c r="A769" s="325"/>
      <c r="B769" s="147" t="s">
        <v>703</v>
      </c>
      <c r="C769" s="158" t="s">
        <v>543</v>
      </c>
      <c r="D769" s="327" t="s">
        <v>30</v>
      </c>
      <c r="E769" s="156"/>
      <c r="F769" s="328">
        <v>5</v>
      </c>
      <c r="G769" s="329">
        <f>VLOOKUP(B769,Insumos!$A$2:$C$187,3,FALSE)</f>
        <v>0</v>
      </c>
      <c r="H769" s="327">
        <f t="shared" ref="H769" si="102">G769*F769</f>
        <v>0</v>
      </c>
      <c r="I769" s="327"/>
    </row>
    <row r="770" spans="1:9" ht="34.5" customHeight="1" x14ac:dyDescent="0.2">
      <c r="A770" s="325"/>
      <c r="B770" s="326" t="s">
        <v>708</v>
      </c>
      <c r="C770" s="158" t="s">
        <v>543</v>
      </c>
      <c r="D770" s="327" t="s">
        <v>32</v>
      </c>
      <c r="E770" s="156"/>
      <c r="F770" s="328">
        <v>1</v>
      </c>
      <c r="G770" s="329">
        <f>VLOOKUP(B770,Insumos!$A$2:$C$187,3,FALSE)</f>
        <v>0</v>
      </c>
      <c r="H770" s="327">
        <f t="shared" si="101"/>
        <v>0</v>
      </c>
      <c r="I770" s="327"/>
    </row>
    <row r="771" spans="1:9" s="140" customFormat="1" ht="34.5" customHeight="1" x14ac:dyDescent="0.2">
      <c r="A771" s="325"/>
      <c r="B771" s="326" t="s">
        <v>354</v>
      </c>
      <c r="C771" s="158" t="s">
        <v>543</v>
      </c>
      <c r="D771" s="327" t="s">
        <v>32</v>
      </c>
      <c r="E771" s="156"/>
      <c r="F771" s="328">
        <v>1</v>
      </c>
      <c r="G771" s="329">
        <f>VLOOKUP(B771,Insumos!$A$2:$C$187,3,FALSE)</f>
        <v>0</v>
      </c>
      <c r="H771" s="327">
        <f t="shared" si="101"/>
        <v>0</v>
      </c>
      <c r="I771" s="327"/>
    </row>
    <row r="772" spans="1:9" s="140" customFormat="1" ht="34.5" customHeight="1" x14ac:dyDescent="0.2">
      <c r="A772" s="325"/>
      <c r="B772" s="326" t="s">
        <v>325</v>
      </c>
      <c r="C772" s="158" t="s">
        <v>543</v>
      </c>
      <c r="D772" s="327" t="s">
        <v>32</v>
      </c>
      <c r="E772" s="156"/>
      <c r="F772" s="328">
        <v>1</v>
      </c>
      <c r="G772" s="329">
        <f>VLOOKUP(B772,Insumos!$A$2:$C$187,3,FALSE)</f>
        <v>0</v>
      </c>
      <c r="H772" s="327">
        <f t="shared" si="101"/>
        <v>0</v>
      </c>
      <c r="I772" s="327"/>
    </row>
    <row r="773" spans="1:9" ht="25.5" x14ac:dyDescent="0.2">
      <c r="A773" s="325"/>
      <c r="B773" s="147" t="s">
        <v>716</v>
      </c>
      <c r="C773" s="158" t="s">
        <v>543</v>
      </c>
      <c r="D773" s="327" t="s">
        <v>32</v>
      </c>
      <c r="E773" s="156"/>
      <c r="F773" s="328">
        <v>1</v>
      </c>
      <c r="G773" s="329">
        <f>VLOOKUP(B773,Insumos!$A$2:$C$187,3,FALSE)</f>
        <v>0</v>
      </c>
      <c r="H773" s="327">
        <f t="shared" si="101"/>
        <v>0</v>
      </c>
      <c r="I773" s="327"/>
    </row>
    <row r="774" spans="1:9" ht="25.5" x14ac:dyDescent="0.2">
      <c r="A774" s="325"/>
      <c r="B774" s="326" t="s">
        <v>326</v>
      </c>
      <c r="C774" s="158" t="s">
        <v>543</v>
      </c>
      <c r="D774" s="327" t="s">
        <v>32</v>
      </c>
      <c r="E774" s="156"/>
      <c r="F774" s="328">
        <v>0</v>
      </c>
      <c r="G774" s="329">
        <f>VLOOKUP(B774,Insumos!$A$2:$C$187,3,FALSE)</f>
        <v>0</v>
      </c>
      <c r="H774" s="327">
        <f t="shared" si="101"/>
        <v>0</v>
      </c>
      <c r="I774" s="327"/>
    </row>
    <row r="775" spans="1:9" ht="12.75" x14ac:dyDescent="0.2">
      <c r="A775" s="154"/>
      <c r="B775" s="136"/>
      <c r="C775" s="158"/>
      <c r="D775" s="156"/>
      <c r="E775" s="156"/>
      <c r="F775" s="160"/>
      <c r="G775" s="162"/>
      <c r="H775" s="156"/>
      <c r="I775" s="156"/>
    </row>
    <row r="776" spans="1:9" ht="12.75" x14ac:dyDescent="0.2">
      <c r="A776" s="304" t="s">
        <v>598</v>
      </c>
      <c r="B776" s="305" t="s">
        <v>755</v>
      </c>
      <c r="C776" s="158" t="s">
        <v>543</v>
      </c>
      <c r="D776" s="306" t="s">
        <v>543</v>
      </c>
      <c r="E776" s="133"/>
      <c r="F776" s="306"/>
      <c r="G776" s="306"/>
      <c r="H776" s="307">
        <f>SUM(H777:H794)</f>
        <v>0</v>
      </c>
      <c r="I776" s="307">
        <v>9.36</v>
      </c>
    </row>
    <row r="777" spans="1:9" ht="12.75" x14ac:dyDescent="0.2">
      <c r="A777" s="154"/>
      <c r="B777" s="136" t="s">
        <v>281</v>
      </c>
      <c r="C777" s="158" t="s">
        <v>543</v>
      </c>
      <c r="D777" s="156" t="s">
        <v>32</v>
      </c>
      <c r="E777" s="156"/>
      <c r="F777" s="160">
        <v>5</v>
      </c>
      <c r="G777" s="162">
        <f>VLOOKUP(B777,Insumos!$A$2:$C$187,3,FALSE)</f>
        <v>0</v>
      </c>
      <c r="H777" s="156">
        <f t="shared" ref="H777" si="103">G777*F777</f>
        <v>0</v>
      </c>
      <c r="I777" s="156"/>
    </row>
    <row r="778" spans="1:9" ht="25.5" x14ac:dyDescent="0.2">
      <c r="A778" s="154"/>
      <c r="B778" s="147" t="s">
        <v>706</v>
      </c>
      <c r="C778" s="158" t="s">
        <v>543</v>
      </c>
      <c r="D778" s="156" t="s">
        <v>32</v>
      </c>
      <c r="E778" s="156"/>
      <c r="F778" s="160">
        <v>4</v>
      </c>
      <c r="G778" s="162">
        <f>VLOOKUP(B778,Insumos!$A$2:$C$187,3,FALSE)</f>
        <v>0</v>
      </c>
      <c r="H778" s="156">
        <f t="shared" ref="H778:H794" si="104">G778*F778</f>
        <v>0</v>
      </c>
      <c r="I778" s="156"/>
    </row>
    <row r="779" spans="1:9" ht="25.5" x14ac:dyDescent="0.2">
      <c r="A779" s="154"/>
      <c r="B779" s="136" t="s">
        <v>284</v>
      </c>
      <c r="C779" s="158" t="s">
        <v>543</v>
      </c>
      <c r="D779" s="156" t="s">
        <v>32</v>
      </c>
      <c r="E779" s="156"/>
      <c r="F779" s="160">
        <v>3</v>
      </c>
      <c r="G779" s="162">
        <f>VLOOKUP(B779,Insumos!$A$2:$C$187,3,FALSE)</f>
        <v>0</v>
      </c>
      <c r="H779" s="156">
        <f t="shared" si="104"/>
        <v>0</v>
      </c>
      <c r="I779" s="156"/>
    </row>
    <row r="780" spans="1:9" ht="25.5" x14ac:dyDescent="0.2">
      <c r="A780" s="154"/>
      <c r="B780" s="136" t="s">
        <v>287</v>
      </c>
      <c r="C780" s="158" t="s">
        <v>543</v>
      </c>
      <c r="D780" s="156" t="s">
        <v>32</v>
      </c>
      <c r="E780" s="156"/>
      <c r="F780" s="160"/>
      <c r="G780" s="162">
        <f>VLOOKUP(B780,Insumos!$A$2:$C$187,3,FALSE)</f>
        <v>0</v>
      </c>
      <c r="H780" s="156">
        <f t="shared" si="104"/>
        <v>0</v>
      </c>
      <c r="I780" s="156"/>
    </row>
    <row r="781" spans="1:9" ht="12.75" x14ac:dyDescent="0.2">
      <c r="A781" s="154"/>
      <c r="B781" s="136" t="s">
        <v>422</v>
      </c>
      <c r="C781" s="158" t="s">
        <v>543</v>
      </c>
      <c r="D781" s="156" t="s">
        <v>32</v>
      </c>
      <c r="E781" s="156"/>
      <c r="F781" s="160">
        <v>1</v>
      </c>
      <c r="G781" s="162">
        <f>VLOOKUP(B781,Insumos!$A$2:$C$187,3,FALSE)</f>
        <v>0</v>
      </c>
      <c r="H781" s="156">
        <f t="shared" si="104"/>
        <v>0</v>
      </c>
      <c r="I781" s="156"/>
    </row>
    <row r="782" spans="1:9" ht="12.75" x14ac:dyDescent="0.2">
      <c r="A782" s="154"/>
      <c r="B782" s="136" t="s">
        <v>103</v>
      </c>
      <c r="C782" s="158" t="s">
        <v>543</v>
      </c>
      <c r="D782" s="156" t="s">
        <v>32</v>
      </c>
      <c r="E782" s="156"/>
      <c r="F782" s="160">
        <v>1</v>
      </c>
      <c r="G782" s="162">
        <f>VLOOKUP(B782,Insumos!$A$2:$C$187,3,FALSE)</f>
        <v>0</v>
      </c>
      <c r="H782" s="156">
        <f t="shared" si="104"/>
        <v>0</v>
      </c>
      <c r="I782" s="156"/>
    </row>
    <row r="783" spans="1:9" ht="12.75" x14ac:dyDescent="0.2">
      <c r="A783" s="154"/>
      <c r="B783" s="136" t="s">
        <v>707</v>
      </c>
      <c r="C783" s="158" t="s">
        <v>543</v>
      </c>
      <c r="D783" s="156" t="s">
        <v>32</v>
      </c>
      <c r="E783" s="156"/>
      <c r="F783" s="160">
        <v>1</v>
      </c>
      <c r="G783" s="162">
        <f>VLOOKUP(B783,Insumos!$A$2:$C$187,3,FALSE)</f>
        <v>0</v>
      </c>
      <c r="H783" s="156">
        <f t="shared" si="104"/>
        <v>0</v>
      </c>
      <c r="I783" s="156"/>
    </row>
    <row r="784" spans="1:9" ht="25.5" x14ac:dyDescent="0.2">
      <c r="A784" s="154"/>
      <c r="B784" s="136" t="s">
        <v>571</v>
      </c>
      <c r="C784" s="158" t="s">
        <v>543</v>
      </c>
      <c r="D784" s="156" t="s">
        <v>32</v>
      </c>
      <c r="E784" s="156"/>
      <c r="F784" s="160"/>
      <c r="G784" s="162">
        <f>VLOOKUP(B784,Insumos!$A$2:$C$187,3,FALSE)</f>
        <v>0</v>
      </c>
      <c r="H784" s="156">
        <f t="shared" si="104"/>
        <v>0</v>
      </c>
      <c r="I784" s="156"/>
    </row>
    <row r="785" spans="1:9" ht="25.5" x14ac:dyDescent="0.2">
      <c r="A785" s="154"/>
      <c r="B785" s="136" t="s">
        <v>33</v>
      </c>
      <c r="C785" s="158" t="s">
        <v>543</v>
      </c>
      <c r="D785" s="156" t="s">
        <v>32</v>
      </c>
      <c r="E785" s="156"/>
      <c r="F785" s="160">
        <v>1</v>
      </c>
      <c r="G785" s="162">
        <f>VLOOKUP(B785,Insumos!$A$2:$C$187,3,FALSE)</f>
        <v>0</v>
      </c>
      <c r="H785" s="156">
        <f t="shared" si="104"/>
        <v>0</v>
      </c>
      <c r="I785" s="156"/>
    </row>
    <row r="786" spans="1:9" ht="25.5" x14ac:dyDescent="0.2">
      <c r="A786" s="154"/>
      <c r="B786" s="136" t="s">
        <v>719</v>
      </c>
      <c r="C786" s="158" t="s">
        <v>543</v>
      </c>
      <c r="D786" s="156" t="s">
        <v>32</v>
      </c>
      <c r="E786" s="156"/>
      <c r="F786" s="160">
        <v>8</v>
      </c>
      <c r="G786" s="162">
        <f>VLOOKUP(B786,Insumos!$A$2:$C$187,3,FALSE)</f>
        <v>0</v>
      </c>
      <c r="H786" s="156">
        <f t="shared" si="104"/>
        <v>0</v>
      </c>
      <c r="I786" s="156"/>
    </row>
    <row r="787" spans="1:9" ht="25.5" x14ac:dyDescent="0.2">
      <c r="A787" s="154"/>
      <c r="B787" s="136" t="s">
        <v>34</v>
      </c>
      <c r="C787" s="158" t="s">
        <v>543</v>
      </c>
      <c r="D787" s="156" t="s">
        <v>32</v>
      </c>
      <c r="E787" s="156"/>
      <c r="F787" s="160">
        <v>1</v>
      </c>
      <c r="G787" s="162">
        <f>VLOOKUP(B787,Insumos!$A$2:$C$187,3,FALSE)</f>
        <v>0</v>
      </c>
      <c r="H787" s="156">
        <f t="shared" si="104"/>
        <v>0</v>
      </c>
      <c r="I787" s="156"/>
    </row>
    <row r="788" spans="1:9" ht="12.75" x14ac:dyDescent="0.2">
      <c r="A788" s="154"/>
      <c r="B788" s="136" t="s">
        <v>292</v>
      </c>
      <c r="C788" s="158" t="s">
        <v>543</v>
      </c>
      <c r="D788" s="156" t="s">
        <v>30</v>
      </c>
      <c r="E788" s="156"/>
      <c r="F788" s="160">
        <v>1</v>
      </c>
      <c r="G788" s="162">
        <f>VLOOKUP(B788,Insumos!$A$2:$C$187,3,FALSE)</f>
        <v>0</v>
      </c>
      <c r="H788" s="156">
        <f t="shared" si="104"/>
        <v>0</v>
      </c>
      <c r="I788" s="156"/>
    </row>
    <row r="789" spans="1:9" ht="25.5" x14ac:dyDescent="0.2">
      <c r="A789" s="154"/>
      <c r="B789" s="147" t="s">
        <v>703</v>
      </c>
      <c r="C789" s="158" t="s">
        <v>543</v>
      </c>
      <c r="D789" s="156" t="s">
        <v>30</v>
      </c>
      <c r="E789" s="156"/>
      <c r="F789" s="160">
        <v>8</v>
      </c>
      <c r="G789" s="162">
        <f>VLOOKUP(B789,Insumos!$A$2:$C$187,3,FALSE)</f>
        <v>0</v>
      </c>
      <c r="H789" s="156">
        <f t="shared" ref="H789" si="105">G789*F789</f>
        <v>0</v>
      </c>
      <c r="I789" s="156"/>
    </row>
    <row r="790" spans="1:9" ht="12.75" x14ac:dyDescent="0.2">
      <c r="A790" s="154"/>
      <c r="B790" s="136" t="s">
        <v>708</v>
      </c>
      <c r="C790" s="158" t="s">
        <v>543</v>
      </c>
      <c r="D790" s="156" t="s">
        <v>32</v>
      </c>
      <c r="E790" s="156"/>
      <c r="F790" s="160">
        <v>1</v>
      </c>
      <c r="G790" s="162">
        <f>VLOOKUP(B790,Insumos!$A$2:$C$187,3,FALSE)</f>
        <v>0</v>
      </c>
      <c r="H790" s="156">
        <f t="shared" si="104"/>
        <v>0</v>
      </c>
      <c r="I790" s="156"/>
    </row>
    <row r="791" spans="1:9" ht="12.75" x14ac:dyDescent="0.2">
      <c r="A791" s="154"/>
      <c r="B791" s="136" t="s">
        <v>354</v>
      </c>
      <c r="C791" s="158" t="s">
        <v>543</v>
      </c>
      <c r="D791" s="156" t="s">
        <v>32</v>
      </c>
      <c r="E791" s="156"/>
      <c r="F791" s="160">
        <v>1</v>
      </c>
      <c r="G791" s="162">
        <f>VLOOKUP(B791,Insumos!$A$2:$C$187,3,FALSE)</f>
        <v>0</v>
      </c>
      <c r="H791" s="156">
        <f t="shared" si="104"/>
        <v>0</v>
      </c>
      <c r="I791" s="156"/>
    </row>
    <row r="792" spans="1:9" ht="12.75" x14ac:dyDescent="0.2">
      <c r="A792" s="154"/>
      <c r="B792" s="136" t="s">
        <v>325</v>
      </c>
      <c r="C792" s="158" t="s">
        <v>543</v>
      </c>
      <c r="D792" s="156" t="s">
        <v>32</v>
      </c>
      <c r="E792" s="156"/>
      <c r="F792" s="160">
        <v>1</v>
      </c>
      <c r="G792" s="162">
        <f>VLOOKUP(B792,Insumos!$A$2:$C$187,3,FALSE)</f>
        <v>0</v>
      </c>
      <c r="H792" s="156">
        <f t="shared" si="104"/>
        <v>0</v>
      </c>
      <c r="I792" s="156"/>
    </row>
    <row r="793" spans="1:9" ht="25.5" x14ac:dyDescent="0.2">
      <c r="A793" s="154"/>
      <c r="B793" s="147" t="s">
        <v>716</v>
      </c>
      <c r="C793" s="158" t="s">
        <v>543</v>
      </c>
      <c r="D793" s="156" t="s">
        <v>32</v>
      </c>
      <c r="E793" s="156"/>
      <c r="F793" s="160">
        <v>1</v>
      </c>
      <c r="G793" s="162">
        <f>VLOOKUP(B793,Insumos!$A$2:$C$187,3,FALSE)</f>
        <v>0</v>
      </c>
      <c r="H793" s="156">
        <f t="shared" si="104"/>
        <v>0</v>
      </c>
      <c r="I793" s="156"/>
    </row>
    <row r="794" spans="1:9" ht="25.5" x14ac:dyDescent="0.2">
      <c r="A794" s="154"/>
      <c r="B794" s="136" t="s">
        <v>756</v>
      </c>
      <c r="C794" s="158" t="s">
        <v>543</v>
      </c>
      <c r="D794" s="156" t="s">
        <v>32</v>
      </c>
      <c r="E794" s="156"/>
      <c r="F794" s="160">
        <v>0</v>
      </c>
      <c r="G794" s="162">
        <f>VLOOKUP(B794,Insumos!$A$2:$C$187,3,FALSE)</f>
        <v>0</v>
      </c>
      <c r="H794" s="156">
        <f t="shared" si="104"/>
        <v>0</v>
      </c>
      <c r="I794" s="156"/>
    </row>
    <row r="795" spans="1:9" ht="12.75" x14ac:dyDescent="0.2">
      <c r="A795" s="154"/>
      <c r="B795" s="136"/>
      <c r="C795" s="158"/>
      <c r="D795" s="156"/>
      <c r="E795" s="156"/>
      <c r="F795" s="160"/>
      <c r="G795" s="162"/>
      <c r="H795" s="156"/>
      <c r="I795" s="156"/>
    </row>
    <row r="796" spans="1:9" ht="25.5" x14ac:dyDescent="0.2">
      <c r="A796" s="304" t="s">
        <v>599</v>
      </c>
      <c r="B796" s="311" t="s">
        <v>342</v>
      </c>
      <c r="C796" s="158" t="s">
        <v>543</v>
      </c>
      <c r="D796" s="306" t="s">
        <v>543</v>
      </c>
      <c r="E796" s="133"/>
      <c r="F796" s="312"/>
      <c r="G796" s="312"/>
      <c r="H796" s="307">
        <f>SUM(H797:H811)</f>
        <v>0</v>
      </c>
      <c r="I796" s="307">
        <v>14.48</v>
      </c>
    </row>
    <row r="797" spans="1:9" ht="12.75" x14ac:dyDescent="0.2">
      <c r="A797" s="154"/>
      <c r="B797" s="136" t="s">
        <v>286</v>
      </c>
      <c r="C797" s="158" t="s">
        <v>543</v>
      </c>
      <c r="D797" s="156" t="s">
        <v>32</v>
      </c>
      <c r="E797" s="156"/>
      <c r="F797" s="160">
        <v>1</v>
      </c>
      <c r="G797" s="162">
        <f>VLOOKUP(B797,Insumos!$A$2:$C$187,3,FALSE)</f>
        <v>0</v>
      </c>
      <c r="H797" s="156">
        <f t="shared" ref="H797" si="106">G797*F797</f>
        <v>0</v>
      </c>
      <c r="I797" s="156"/>
    </row>
    <row r="798" spans="1:9" ht="12.75" x14ac:dyDescent="0.2">
      <c r="A798" s="154"/>
      <c r="B798" s="136" t="s">
        <v>281</v>
      </c>
      <c r="C798" s="158" t="s">
        <v>543</v>
      </c>
      <c r="D798" s="156" t="s">
        <v>32</v>
      </c>
      <c r="E798" s="156"/>
      <c r="F798" s="160">
        <v>14</v>
      </c>
      <c r="G798" s="162">
        <f>VLOOKUP(B798,Insumos!$A$2:$C$187,3,FALSE)</f>
        <v>0</v>
      </c>
      <c r="H798" s="156">
        <f t="shared" ref="H798:H811" si="107">G798*F798</f>
        <v>0</v>
      </c>
      <c r="I798" s="156"/>
    </row>
    <row r="799" spans="1:9" ht="12.75" x14ac:dyDescent="0.2">
      <c r="A799" s="154"/>
      <c r="B799" s="135" t="s">
        <v>328</v>
      </c>
      <c r="C799" s="158" t="s">
        <v>543</v>
      </c>
      <c r="D799" s="156" t="s">
        <v>32</v>
      </c>
      <c r="E799" s="156"/>
      <c r="F799" s="160">
        <v>14</v>
      </c>
      <c r="G799" s="162">
        <f>VLOOKUP(B799,Insumos!$A$2:$C$187,3,FALSE)</f>
        <v>0</v>
      </c>
      <c r="H799" s="156">
        <f t="shared" si="107"/>
        <v>0</v>
      </c>
      <c r="I799" s="156"/>
    </row>
    <row r="800" spans="1:9" ht="12.75" x14ac:dyDescent="0.2">
      <c r="A800" s="154"/>
      <c r="B800" s="136" t="s">
        <v>107</v>
      </c>
      <c r="C800" s="158" t="s">
        <v>543</v>
      </c>
      <c r="D800" s="156" t="s">
        <v>32</v>
      </c>
      <c r="E800" s="156"/>
      <c r="F800" s="160">
        <v>3</v>
      </c>
      <c r="G800" s="162">
        <f>VLOOKUP(B800,Insumos!$A$2:$C$187,3,FALSE)</f>
        <v>0</v>
      </c>
      <c r="H800" s="156">
        <f t="shared" si="107"/>
        <v>0</v>
      </c>
      <c r="I800" s="156"/>
    </row>
    <row r="801" spans="1:9" ht="25.5" x14ac:dyDescent="0.2">
      <c r="A801" s="154"/>
      <c r="B801" s="136" t="s">
        <v>33</v>
      </c>
      <c r="C801" s="158" t="s">
        <v>543</v>
      </c>
      <c r="D801" s="156" t="s">
        <v>32</v>
      </c>
      <c r="E801" s="156"/>
      <c r="F801" s="160">
        <v>2</v>
      </c>
      <c r="G801" s="162">
        <f>VLOOKUP(B801,Insumos!$A$2:$C$187,3,FALSE)</f>
        <v>0</v>
      </c>
      <c r="H801" s="156">
        <f t="shared" si="107"/>
        <v>0</v>
      </c>
      <c r="I801" s="156"/>
    </row>
    <row r="802" spans="1:9" ht="25.5" x14ac:dyDescent="0.2">
      <c r="A802" s="154"/>
      <c r="B802" s="136" t="s">
        <v>34</v>
      </c>
      <c r="C802" s="158" t="s">
        <v>543</v>
      </c>
      <c r="D802" s="156" t="s">
        <v>32</v>
      </c>
      <c r="E802" s="156"/>
      <c r="F802" s="160">
        <v>3</v>
      </c>
      <c r="G802" s="162">
        <f>VLOOKUP(B802,Insumos!$A$2:$C$187,3,FALSE)</f>
        <v>0</v>
      </c>
      <c r="H802" s="156">
        <f t="shared" si="107"/>
        <v>0</v>
      </c>
      <c r="I802" s="156"/>
    </row>
    <row r="803" spans="1:9" ht="12.75" x14ac:dyDescent="0.2">
      <c r="A803" s="154"/>
      <c r="B803" s="136" t="s">
        <v>356</v>
      </c>
      <c r="C803" s="158" t="s">
        <v>543</v>
      </c>
      <c r="D803" s="156" t="s">
        <v>32</v>
      </c>
      <c r="E803" s="156"/>
      <c r="F803" s="160">
        <v>3</v>
      </c>
      <c r="G803" s="162">
        <f>VLOOKUP(B803,Insumos!$A$2:$C$187,3,FALSE)</f>
        <v>0</v>
      </c>
      <c r="H803" s="156">
        <f t="shared" si="107"/>
        <v>0</v>
      </c>
      <c r="I803" s="156"/>
    </row>
    <row r="804" spans="1:9" ht="25.5" x14ac:dyDescent="0.2">
      <c r="A804" s="154"/>
      <c r="B804" s="147" t="s">
        <v>703</v>
      </c>
      <c r="C804" s="158" t="s">
        <v>543</v>
      </c>
      <c r="D804" s="156" t="s">
        <v>30</v>
      </c>
      <c r="E804" s="156"/>
      <c r="F804" s="160">
        <v>5</v>
      </c>
      <c r="G804" s="162">
        <f>VLOOKUP(B804,Insumos!$A$2:$C$187,3,FALSE)</f>
        <v>0</v>
      </c>
      <c r="H804" s="156">
        <f t="shared" ref="H804" si="108">G804*F804</f>
        <v>0</v>
      </c>
      <c r="I804" s="324"/>
    </row>
    <row r="805" spans="1:9" ht="12.75" x14ac:dyDescent="0.2">
      <c r="A805" s="154"/>
      <c r="B805" s="136" t="s">
        <v>708</v>
      </c>
      <c r="C805" s="158" t="s">
        <v>543</v>
      </c>
      <c r="D805" s="156" t="s">
        <v>32</v>
      </c>
      <c r="E805" s="156"/>
      <c r="F805" s="160">
        <v>3</v>
      </c>
      <c r="G805" s="162">
        <f>VLOOKUP(B805,Insumos!$A$2:$C$187,3,FALSE)</f>
        <v>0</v>
      </c>
      <c r="H805" s="156">
        <f t="shared" si="107"/>
        <v>0</v>
      </c>
      <c r="I805" s="156"/>
    </row>
    <row r="806" spans="1:9" ht="12.75" x14ac:dyDescent="0.2">
      <c r="A806" s="154"/>
      <c r="B806" s="136" t="s">
        <v>354</v>
      </c>
      <c r="C806" s="158" t="s">
        <v>543</v>
      </c>
      <c r="D806" s="156" t="s">
        <v>32</v>
      </c>
      <c r="E806" s="156"/>
      <c r="F806" s="160">
        <v>3</v>
      </c>
      <c r="G806" s="162">
        <f>VLOOKUP(B806,Insumos!$A$2:$C$187,3,FALSE)</f>
        <v>0</v>
      </c>
      <c r="H806" s="156">
        <f t="shared" si="107"/>
        <v>0</v>
      </c>
      <c r="I806" s="156"/>
    </row>
    <row r="807" spans="1:9" ht="12.75" x14ac:dyDescent="0.2">
      <c r="A807" s="154"/>
      <c r="B807" s="136" t="s">
        <v>325</v>
      </c>
      <c r="C807" s="158" t="s">
        <v>543</v>
      </c>
      <c r="D807" s="156" t="s">
        <v>32</v>
      </c>
      <c r="E807" s="156"/>
      <c r="F807" s="160">
        <v>3</v>
      </c>
      <c r="G807" s="162">
        <f>VLOOKUP(B807,Insumos!$A$2:$C$187,3,FALSE)</f>
        <v>0</v>
      </c>
      <c r="H807" s="156">
        <f t="shared" si="107"/>
        <v>0</v>
      </c>
      <c r="I807" s="156"/>
    </row>
    <row r="808" spans="1:9" ht="25.5" x14ac:dyDescent="0.2">
      <c r="A808" s="154"/>
      <c r="B808" s="136" t="s">
        <v>343</v>
      </c>
      <c r="C808" s="158" t="s">
        <v>543</v>
      </c>
      <c r="D808" s="156" t="s">
        <v>32</v>
      </c>
      <c r="E808" s="156"/>
      <c r="F808" s="160">
        <v>0</v>
      </c>
      <c r="G808" s="162">
        <f>VLOOKUP(B808,Insumos!$A$2:$C$187,3,FALSE)</f>
        <v>0</v>
      </c>
      <c r="H808" s="156">
        <f t="shared" si="107"/>
        <v>0</v>
      </c>
      <c r="I808" s="156"/>
    </row>
    <row r="809" spans="1:9" ht="12.75" x14ac:dyDescent="0.2">
      <c r="A809" s="154"/>
      <c r="B809" s="136" t="s">
        <v>292</v>
      </c>
      <c r="C809" s="158" t="s">
        <v>543</v>
      </c>
      <c r="D809" s="156" t="s">
        <v>32</v>
      </c>
      <c r="E809" s="156"/>
      <c r="F809" s="160">
        <v>3</v>
      </c>
      <c r="G809" s="162">
        <f>VLOOKUP(B809,Insumos!$A$2:$C$187,3,FALSE)</f>
        <v>0</v>
      </c>
      <c r="H809" s="156">
        <f t="shared" si="107"/>
        <v>0</v>
      </c>
      <c r="I809" s="156"/>
    </row>
    <row r="810" spans="1:9" ht="25.5" x14ac:dyDescent="0.2">
      <c r="A810" s="154"/>
      <c r="B810" s="136" t="s">
        <v>571</v>
      </c>
      <c r="C810" s="158" t="s">
        <v>543</v>
      </c>
      <c r="D810" s="156" t="s">
        <v>32</v>
      </c>
      <c r="E810" s="156"/>
      <c r="F810" s="160">
        <v>3</v>
      </c>
      <c r="G810" s="162">
        <f>VLOOKUP(B810,Insumos!$A$2:$C$187,3,FALSE)</f>
        <v>0</v>
      </c>
      <c r="H810" s="156">
        <f t="shared" si="107"/>
        <v>0</v>
      </c>
      <c r="I810" s="156"/>
    </row>
    <row r="811" spans="1:9" ht="25.5" x14ac:dyDescent="0.2">
      <c r="A811" s="154"/>
      <c r="B811" s="136" t="s">
        <v>719</v>
      </c>
      <c r="C811" s="158" t="s">
        <v>543</v>
      </c>
      <c r="D811" s="156" t="s">
        <v>32</v>
      </c>
      <c r="E811" s="156"/>
      <c r="F811" s="160">
        <v>10</v>
      </c>
      <c r="G811" s="162">
        <f>VLOOKUP(B811,Insumos!$A$2:$C$187,3,FALSE)</f>
        <v>0</v>
      </c>
      <c r="H811" s="156">
        <f t="shared" si="107"/>
        <v>0</v>
      </c>
      <c r="I811" s="156"/>
    </row>
    <row r="812" spans="1:9" ht="12.75" x14ac:dyDescent="0.2">
      <c r="A812" s="154"/>
      <c r="B812" s="136"/>
      <c r="C812" s="158"/>
      <c r="D812" s="156"/>
      <c r="E812" s="156"/>
      <c r="F812" s="160"/>
      <c r="G812" s="162"/>
      <c r="H812" s="156"/>
      <c r="I812" s="156"/>
    </row>
    <row r="813" spans="1:9" ht="25.5" x14ac:dyDescent="0.2">
      <c r="A813" s="304" t="s">
        <v>600</v>
      </c>
      <c r="B813" s="311" t="s">
        <v>334</v>
      </c>
      <c r="C813" s="158" t="s">
        <v>543</v>
      </c>
      <c r="D813" s="306" t="s">
        <v>543</v>
      </c>
      <c r="E813" s="133"/>
      <c r="F813" s="312"/>
      <c r="G813" s="312"/>
      <c r="H813" s="307">
        <f>SUM(H814:H829)</f>
        <v>0</v>
      </c>
      <c r="I813" s="307">
        <v>14.48</v>
      </c>
    </row>
    <row r="814" spans="1:9" ht="12.75" x14ac:dyDescent="0.2">
      <c r="A814" s="154"/>
      <c r="B814" s="136" t="s">
        <v>286</v>
      </c>
      <c r="C814" s="158" t="s">
        <v>543</v>
      </c>
      <c r="D814" s="156" t="s">
        <v>32</v>
      </c>
      <c r="E814" s="156"/>
      <c r="F814" s="160">
        <v>1</v>
      </c>
      <c r="G814" s="162">
        <f>VLOOKUP(B814,Insumos!$A$2:$C$187,3,FALSE)</f>
        <v>0</v>
      </c>
      <c r="H814" s="156">
        <f t="shared" ref="H814" si="109">G814*F814</f>
        <v>0</v>
      </c>
      <c r="I814" s="156"/>
    </row>
    <row r="815" spans="1:9" ht="12.75" x14ac:dyDescent="0.2">
      <c r="A815" s="154"/>
      <c r="B815" s="136" t="s">
        <v>281</v>
      </c>
      <c r="C815" s="158" t="s">
        <v>543</v>
      </c>
      <c r="D815" s="156" t="s">
        <v>32</v>
      </c>
      <c r="E815" s="156"/>
      <c r="F815" s="160">
        <v>14</v>
      </c>
      <c r="G815" s="162">
        <f>VLOOKUP(B815,Insumos!$A$2:$C$187,3,FALSE)</f>
        <v>0</v>
      </c>
      <c r="H815" s="156">
        <f t="shared" ref="H815:H829" si="110">G815*F815</f>
        <v>0</v>
      </c>
      <c r="I815" s="156"/>
    </row>
    <row r="816" spans="1:9" ht="12.75" x14ac:dyDescent="0.2">
      <c r="A816" s="154"/>
      <c r="B816" s="135" t="s">
        <v>328</v>
      </c>
      <c r="C816" s="158" t="s">
        <v>543</v>
      </c>
      <c r="D816" s="156" t="s">
        <v>32</v>
      </c>
      <c r="E816" s="156"/>
      <c r="F816" s="160">
        <v>14</v>
      </c>
      <c r="G816" s="162">
        <f>VLOOKUP(B816,Insumos!$A$2:$C$187,3,FALSE)</f>
        <v>0</v>
      </c>
      <c r="H816" s="156">
        <f t="shared" si="110"/>
        <v>0</v>
      </c>
      <c r="I816" s="156"/>
    </row>
    <row r="817" spans="1:9" ht="12.75" x14ac:dyDescent="0.2">
      <c r="A817" s="154"/>
      <c r="B817" s="136" t="s">
        <v>107</v>
      </c>
      <c r="C817" s="158" t="s">
        <v>543</v>
      </c>
      <c r="D817" s="156" t="s">
        <v>32</v>
      </c>
      <c r="E817" s="156"/>
      <c r="F817" s="160">
        <v>3</v>
      </c>
      <c r="G817" s="162">
        <f>VLOOKUP(B817,Insumos!$A$2:$C$187,3,FALSE)</f>
        <v>0</v>
      </c>
      <c r="H817" s="156">
        <f t="shared" si="110"/>
        <v>0</v>
      </c>
      <c r="I817" s="156"/>
    </row>
    <row r="818" spans="1:9" ht="25.5" x14ac:dyDescent="0.2">
      <c r="A818" s="154"/>
      <c r="B818" s="136" t="s">
        <v>33</v>
      </c>
      <c r="C818" s="158" t="s">
        <v>543</v>
      </c>
      <c r="D818" s="156" t="s">
        <v>32</v>
      </c>
      <c r="E818" s="156"/>
      <c r="F818" s="160">
        <v>2</v>
      </c>
      <c r="G818" s="162">
        <f>VLOOKUP(B818,Insumos!$A$2:$C$187,3,FALSE)</f>
        <v>0</v>
      </c>
      <c r="H818" s="156">
        <f t="shared" si="110"/>
        <v>0</v>
      </c>
      <c r="I818" s="156"/>
    </row>
    <row r="819" spans="1:9" ht="25.5" x14ac:dyDescent="0.2">
      <c r="A819" s="154"/>
      <c r="B819" s="136" t="s">
        <v>34</v>
      </c>
      <c r="C819" s="158" t="s">
        <v>543</v>
      </c>
      <c r="D819" s="156" t="s">
        <v>32</v>
      </c>
      <c r="E819" s="156"/>
      <c r="F819" s="160">
        <v>3</v>
      </c>
      <c r="G819" s="162">
        <f>VLOOKUP(B819,Insumos!$A$2:$C$187,3,FALSE)</f>
        <v>0</v>
      </c>
      <c r="H819" s="156">
        <f t="shared" si="110"/>
        <v>0</v>
      </c>
      <c r="I819" s="156"/>
    </row>
    <row r="820" spans="1:9" ht="12.75" x14ac:dyDescent="0.2">
      <c r="A820" s="154"/>
      <c r="B820" s="136" t="s">
        <v>356</v>
      </c>
      <c r="C820" s="158" t="s">
        <v>543</v>
      </c>
      <c r="D820" s="156" t="s">
        <v>32</v>
      </c>
      <c r="E820" s="156"/>
      <c r="F820" s="160">
        <v>3</v>
      </c>
      <c r="G820" s="162">
        <f>VLOOKUP(B820,Insumos!$A$2:$C$187,3,FALSE)</f>
        <v>0</v>
      </c>
      <c r="H820" s="156">
        <f t="shared" si="110"/>
        <v>0</v>
      </c>
      <c r="I820" s="156"/>
    </row>
    <row r="821" spans="1:9" ht="25.5" x14ac:dyDescent="0.2">
      <c r="A821" s="154"/>
      <c r="B821" s="147" t="s">
        <v>703</v>
      </c>
      <c r="C821" s="158" t="s">
        <v>543</v>
      </c>
      <c r="D821" s="156" t="s">
        <v>30</v>
      </c>
      <c r="E821" s="156"/>
      <c r="F821" s="160">
        <v>5</v>
      </c>
      <c r="G821" s="162">
        <f>VLOOKUP(B821,Insumos!$A$2:$C$187,3,FALSE)</f>
        <v>0</v>
      </c>
      <c r="H821" s="156">
        <f t="shared" si="110"/>
        <v>0</v>
      </c>
      <c r="I821" s="324"/>
    </row>
    <row r="822" spans="1:9" ht="12.75" x14ac:dyDescent="0.2">
      <c r="A822" s="154"/>
      <c r="B822" s="136" t="s">
        <v>711</v>
      </c>
      <c r="C822" s="158" t="s">
        <v>543</v>
      </c>
      <c r="D822" s="156" t="s">
        <v>32</v>
      </c>
      <c r="E822" s="156"/>
      <c r="F822" s="160">
        <v>3</v>
      </c>
      <c r="G822" s="162">
        <f>VLOOKUP(B822,Insumos!$A$2:$C$187,3,FALSE)</f>
        <v>0</v>
      </c>
      <c r="H822" s="156">
        <f t="shared" si="110"/>
        <v>0</v>
      </c>
      <c r="I822" s="156"/>
    </row>
    <row r="823" spans="1:9" ht="12.75" x14ac:dyDescent="0.2">
      <c r="A823" s="154"/>
      <c r="B823" s="136" t="s">
        <v>354</v>
      </c>
      <c r="C823" s="158" t="s">
        <v>543</v>
      </c>
      <c r="D823" s="156" t="s">
        <v>32</v>
      </c>
      <c r="E823" s="156"/>
      <c r="F823" s="160">
        <v>3</v>
      </c>
      <c r="G823" s="162">
        <f>VLOOKUP(B823,Insumos!$A$2:$C$187,3,FALSE)</f>
        <v>0</v>
      </c>
      <c r="H823" s="156">
        <f t="shared" si="110"/>
        <v>0</v>
      </c>
      <c r="I823" s="156"/>
    </row>
    <row r="824" spans="1:9" ht="12.75" x14ac:dyDescent="0.2">
      <c r="A824" s="154"/>
      <c r="B824" s="136" t="s">
        <v>325</v>
      </c>
      <c r="C824" s="158" t="s">
        <v>543</v>
      </c>
      <c r="D824" s="156" t="s">
        <v>32</v>
      </c>
      <c r="E824" s="156"/>
      <c r="F824" s="160">
        <v>3</v>
      </c>
      <c r="G824" s="162">
        <f>VLOOKUP(B824,Insumos!$A$2:$C$187,3,FALSE)</f>
        <v>0</v>
      </c>
      <c r="H824" s="156">
        <f t="shared" si="110"/>
        <v>0</v>
      </c>
      <c r="I824" s="156"/>
    </row>
    <row r="825" spans="1:9" ht="25.5" x14ac:dyDescent="0.2">
      <c r="A825" s="154"/>
      <c r="B825" s="136" t="s">
        <v>335</v>
      </c>
      <c r="C825" s="158" t="s">
        <v>543</v>
      </c>
      <c r="D825" s="156" t="s">
        <v>32</v>
      </c>
      <c r="E825" s="156"/>
      <c r="F825" s="160">
        <v>0</v>
      </c>
      <c r="G825" s="162">
        <f>VLOOKUP(B825,Insumos!$A$2:$C$187,3,FALSE)</f>
        <v>0</v>
      </c>
      <c r="H825" s="156">
        <f t="shared" si="110"/>
        <v>0</v>
      </c>
      <c r="I825" s="156"/>
    </row>
    <row r="826" spans="1:9" ht="12.75" x14ac:dyDescent="0.2">
      <c r="A826" s="154"/>
      <c r="B826" s="136" t="s">
        <v>292</v>
      </c>
      <c r="C826" s="158" t="s">
        <v>543</v>
      </c>
      <c r="D826" s="156" t="s">
        <v>32</v>
      </c>
      <c r="E826" s="156"/>
      <c r="F826" s="160">
        <v>3</v>
      </c>
      <c r="G826" s="162">
        <f>VLOOKUP(B826,Insumos!$A$2:$C$187,3,FALSE)</f>
        <v>0</v>
      </c>
      <c r="H826" s="156">
        <f t="shared" si="110"/>
        <v>0</v>
      </c>
      <c r="I826" s="156"/>
    </row>
    <row r="827" spans="1:9" ht="25.5" x14ac:dyDescent="0.2">
      <c r="A827" s="154"/>
      <c r="B827" s="147" t="s">
        <v>704</v>
      </c>
      <c r="C827" s="158" t="s">
        <v>543</v>
      </c>
      <c r="D827" s="156" t="s">
        <v>32</v>
      </c>
      <c r="E827" s="156"/>
      <c r="F827" s="160">
        <v>3</v>
      </c>
      <c r="G827" s="162">
        <f>VLOOKUP(B827,Insumos!$A$2:$C$187,3,FALSE)</f>
        <v>0</v>
      </c>
      <c r="H827" s="156">
        <f t="shared" si="110"/>
        <v>0</v>
      </c>
      <c r="I827" s="156"/>
    </row>
    <row r="828" spans="1:9" ht="25.5" x14ac:dyDescent="0.2">
      <c r="A828" s="154"/>
      <c r="B828" s="147" t="s">
        <v>706</v>
      </c>
      <c r="C828" s="158"/>
      <c r="D828" s="156" t="s">
        <v>32</v>
      </c>
      <c r="E828" s="156"/>
      <c r="F828" s="160">
        <v>3</v>
      </c>
      <c r="G828" s="162">
        <f>VLOOKUP(B828,Insumos!$A$2:$C$187,3,FALSE)</f>
        <v>0</v>
      </c>
      <c r="H828" s="156">
        <f t="shared" ref="H828" si="111">G828*F828</f>
        <v>0</v>
      </c>
      <c r="I828" s="156"/>
    </row>
    <row r="829" spans="1:9" ht="25.5" x14ac:dyDescent="0.2">
      <c r="A829" s="154"/>
      <c r="B829" s="136" t="s">
        <v>719</v>
      </c>
      <c r="C829" s="158" t="s">
        <v>543</v>
      </c>
      <c r="D829" s="156" t="s">
        <v>32</v>
      </c>
      <c r="E829" s="156"/>
      <c r="F829" s="160">
        <v>10</v>
      </c>
      <c r="G829" s="162">
        <f>VLOOKUP(B829,Insumos!$A$2:$C$187,3,FALSE)</f>
        <v>0</v>
      </c>
      <c r="H829" s="156">
        <f t="shared" si="110"/>
        <v>0</v>
      </c>
      <c r="I829" s="156"/>
    </row>
    <row r="830" spans="1:9" ht="12.75" x14ac:dyDescent="0.2">
      <c r="A830" s="154"/>
      <c r="B830" s="136"/>
      <c r="C830" s="158"/>
      <c r="D830" s="156"/>
      <c r="E830" s="156"/>
      <c r="F830" s="160"/>
      <c r="G830" s="162"/>
      <c r="H830" s="156"/>
      <c r="I830" s="156"/>
    </row>
    <row r="831" spans="1:9" ht="25.5" x14ac:dyDescent="0.2">
      <c r="A831" s="304" t="s">
        <v>601</v>
      </c>
      <c r="B831" s="311" t="s">
        <v>344</v>
      </c>
      <c r="C831" s="158" t="s">
        <v>543</v>
      </c>
      <c r="D831" s="306" t="s">
        <v>543</v>
      </c>
      <c r="E831" s="133"/>
      <c r="F831" s="312"/>
      <c r="G831" s="312"/>
      <c r="H831" s="307">
        <f>SUM(H832:H846)</f>
        <v>0</v>
      </c>
      <c r="I831" s="307">
        <v>14.48</v>
      </c>
    </row>
    <row r="832" spans="1:9" ht="12.75" x14ac:dyDescent="0.2">
      <c r="A832" s="154"/>
      <c r="B832" s="136" t="s">
        <v>286</v>
      </c>
      <c r="C832" s="158" t="s">
        <v>543</v>
      </c>
      <c r="D832" s="156" t="s">
        <v>32</v>
      </c>
      <c r="E832" s="156"/>
      <c r="F832" s="160">
        <v>1</v>
      </c>
      <c r="G832" s="162">
        <f>VLOOKUP(B832,Insumos!$A$2:$C$187,3,FALSE)</f>
        <v>0</v>
      </c>
      <c r="H832" s="156">
        <f t="shared" ref="H832" si="112">G832*F832</f>
        <v>0</v>
      </c>
      <c r="I832" s="156"/>
    </row>
    <row r="833" spans="1:17" ht="12.75" x14ac:dyDescent="0.2">
      <c r="A833" s="154"/>
      <c r="B833" s="136" t="s">
        <v>281</v>
      </c>
      <c r="C833" s="158" t="s">
        <v>543</v>
      </c>
      <c r="D833" s="156" t="s">
        <v>32</v>
      </c>
      <c r="E833" s="156"/>
      <c r="F833" s="160">
        <v>14</v>
      </c>
      <c r="G833" s="162">
        <f>VLOOKUP(B833,Insumos!$A$2:$C$187,3,FALSE)</f>
        <v>0</v>
      </c>
      <c r="H833" s="156">
        <f t="shared" ref="H833:H846" si="113">G833*F833</f>
        <v>0</v>
      </c>
      <c r="I833" s="156"/>
    </row>
    <row r="834" spans="1:17" ht="12.75" x14ac:dyDescent="0.2">
      <c r="A834" s="154"/>
      <c r="B834" s="135" t="s">
        <v>328</v>
      </c>
      <c r="C834" s="158" t="s">
        <v>543</v>
      </c>
      <c r="D834" s="156" t="s">
        <v>32</v>
      </c>
      <c r="E834" s="156"/>
      <c r="F834" s="160">
        <v>14</v>
      </c>
      <c r="G834" s="162">
        <f>VLOOKUP(B834,Insumos!$A$2:$C$187,3,FALSE)</f>
        <v>0</v>
      </c>
      <c r="H834" s="156">
        <f t="shared" si="113"/>
        <v>0</v>
      </c>
      <c r="I834" s="156"/>
    </row>
    <row r="835" spans="1:17" ht="12.75" x14ac:dyDescent="0.2">
      <c r="A835" s="154"/>
      <c r="B835" s="136" t="s">
        <v>107</v>
      </c>
      <c r="C835" s="158" t="s">
        <v>543</v>
      </c>
      <c r="D835" s="156" t="s">
        <v>32</v>
      </c>
      <c r="E835" s="156"/>
      <c r="F835" s="160">
        <v>3</v>
      </c>
      <c r="G835" s="162">
        <f>VLOOKUP(B835,Insumos!$A$2:$C$187,3,FALSE)</f>
        <v>0</v>
      </c>
      <c r="H835" s="156">
        <f t="shared" si="113"/>
        <v>0</v>
      </c>
      <c r="I835" s="156"/>
    </row>
    <row r="836" spans="1:17" ht="25.5" x14ac:dyDescent="0.2">
      <c r="A836" s="154"/>
      <c r="B836" s="136" t="s">
        <v>33</v>
      </c>
      <c r="C836" s="158" t="s">
        <v>543</v>
      </c>
      <c r="D836" s="156" t="s">
        <v>32</v>
      </c>
      <c r="E836" s="156"/>
      <c r="F836" s="160">
        <v>2</v>
      </c>
      <c r="G836" s="162">
        <f>VLOOKUP(B836,Insumos!$A$2:$C$187,3,FALSE)</f>
        <v>0</v>
      </c>
      <c r="H836" s="156">
        <f t="shared" si="113"/>
        <v>0</v>
      </c>
      <c r="I836" s="156"/>
    </row>
    <row r="837" spans="1:17" ht="25.5" x14ac:dyDescent="0.2">
      <c r="A837" s="154"/>
      <c r="B837" s="136" t="s">
        <v>34</v>
      </c>
      <c r="C837" s="158" t="s">
        <v>543</v>
      </c>
      <c r="D837" s="156" t="s">
        <v>32</v>
      </c>
      <c r="E837" s="156"/>
      <c r="F837" s="160">
        <v>3</v>
      </c>
      <c r="G837" s="162">
        <f>VLOOKUP(B837,Insumos!$A$2:$C$187,3,FALSE)</f>
        <v>0</v>
      </c>
      <c r="H837" s="156">
        <f t="shared" si="113"/>
        <v>0</v>
      </c>
      <c r="I837" s="156"/>
      <c r="L837" s="139">
        <f>45/(34.5*1.73)</f>
        <v>0.75395828097511897</v>
      </c>
      <c r="N837" s="139">
        <f>45/(13.8/1.73)</f>
        <v>5.6413043478260896</v>
      </c>
      <c r="Q837" s="139">
        <f>13.8*1.73</f>
        <v>23.873999999999999</v>
      </c>
    </row>
    <row r="838" spans="1:17" ht="12.75" x14ac:dyDescent="0.2">
      <c r="A838" s="154"/>
      <c r="B838" s="136" t="s">
        <v>356</v>
      </c>
      <c r="C838" s="158" t="s">
        <v>543</v>
      </c>
      <c r="D838" s="156" t="s">
        <v>32</v>
      </c>
      <c r="E838" s="156"/>
      <c r="F838" s="160">
        <v>3</v>
      </c>
      <c r="G838" s="162">
        <f>VLOOKUP(B838,Insumos!$A$2:$C$187,3,FALSE)</f>
        <v>0</v>
      </c>
      <c r="H838" s="156">
        <f t="shared" si="113"/>
        <v>0</v>
      </c>
      <c r="I838" s="156"/>
    </row>
    <row r="839" spans="1:17" ht="25.5" x14ac:dyDescent="0.2">
      <c r="A839" s="154"/>
      <c r="B839" s="147" t="s">
        <v>703</v>
      </c>
      <c r="C839" s="158" t="s">
        <v>543</v>
      </c>
      <c r="D839" s="156" t="s">
        <v>30</v>
      </c>
      <c r="E839" s="156"/>
      <c r="F839" s="160">
        <v>5</v>
      </c>
      <c r="G839" s="162">
        <f>VLOOKUP(B839,Insumos!$A$2:$C$187,3,FALSE)</f>
        <v>0</v>
      </c>
      <c r="H839" s="156">
        <f t="shared" ref="H839" si="114">G839*F839</f>
        <v>0</v>
      </c>
      <c r="I839" s="156"/>
      <c r="N839" s="139">
        <f>75/(13.8*1.723)</f>
        <v>3.1542557218198799</v>
      </c>
    </row>
    <row r="840" spans="1:17" ht="12.75" x14ac:dyDescent="0.2">
      <c r="A840" s="154"/>
      <c r="B840" s="136" t="s">
        <v>710</v>
      </c>
      <c r="C840" s="158" t="s">
        <v>543</v>
      </c>
      <c r="D840" s="156" t="s">
        <v>32</v>
      </c>
      <c r="E840" s="156"/>
      <c r="F840" s="160">
        <v>3</v>
      </c>
      <c r="G840" s="162">
        <f>VLOOKUP(B840,Insumos!$A$2:$C$187,3,FALSE)</f>
        <v>0</v>
      </c>
      <c r="H840" s="156">
        <f t="shared" si="113"/>
        <v>0</v>
      </c>
      <c r="I840" s="156"/>
    </row>
    <row r="841" spans="1:17" ht="12.75" x14ac:dyDescent="0.2">
      <c r="A841" s="154"/>
      <c r="B841" s="136" t="s">
        <v>354</v>
      </c>
      <c r="C841" s="158" t="s">
        <v>543</v>
      </c>
      <c r="D841" s="156" t="s">
        <v>32</v>
      </c>
      <c r="E841" s="156"/>
      <c r="F841" s="160">
        <v>3</v>
      </c>
      <c r="G841" s="162">
        <f>VLOOKUP(B841,Insumos!$A$2:$C$187,3,FALSE)</f>
        <v>0</v>
      </c>
      <c r="H841" s="156">
        <f t="shared" si="113"/>
        <v>0</v>
      </c>
      <c r="I841" s="156"/>
    </row>
    <row r="842" spans="1:17" ht="12.75" x14ac:dyDescent="0.2">
      <c r="A842" s="154"/>
      <c r="B842" s="136" t="s">
        <v>325</v>
      </c>
      <c r="C842" s="158" t="s">
        <v>543</v>
      </c>
      <c r="D842" s="156" t="s">
        <v>32</v>
      </c>
      <c r="E842" s="156"/>
      <c r="F842" s="160">
        <v>3</v>
      </c>
      <c r="G842" s="162">
        <f>VLOOKUP(B842,Insumos!$A$2:$C$187,3,FALSE)</f>
        <v>0</v>
      </c>
      <c r="H842" s="156">
        <f t="shared" si="113"/>
        <v>0</v>
      </c>
      <c r="I842" s="156"/>
    </row>
    <row r="843" spans="1:17" ht="25.5" x14ac:dyDescent="0.2">
      <c r="A843" s="154"/>
      <c r="B843" s="136" t="s">
        <v>345</v>
      </c>
      <c r="C843" s="158" t="s">
        <v>543</v>
      </c>
      <c r="D843" s="156" t="s">
        <v>32</v>
      </c>
      <c r="E843" s="156"/>
      <c r="F843" s="160">
        <v>0</v>
      </c>
      <c r="G843" s="162">
        <f>VLOOKUP(B843,Insumos!$A$2:$C$187,3,FALSE)</f>
        <v>0</v>
      </c>
      <c r="H843" s="156">
        <f t="shared" si="113"/>
        <v>0</v>
      </c>
      <c r="I843" s="156"/>
    </row>
    <row r="844" spans="1:17" ht="12.75" x14ac:dyDescent="0.2">
      <c r="A844" s="154"/>
      <c r="B844" s="136" t="s">
        <v>292</v>
      </c>
      <c r="C844" s="158" t="s">
        <v>543</v>
      </c>
      <c r="D844" s="156" t="s">
        <v>32</v>
      </c>
      <c r="E844" s="156"/>
      <c r="F844" s="160">
        <v>3</v>
      </c>
      <c r="G844" s="162">
        <f>VLOOKUP(B844,Insumos!$A$2:$C$187,3,FALSE)</f>
        <v>0</v>
      </c>
      <c r="H844" s="156">
        <f t="shared" si="113"/>
        <v>0</v>
      </c>
      <c r="I844" s="156"/>
    </row>
    <row r="845" spans="1:17" ht="25.5" x14ac:dyDescent="0.2">
      <c r="A845" s="154"/>
      <c r="B845" s="136" t="s">
        <v>571</v>
      </c>
      <c r="C845" s="158" t="s">
        <v>543</v>
      </c>
      <c r="D845" s="156" t="s">
        <v>32</v>
      </c>
      <c r="E845" s="156"/>
      <c r="F845" s="160">
        <v>3</v>
      </c>
      <c r="G845" s="162">
        <f>VLOOKUP(B845,Insumos!$A$2:$C$187,3,FALSE)</f>
        <v>0</v>
      </c>
      <c r="H845" s="156">
        <f t="shared" si="113"/>
        <v>0</v>
      </c>
      <c r="I845" s="156"/>
    </row>
    <row r="846" spans="1:17" ht="25.5" x14ac:dyDescent="0.2">
      <c r="A846" s="154"/>
      <c r="B846" s="136" t="s">
        <v>719</v>
      </c>
      <c r="C846" s="158" t="s">
        <v>543</v>
      </c>
      <c r="D846" s="156" t="s">
        <v>32</v>
      </c>
      <c r="E846" s="156"/>
      <c r="F846" s="160">
        <v>10</v>
      </c>
      <c r="G846" s="162">
        <f>VLOOKUP(B846,Insumos!$A$2:$C$187,3,FALSE)</f>
        <v>0</v>
      </c>
      <c r="H846" s="156">
        <f t="shared" si="113"/>
        <v>0</v>
      </c>
      <c r="I846" s="156"/>
    </row>
    <row r="847" spans="1:17" ht="12.75" x14ac:dyDescent="0.2">
      <c r="A847" s="154"/>
      <c r="B847" s="136"/>
      <c r="C847" s="158"/>
      <c r="D847" s="156"/>
      <c r="E847" s="156"/>
      <c r="F847" s="125"/>
      <c r="G847" s="162"/>
      <c r="H847" s="156"/>
      <c r="I847" s="159"/>
    </row>
    <row r="848" spans="1:17" ht="12.75" x14ac:dyDescent="0.2">
      <c r="A848" s="304">
        <v>11</v>
      </c>
      <c r="B848" s="305" t="s">
        <v>123</v>
      </c>
      <c r="C848" s="158" t="s">
        <v>559</v>
      </c>
      <c r="D848" s="306" t="s">
        <v>543</v>
      </c>
      <c r="E848" s="133"/>
      <c r="F848" s="306"/>
      <c r="G848" s="306"/>
      <c r="H848" s="307">
        <f>SUM(H849:H853)</f>
        <v>0</v>
      </c>
      <c r="I848" s="307">
        <v>0.5</v>
      </c>
    </row>
    <row r="849" spans="1:9" ht="25.5" x14ac:dyDescent="0.2">
      <c r="A849" s="154"/>
      <c r="B849" s="136" t="s">
        <v>346</v>
      </c>
      <c r="C849" s="158" t="s">
        <v>559</v>
      </c>
      <c r="D849" s="156" t="s">
        <v>32</v>
      </c>
      <c r="E849" s="156"/>
      <c r="F849" s="160">
        <v>1</v>
      </c>
      <c r="G849" s="162">
        <f>VLOOKUP(B849,Insumos!$A$2:$C$187,3,FALSE)</f>
        <v>0</v>
      </c>
      <c r="H849" s="156">
        <f t="shared" ref="H849" si="115">G849*F849</f>
        <v>0</v>
      </c>
      <c r="I849" s="156"/>
    </row>
    <row r="850" spans="1:9" ht="12.75" x14ac:dyDescent="0.2">
      <c r="A850" s="154"/>
      <c r="B850" s="136" t="s">
        <v>103</v>
      </c>
      <c r="C850" s="158" t="s">
        <v>559</v>
      </c>
      <c r="D850" s="156" t="s">
        <v>32</v>
      </c>
      <c r="E850" s="156"/>
      <c r="F850" s="160">
        <v>1</v>
      </c>
      <c r="G850" s="162">
        <f>VLOOKUP(B850,Insumos!$A$2:$C$187,3,FALSE)</f>
        <v>0</v>
      </c>
      <c r="H850" s="156">
        <f t="shared" ref="H850:H853" si="116">G850*F850</f>
        <v>0</v>
      </c>
      <c r="I850" s="156"/>
    </row>
    <row r="851" spans="1:9" ht="12.75" x14ac:dyDescent="0.2">
      <c r="A851" s="154"/>
      <c r="B851" s="136" t="s">
        <v>281</v>
      </c>
      <c r="C851" s="158" t="s">
        <v>559</v>
      </c>
      <c r="D851" s="156" t="s">
        <v>32</v>
      </c>
      <c r="E851" s="156"/>
      <c r="F851" s="160">
        <v>1</v>
      </c>
      <c r="G851" s="162">
        <f>VLOOKUP(B851,Insumos!$A$2:$C$187,3,FALSE)</f>
        <v>0</v>
      </c>
      <c r="H851" s="156">
        <f t="shared" si="116"/>
        <v>0</v>
      </c>
      <c r="I851" s="156"/>
    </row>
    <row r="852" spans="1:9" ht="25.5" x14ac:dyDescent="0.2">
      <c r="A852" s="154"/>
      <c r="B852" s="136" t="s">
        <v>284</v>
      </c>
      <c r="C852" s="158" t="s">
        <v>559</v>
      </c>
      <c r="D852" s="156" t="s">
        <v>32</v>
      </c>
      <c r="E852" s="156"/>
      <c r="F852" s="160">
        <v>1</v>
      </c>
      <c r="G852" s="162">
        <f>VLOOKUP(B852,Insumos!$A$2:$C$187,3,FALSE)</f>
        <v>0</v>
      </c>
      <c r="H852" s="156">
        <f t="shared" si="116"/>
        <v>0</v>
      </c>
      <c r="I852" s="156"/>
    </row>
    <row r="853" spans="1:9" ht="12.75" x14ac:dyDescent="0.2">
      <c r="A853" s="154"/>
      <c r="B853" s="147" t="s">
        <v>707</v>
      </c>
      <c r="C853" s="158" t="s">
        <v>559</v>
      </c>
      <c r="D853" s="156" t="s">
        <v>32</v>
      </c>
      <c r="E853" s="156"/>
      <c r="F853" s="160">
        <v>1</v>
      </c>
      <c r="G853" s="162">
        <f>VLOOKUP(B853,Insumos!$A$2:$C$187,3,FALSE)</f>
        <v>0</v>
      </c>
      <c r="H853" s="156">
        <f t="shared" si="116"/>
        <v>0</v>
      </c>
      <c r="I853" s="156"/>
    </row>
    <row r="854" spans="1:9" ht="12.75" x14ac:dyDescent="0.2">
      <c r="A854" s="154"/>
      <c r="B854" s="136"/>
      <c r="C854" s="158"/>
      <c r="D854" s="156"/>
      <c r="E854" s="156"/>
      <c r="F854" s="125"/>
      <c r="G854" s="162"/>
      <c r="H854" s="156"/>
      <c r="I854" s="159"/>
    </row>
    <row r="855" spans="1:9" ht="12.75" x14ac:dyDescent="0.2">
      <c r="A855" s="304">
        <v>11</v>
      </c>
      <c r="B855" s="305" t="s">
        <v>402</v>
      </c>
      <c r="C855" s="158" t="s">
        <v>560</v>
      </c>
      <c r="D855" s="306" t="s">
        <v>543</v>
      </c>
      <c r="E855" s="133"/>
      <c r="F855" s="306"/>
      <c r="G855" s="306"/>
      <c r="H855" s="307">
        <f>SUM(H856:H860)</f>
        <v>0</v>
      </c>
      <c r="I855" s="307">
        <v>0.5</v>
      </c>
    </row>
    <row r="856" spans="1:9" ht="25.5" x14ac:dyDescent="0.2">
      <c r="A856" s="154"/>
      <c r="B856" s="136" t="s">
        <v>110</v>
      </c>
      <c r="C856" s="158" t="s">
        <v>560</v>
      </c>
      <c r="D856" s="156" t="s">
        <v>32</v>
      </c>
      <c r="E856" s="156"/>
      <c r="F856" s="160">
        <v>1</v>
      </c>
      <c r="G856" s="162">
        <f>VLOOKUP(B856,Insumos!$A$2:$C$187,3,FALSE)</f>
        <v>0</v>
      </c>
      <c r="H856" s="156">
        <f t="shared" ref="H856" si="117">G856*F856</f>
        <v>0</v>
      </c>
      <c r="I856" s="156"/>
    </row>
    <row r="857" spans="1:9" ht="12.75" x14ac:dyDescent="0.2">
      <c r="A857" s="154"/>
      <c r="B857" s="136" t="s">
        <v>103</v>
      </c>
      <c r="C857" s="158" t="s">
        <v>560</v>
      </c>
      <c r="D857" s="156" t="s">
        <v>32</v>
      </c>
      <c r="E857" s="156"/>
      <c r="F857" s="160">
        <v>1</v>
      </c>
      <c r="G857" s="162">
        <f>VLOOKUP(B857,Insumos!$A$2:$C$187,3,FALSE)</f>
        <v>0</v>
      </c>
      <c r="H857" s="156">
        <f t="shared" ref="H857:H860" si="118">G857*F857</f>
        <v>0</v>
      </c>
      <c r="I857" s="156"/>
    </row>
    <row r="858" spans="1:9" ht="25.5" x14ac:dyDescent="0.2">
      <c r="A858" s="154"/>
      <c r="B858" s="136" t="s">
        <v>284</v>
      </c>
      <c r="C858" s="158" t="s">
        <v>560</v>
      </c>
      <c r="D858" s="156" t="s">
        <v>32</v>
      </c>
      <c r="E858" s="156"/>
      <c r="F858" s="160">
        <v>1</v>
      </c>
      <c r="G858" s="162">
        <f>VLOOKUP(B858,Insumos!$A$2:$C$187,3,FALSE)</f>
        <v>0</v>
      </c>
      <c r="H858" s="156">
        <f t="shared" si="118"/>
        <v>0</v>
      </c>
      <c r="I858" s="156"/>
    </row>
    <row r="859" spans="1:9" ht="12.75" x14ac:dyDescent="0.2">
      <c r="A859" s="154"/>
      <c r="B859" s="136" t="s">
        <v>281</v>
      </c>
      <c r="C859" s="158" t="s">
        <v>560</v>
      </c>
      <c r="D859" s="156" t="s">
        <v>32</v>
      </c>
      <c r="E859" s="156"/>
      <c r="F859" s="160">
        <v>1</v>
      </c>
      <c r="G859" s="162">
        <f>VLOOKUP(B859,Insumos!$A$2:$C$187,3,FALSE)</f>
        <v>0</v>
      </c>
      <c r="H859" s="156">
        <f t="shared" si="118"/>
        <v>0</v>
      </c>
      <c r="I859" s="156"/>
    </row>
    <row r="860" spans="1:9" ht="12.75" x14ac:dyDescent="0.2">
      <c r="A860" s="154"/>
      <c r="B860" s="147" t="s">
        <v>707</v>
      </c>
      <c r="C860" s="158" t="s">
        <v>560</v>
      </c>
      <c r="D860" s="156" t="s">
        <v>32</v>
      </c>
      <c r="E860" s="156"/>
      <c r="F860" s="160">
        <v>1</v>
      </c>
      <c r="G860" s="162">
        <f>VLOOKUP(B860,Insumos!$A$2:$C$187,3,FALSE)</f>
        <v>0</v>
      </c>
      <c r="H860" s="156">
        <f t="shared" si="118"/>
        <v>0</v>
      </c>
      <c r="I860" s="156"/>
    </row>
    <row r="861" spans="1:9" ht="12.75" x14ac:dyDescent="0.2">
      <c r="A861" s="154"/>
      <c r="B861" s="136"/>
      <c r="C861" s="158"/>
      <c r="D861" s="156"/>
      <c r="E861" s="156"/>
      <c r="F861" s="125"/>
      <c r="G861" s="162"/>
      <c r="H861" s="156"/>
      <c r="I861" s="159"/>
    </row>
    <row r="862" spans="1:9" ht="12.75" x14ac:dyDescent="0.2">
      <c r="A862" s="304">
        <v>11</v>
      </c>
      <c r="B862" s="305" t="s">
        <v>403</v>
      </c>
      <c r="C862" s="158" t="s">
        <v>561</v>
      </c>
      <c r="D862" s="306" t="s">
        <v>543</v>
      </c>
      <c r="E862" s="133"/>
      <c r="F862" s="306"/>
      <c r="G862" s="306"/>
      <c r="H862" s="307">
        <f>SUM(H863:H867)</f>
        <v>0</v>
      </c>
      <c r="I862" s="307">
        <v>1</v>
      </c>
    </row>
    <row r="863" spans="1:9" ht="25.5" x14ac:dyDescent="0.2">
      <c r="A863" s="154"/>
      <c r="B863" s="136" t="s">
        <v>110</v>
      </c>
      <c r="C863" s="158" t="s">
        <v>561</v>
      </c>
      <c r="D863" s="156" t="s">
        <v>32</v>
      </c>
      <c r="E863" s="156"/>
      <c r="F863" s="160">
        <v>2</v>
      </c>
      <c r="G863" s="162">
        <f>VLOOKUP(B863,Insumos!$A$2:$C$187,3,FALSE)</f>
        <v>0</v>
      </c>
      <c r="H863" s="156">
        <f t="shared" ref="H863" si="119">G863*F863</f>
        <v>0</v>
      </c>
      <c r="I863" s="156"/>
    </row>
    <row r="864" spans="1:9" ht="12.75" x14ac:dyDescent="0.2">
      <c r="A864" s="154"/>
      <c r="B864" s="136" t="s">
        <v>103</v>
      </c>
      <c r="C864" s="158" t="s">
        <v>561</v>
      </c>
      <c r="D864" s="156" t="s">
        <v>32</v>
      </c>
      <c r="E864" s="156"/>
      <c r="F864" s="160">
        <v>2</v>
      </c>
      <c r="G864" s="162">
        <f>VLOOKUP(B864,Insumos!$A$2:$C$187,3,FALSE)</f>
        <v>0</v>
      </c>
      <c r="H864" s="156">
        <f t="shared" ref="H864:H867" si="120">G864*F864</f>
        <v>0</v>
      </c>
      <c r="I864" s="156"/>
    </row>
    <row r="865" spans="1:9" ht="25.5" x14ac:dyDescent="0.2">
      <c r="A865" s="154"/>
      <c r="B865" s="136" t="s">
        <v>284</v>
      </c>
      <c r="C865" s="158" t="s">
        <v>561</v>
      </c>
      <c r="D865" s="156" t="s">
        <v>32</v>
      </c>
      <c r="E865" s="156"/>
      <c r="F865" s="160">
        <v>1</v>
      </c>
      <c r="G865" s="162">
        <f>VLOOKUP(B865,Insumos!$A$2:$C$187,3,FALSE)</f>
        <v>0</v>
      </c>
      <c r="H865" s="156">
        <f t="shared" si="120"/>
        <v>0</v>
      </c>
      <c r="I865" s="156"/>
    </row>
    <row r="866" spans="1:9" ht="12.75" x14ac:dyDescent="0.2">
      <c r="A866" s="154"/>
      <c r="B866" s="136" t="s">
        <v>281</v>
      </c>
      <c r="C866" s="158" t="s">
        <v>561</v>
      </c>
      <c r="D866" s="156" t="s">
        <v>32</v>
      </c>
      <c r="E866" s="156"/>
      <c r="F866" s="160">
        <v>1</v>
      </c>
      <c r="G866" s="162">
        <f>VLOOKUP(B866,Insumos!$A$2:$C$187,3,FALSE)</f>
        <v>0</v>
      </c>
      <c r="H866" s="156">
        <f t="shared" si="120"/>
        <v>0</v>
      </c>
      <c r="I866" s="156"/>
    </row>
    <row r="867" spans="1:9" ht="12.75" x14ac:dyDescent="0.2">
      <c r="A867" s="154"/>
      <c r="B867" s="147" t="s">
        <v>707</v>
      </c>
      <c r="C867" s="158" t="s">
        <v>561</v>
      </c>
      <c r="D867" s="156" t="s">
        <v>32</v>
      </c>
      <c r="E867" s="156"/>
      <c r="F867" s="160">
        <v>2</v>
      </c>
      <c r="G867" s="162">
        <f>VLOOKUP(B867,Insumos!$A$2:$C$187,3,FALSE)</f>
        <v>0</v>
      </c>
      <c r="H867" s="156">
        <f t="shared" si="120"/>
        <v>0</v>
      </c>
      <c r="I867" s="156"/>
    </row>
    <row r="868" spans="1:9" ht="12.75" x14ac:dyDescent="0.2">
      <c r="A868" s="154"/>
      <c r="B868" s="136"/>
      <c r="C868" s="158"/>
      <c r="D868" s="156"/>
      <c r="E868" s="156"/>
      <c r="F868" s="125"/>
      <c r="G868" s="162"/>
      <c r="H868" s="156"/>
      <c r="I868" s="159"/>
    </row>
    <row r="869" spans="1:9" ht="12.75" x14ac:dyDescent="0.2">
      <c r="A869" s="304" t="s">
        <v>602</v>
      </c>
      <c r="B869" s="305" t="s">
        <v>124</v>
      </c>
      <c r="C869" s="158" t="s">
        <v>558</v>
      </c>
      <c r="D869" s="306" t="s">
        <v>543</v>
      </c>
      <c r="E869" s="133"/>
      <c r="F869" s="306"/>
      <c r="G869" s="306"/>
      <c r="H869" s="307">
        <f>SUM(H870:H875)</f>
        <v>0</v>
      </c>
      <c r="I869" s="307">
        <v>1</v>
      </c>
    </row>
    <row r="870" spans="1:9" ht="25.5" x14ac:dyDescent="0.2">
      <c r="A870" s="154"/>
      <c r="B870" s="136" t="s">
        <v>346</v>
      </c>
      <c r="C870" s="158" t="s">
        <v>558</v>
      </c>
      <c r="D870" s="156" t="s">
        <v>32</v>
      </c>
      <c r="E870" s="156"/>
      <c r="F870" s="160">
        <v>1</v>
      </c>
      <c r="G870" s="162">
        <f>VLOOKUP(B870,Insumos!$A$2:$C$187,3,FALSE)</f>
        <v>0</v>
      </c>
      <c r="H870" s="156">
        <f t="shared" ref="H870" si="121">G870*F870</f>
        <v>0</v>
      </c>
      <c r="I870" s="156"/>
    </row>
    <row r="871" spans="1:9" s="140" customFormat="1" ht="12.75" x14ac:dyDescent="0.2">
      <c r="A871" s="154"/>
      <c r="B871" s="136" t="s">
        <v>103</v>
      </c>
      <c r="C871" s="158" t="s">
        <v>558</v>
      </c>
      <c r="D871" s="156" t="s">
        <v>32</v>
      </c>
      <c r="E871" s="156"/>
      <c r="F871" s="160">
        <v>1</v>
      </c>
      <c r="G871" s="162">
        <f>VLOOKUP(B871,Insumos!$A$2:$C$187,3,FALSE)</f>
        <v>0</v>
      </c>
      <c r="H871" s="156">
        <f t="shared" ref="H871:H875" si="122">G871*F871</f>
        <v>0</v>
      </c>
      <c r="I871" s="156"/>
    </row>
    <row r="872" spans="1:9" ht="12.75" x14ac:dyDescent="0.2">
      <c r="A872" s="154"/>
      <c r="B872" s="136" t="s">
        <v>281</v>
      </c>
      <c r="C872" s="158" t="s">
        <v>558</v>
      </c>
      <c r="D872" s="156" t="s">
        <v>32</v>
      </c>
      <c r="E872" s="156"/>
      <c r="F872" s="160">
        <v>1</v>
      </c>
      <c r="G872" s="162">
        <f>VLOOKUP(B872,Insumos!$A$2:$C$187,3,FALSE)</f>
        <v>0</v>
      </c>
      <c r="H872" s="156">
        <f t="shared" si="122"/>
        <v>0</v>
      </c>
      <c r="I872" s="156"/>
    </row>
    <row r="873" spans="1:9" ht="25.5" x14ac:dyDescent="0.2">
      <c r="A873" s="154"/>
      <c r="B873" s="136" t="s">
        <v>284</v>
      </c>
      <c r="C873" s="158" t="s">
        <v>558</v>
      </c>
      <c r="D873" s="156" t="s">
        <v>32</v>
      </c>
      <c r="E873" s="156"/>
      <c r="F873" s="160">
        <v>1</v>
      </c>
      <c r="G873" s="162">
        <f>VLOOKUP(B873,Insumos!$A$2:$C$187,3,FALSE)</f>
        <v>0</v>
      </c>
      <c r="H873" s="156">
        <f t="shared" si="122"/>
        <v>0</v>
      </c>
      <c r="I873" s="156"/>
    </row>
    <row r="874" spans="1:9" ht="12.75" x14ac:dyDescent="0.2">
      <c r="A874" s="154"/>
      <c r="B874" s="147" t="s">
        <v>707</v>
      </c>
      <c r="C874" s="158" t="s">
        <v>558</v>
      </c>
      <c r="D874" s="156" t="s">
        <v>32</v>
      </c>
      <c r="E874" s="156"/>
      <c r="F874" s="160">
        <v>1</v>
      </c>
      <c r="G874" s="162">
        <f>VLOOKUP(B874,Insumos!$A$2:$C$187,3,FALSE)</f>
        <v>0</v>
      </c>
      <c r="H874" s="156">
        <f t="shared" si="122"/>
        <v>0</v>
      </c>
      <c r="I874" s="156"/>
    </row>
    <row r="875" spans="1:9" ht="12.75" x14ac:dyDescent="0.2">
      <c r="A875" s="154"/>
      <c r="B875" s="136" t="s">
        <v>305</v>
      </c>
      <c r="C875" s="158" t="s">
        <v>558</v>
      </c>
      <c r="D875" s="156" t="s">
        <v>32</v>
      </c>
      <c r="E875" s="156"/>
      <c r="F875" s="160">
        <v>2</v>
      </c>
      <c r="G875" s="162">
        <f>VLOOKUP(B875,Insumos!$A$2:$C$187,3,FALSE)</f>
        <v>0</v>
      </c>
      <c r="H875" s="156">
        <f t="shared" si="122"/>
        <v>0</v>
      </c>
      <c r="I875" s="156"/>
    </row>
    <row r="876" spans="1:9" ht="12.75" x14ac:dyDescent="0.2">
      <c r="A876" s="154"/>
      <c r="B876" s="136"/>
      <c r="C876" s="158"/>
      <c r="D876" s="156"/>
      <c r="E876" s="156"/>
      <c r="F876" s="160"/>
      <c r="G876" s="162"/>
      <c r="H876" s="156"/>
      <c r="I876" s="159"/>
    </row>
    <row r="877" spans="1:9" ht="12.75" x14ac:dyDescent="0.2">
      <c r="A877" s="304" t="s">
        <v>602</v>
      </c>
      <c r="B877" s="305" t="s">
        <v>404</v>
      </c>
      <c r="C877" s="133" t="s">
        <v>563</v>
      </c>
      <c r="D877" s="306" t="s">
        <v>543</v>
      </c>
      <c r="E877" s="133"/>
      <c r="F877" s="306"/>
      <c r="G877" s="306"/>
      <c r="H877" s="307">
        <f>SUM(H878:H884)</f>
        <v>0</v>
      </c>
      <c r="I877" s="307">
        <v>1</v>
      </c>
    </row>
    <row r="878" spans="1:9" ht="12.75" x14ac:dyDescent="0.2">
      <c r="A878" s="154"/>
      <c r="B878" s="136" t="s">
        <v>568</v>
      </c>
      <c r="C878" s="158" t="s">
        <v>563</v>
      </c>
      <c r="D878" s="156" t="s">
        <v>32</v>
      </c>
      <c r="E878" s="156"/>
      <c r="F878" s="160">
        <v>1</v>
      </c>
      <c r="G878" s="162">
        <f>VLOOKUP(B878,Insumos!$A$2:$C$187,3,FALSE)</f>
        <v>0</v>
      </c>
      <c r="H878" s="156">
        <f t="shared" ref="H878" si="123">G878*F878</f>
        <v>0</v>
      </c>
      <c r="I878" s="156"/>
    </row>
    <row r="879" spans="1:9" ht="12.75" x14ac:dyDescent="0.2">
      <c r="A879" s="154"/>
      <c r="B879" s="136" t="s">
        <v>103</v>
      </c>
      <c r="C879" s="158" t="s">
        <v>563</v>
      </c>
      <c r="D879" s="156" t="s">
        <v>32</v>
      </c>
      <c r="E879" s="156"/>
      <c r="F879" s="160">
        <v>1</v>
      </c>
      <c r="G879" s="162">
        <f>VLOOKUP(B879,Insumos!$A$2:$C$187,3,FALSE)</f>
        <v>0</v>
      </c>
      <c r="H879" s="156">
        <f t="shared" ref="H879:H884" si="124">G879*F879</f>
        <v>0</v>
      </c>
      <c r="I879" s="156"/>
    </row>
    <row r="880" spans="1:9" ht="12.75" x14ac:dyDescent="0.2">
      <c r="A880" s="154"/>
      <c r="B880" s="136" t="s">
        <v>281</v>
      </c>
      <c r="C880" s="158" t="s">
        <v>563</v>
      </c>
      <c r="D880" s="156" t="s">
        <v>32</v>
      </c>
      <c r="E880" s="156"/>
      <c r="F880" s="160">
        <v>1</v>
      </c>
      <c r="G880" s="162">
        <f>VLOOKUP(B880,Insumos!$A$2:$C$187,3,FALSE)</f>
        <v>0</v>
      </c>
      <c r="H880" s="156">
        <f t="shared" si="124"/>
        <v>0</v>
      </c>
      <c r="I880" s="156"/>
    </row>
    <row r="881" spans="1:9" ht="25.5" x14ac:dyDescent="0.2">
      <c r="A881" s="154"/>
      <c r="B881" s="136" t="s">
        <v>284</v>
      </c>
      <c r="C881" s="158" t="s">
        <v>563</v>
      </c>
      <c r="D881" s="156" t="s">
        <v>32</v>
      </c>
      <c r="E881" s="156"/>
      <c r="F881" s="160">
        <v>1</v>
      </c>
      <c r="G881" s="162">
        <f>VLOOKUP(B881,Insumos!$A$2:$C$187,3,FALSE)</f>
        <v>0</v>
      </c>
      <c r="H881" s="156">
        <f t="shared" si="124"/>
        <v>0</v>
      </c>
      <c r="I881" s="156"/>
    </row>
    <row r="882" spans="1:9" ht="12.75" x14ac:dyDescent="0.2">
      <c r="A882" s="154"/>
      <c r="B882" s="147" t="s">
        <v>707</v>
      </c>
      <c r="C882" s="158" t="s">
        <v>563</v>
      </c>
      <c r="D882" s="156" t="s">
        <v>32</v>
      </c>
      <c r="E882" s="156"/>
      <c r="F882" s="160">
        <v>1</v>
      </c>
      <c r="G882" s="162">
        <f>VLOOKUP(B882,Insumos!$A$2:$C$187,3,FALSE)</f>
        <v>0</v>
      </c>
      <c r="H882" s="156">
        <f t="shared" si="124"/>
        <v>0</v>
      </c>
      <c r="I882" s="156"/>
    </row>
    <row r="883" spans="1:9" ht="12.75" x14ac:dyDescent="0.2">
      <c r="A883" s="154"/>
      <c r="B883" s="136" t="s">
        <v>305</v>
      </c>
      <c r="C883" s="158" t="s">
        <v>563</v>
      </c>
      <c r="D883" s="156" t="s">
        <v>32</v>
      </c>
      <c r="E883" s="156"/>
      <c r="F883" s="160">
        <v>2</v>
      </c>
      <c r="G883" s="162">
        <f>VLOOKUP(B883,Insumos!$A$2:$C$187,3,FALSE)</f>
        <v>0</v>
      </c>
      <c r="H883" s="156">
        <f t="shared" si="124"/>
        <v>0</v>
      </c>
      <c r="I883" s="159"/>
    </row>
    <row r="884" spans="1:9" ht="25.5" x14ac:dyDescent="0.2">
      <c r="A884" s="154"/>
      <c r="B884" s="136" t="s">
        <v>571</v>
      </c>
      <c r="C884" s="158" t="s">
        <v>563</v>
      </c>
      <c r="D884" s="156" t="s">
        <v>32</v>
      </c>
      <c r="E884" s="156"/>
      <c r="F884" s="160">
        <v>2</v>
      </c>
      <c r="G884" s="162">
        <f>VLOOKUP(B884,Insumos!$A$2:$C$187,3,FALSE)</f>
        <v>0</v>
      </c>
      <c r="H884" s="156">
        <f t="shared" si="124"/>
        <v>0</v>
      </c>
      <c r="I884" s="156"/>
    </row>
    <row r="885" spans="1:9" s="140" customFormat="1" ht="12.75" x14ac:dyDescent="0.2">
      <c r="A885" s="154"/>
      <c r="B885" s="136"/>
      <c r="C885" s="158"/>
      <c r="D885" s="125"/>
      <c r="E885" s="125"/>
      <c r="F885" s="125"/>
      <c r="G885" s="162"/>
      <c r="H885" s="156"/>
      <c r="I885" s="159"/>
    </row>
    <row r="886" spans="1:9" ht="12.75" x14ac:dyDescent="0.2">
      <c r="A886" s="304" t="s">
        <v>602</v>
      </c>
      <c r="B886" s="305" t="s">
        <v>406</v>
      </c>
      <c r="C886" s="133" t="s">
        <v>562</v>
      </c>
      <c r="D886" s="306" t="s">
        <v>543</v>
      </c>
      <c r="E886" s="133"/>
      <c r="F886" s="306"/>
      <c r="G886" s="306"/>
      <c r="H886" s="307">
        <f>SUM(H887:H892)</f>
        <v>0</v>
      </c>
      <c r="I886" s="307">
        <v>1.5</v>
      </c>
    </row>
    <row r="887" spans="1:9" ht="12.75" x14ac:dyDescent="0.2">
      <c r="A887" s="154"/>
      <c r="B887" s="136" t="s">
        <v>568</v>
      </c>
      <c r="C887" s="158" t="s">
        <v>562</v>
      </c>
      <c r="D887" s="156" t="s">
        <v>32</v>
      </c>
      <c r="E887" s="156"/>
      <c r="F887" s="160">
        <v>2</v>
      </c>
      <c r="G887" s="162">
        <f>VLOOKUP(B887,Insumos!$A$2:$C$187,3,FALSE)</f>
        <v>0</v>
      </c>
      <c r="H887" s="156">
        <f t="shared" ref="H887" si="125">G887*F887</f>
        <v>0</v>
      </c>
      <c r="I887" s="156"/>
    </row>
    <row r="888" spans="1:9" ht="12.75" x14ac:dyDescent="0.2">
      <c r="A888" s="154"/>
      <c r="B888" s="136" t="s">
        <v>103</v>
      </c>
      <c r="C888" s="158" t="s">
        <v>562</v>
      </c>
      <c r="D888" s="156" t="s">
        <v>32</v>
      </c>
      <c r="E888" s="156"/>
      <c r="F888" s="160">
        <v>2</v>
      </c>
      <c r="G888" s="162">
        <f>VLOOKUP(B888,Insumos!$A$2:$C$187,3,FALSE)</f>
        <v>0</v>
      </c>
      <c r="H888" s="156">
        <f t="shared" ref="H888:H892" si="126">G888*F888</f>
        <v>0</v>
      </c>
      <c r="I888" s="156"/>
    </row>
    <row r="889" spans="1:9" ht="25.5" x14ac:dyDescent="0.2">
      <c r="A889" s="154"/>
      <c r="B889" s="136" t="s">
        <v>284</v>
      </c>
      <c r="C889" s="158" t="s">
        <v>562</v>
      </c>
      <c r="D889" s="156" t="s">
        <v>32</v>
      </c>
      <c r="E889" s="156"/>
      <c r="F889" s="160">
        <v>1</v>
      </c>
      <c r="G889" s="162">
        <f>VLOOKUP(B889,Insumos!$A$2:$C$187,3,FALSE)</f>
        <v>0</v>
      </c>
      <c r="H889" s="156">
        <f t="shared" si="126"/>
        <v>0</v>
      </c>
      <c r="I889" s="156"/>
    </row>
    <row r="890" spans="1:9" ht="12.75" x14ac:dyDescent="0.2">
      <c r="A890" s="154"/>
      <c r="B890" s="147" t="s">
        <v>707</v>
      </c>
      <c r="C890" s="158" t="s">
        <v>562</v>
      </c>
      <c r="D890" s="156" t="s">
        <v>32</v>
      </c>
      <c r="E890" s="156"/>
      <c r="F890" s="160">
        <v>2</v>
      </c>
      <c r="G890" s="162">
        <f>VLOOKUP(B890,Insumos!$A$2:$C$187,3,FALSE)</f>
        <v>0</v>
      </c>
      <c r="H890" s="156">
        <f t="shared" si="126"/>
        <v>0</v>
      </c>
      <c r="I890" s="156"/>
    </row>
    <row r="891" spans="1:9" ht="12.75" x14ac:dyDescent="0.2">
      <c r="A891" s="154"/>
      <c r="B891" s="136" t="s">
        <v>305</v>
      </c>
      <c r="C891" s="158" t="s">
        <v>562</v>
      </c>
      <c r="D891" s="156" t="s">
        <v>32</v>
      </c>
      <c r="E891" s="156"/>
      <c r="F891" s="160">
        <v>2</v>
      </c>
      <c r="G891" s="162">
        <f>VLOOKUP(B891,Insumos!$A$2:$C$187,3,FALSE)</f>
        <v>0</v>
      </c>
      <c r="H891" s="156">
        <f t="shared" si="126"/>
        <v>0</v>
      </c>
      <c r="I891" s="159"/>
    </row>
    <row r="892" spans="1:9" ht="25.5" x14ac:dyDescent="0.2">
      <c r="A892" s="154"/>
      <c r="B892" s="136" t="s">
        <v>571</v>
      </c>
      <c r="C892" s="158" t="s">
        <v>562</v>
      </c>
      <c r="D892" s="156" t="s">
        <v>32</v>
      </c>
      <c r="E892" s="156"/>
      <c r="F892" s="160">
        <v>2</v>
      </c>
      <c r="G892" s="162">
        <f>VLOOKUP(B892,Insumos!$A$2:$C$187,3,FALSE)</f>
        <v>0</v>
      </c>
      <c r="H892" s="156">
        <f t="shared" si="126"/>
        <v>0</v>
      </c>
      <c r="I892" s="156"/>
    </row>
    <row r="893" spans="1:9" ht="12.75" x14ac:dyDescent="0.2">
      <c r="A893" s="154"/>
      <c r="B893" s="136"/>
      <c r="C893" s="158"/>
      <c r="D893" s="156"/>
      <c r="E893" s="156"/>
      <c r="F893" s="160"/>
      <c r="G893" s="162"/>
      <c r="H893" s="156"/>
      <c r="I893" s="156"/>
    </row>
    <row r="894" spans="1:9" ht="12.75" x14ac:dyDescent="0.2">
      <c r="A894" s="304" t="s">
        <v>603</v>
      </c>
      <c r="B894" s="305" t="s">
        <v>118</v>
      </c>
      <c r="C894" s="158" t="s">
        <v>558</v>
      </c>
      <c r="D894" s="306" t="s">
        <v>543</v>
      </c>
      <c r="E894" s="133"/>
      <c r="F894" s="306"/>
      <c r="G894" s="306"/>
      <c r="H894" s="307">
        <f>SUM(H895:H900)</f>
        <v>0</v>
      </c>
      <c r="I894" s="307">
        <v>1</v>
      </c>
    </row>
    <row r="895" spans="1:9" ht="25.5" x14ac:dyDescent="0.2">
      <c r="A895" s="154"/>
      <c r="B895" s="136" t="s">
        <v>346</v>
      </c>
      <c r="C895" s="158" t="s">
        <v>558</v>
      </c>
      <c r="D895" s="156" t="s">
        <v>32</v>
      </c>
      <c r="E895" s="156"/>
      <c r="F895" s="160">
        <v>1</v>
      </c>
      <c r="G895" s="162">
        <f>VLOOKUP(B895,Insumos!$A$2:$C$187,3,FALSE)</f>
        <v>0</v>
      </c>
      <c r="H895" s="156">
        <f t="shared" ref="H895:H900" si="127">G895*F895</f>
        <v>0</v>
      </c>
      <c r="I895" s="156"/>
    </row>
    <row r="896" spans="1:9" ht="12.75" x14ac:dyDescent="0.2">
      <c r="A896" s="154"/>
      <c r="B896" s="136" t="s">
        <v>103</v>
      </c>
      <c r="C896" s="158" t="s">
        <v>558</v>
      </c>
      <c r="D896" s="156" t="s">
        <v>32</v>
      </c>
      <c r="E896" s="156"/>
      <c r="F896" s="160">
        <v>1</v>
      </c>
      <c r="G896" s="162">
        <f>VLOOKUP(B896,Insumos!$A$2:$C$187,3,FALSE)</f>
        <v>0</v>
      </c>
      <c r="H896" s="156">
        <f t="shared" si="127"/>
        <v>0</v>
      </c>
      <c r="I896" s="156"/>
    </row>
    <row r="897" spans="1:10" ht="12.75" x14ac:dyDescent="0.2">
      <c r="A897" s="154"/>
      <c r="B897" s="136" t="s">
        <v>281</v>
      </c>
      <c r="C897" s="158" t="s">
        <v>558</v>
      </c>
      <c r="D897" s="156" t="s">
        <v>32</v>
      </c>
      <c r="E897" s="156"/>
      <c r="F897" s="160">
        <v>1</v>
      </c>
      <c r="G897" s="162">
        <f>VLOOKUP(B897,Insumos!$A$2:$C$187,3,FALSE)</f>
        <v>0</v>
      </c>
      <c r="H897" s="156">
        <f t="shared" si="127"/>
        <v>0</v>
      </c>
      <c r="I897" s="156"/>
    </row>
    <row r="898" spans="1:10" ht="25.5" x14ac:dyDescent="0.2">
      <c r="A898" s="154"/>
      <c r="B898" s="136" t="s">
        <v>284</v>
      </c>
      <c r="C898" s="158" t="s">
        <v>558</v>
      </c>
      <c r="D898" s="156" t="s">
        <v>32</v>
      </c>
      <c r="E898" s="156"/>
      <c r="F898" s="160">
        <v>1</v>
      </c>
      <c r="G898" s="162">
        <f>VLOOKUP(B898,Insumos!$A$2:$C$187,3,FALSE)</f>
        <v>0</v>
      </c>
      <c r="H898" s="156">
        <f t="shared" si="127"/>
        <v>0</v>
      </c>
      <c r="I898" s="156"/>
    </row>
    <row r="899" spans="1:10" ht="12.75" x14ac:dyDescent="0.2">
      <c r="A899" s="154"/>
      <c r="B899" s="147" t="s">
        <v>707</v>
      </c>
      <c r="C899" s="158" t="s">
        <v>558</v>
      </c>
      <c r="D899" s="156" t="s">
        <v>32</v>
      </c>
      <c r="E899" s="156"/>
      <c r="F899" s="160">
        <v>1</v>
      </c>
      <c r="G899" s="162">
        <f>VLOOKUP(B899,Insumos!$A$2:$C$187,3,FALSE)</f>
        <v>0</v>
      </c>
      <c r="H899" s="156">
        <f t="shared" si="127"/>
        <v>0</v>
      </c>
      <c r="I899" s="156"/>
      <c r="J899" s="140"/>
    </row>
    <row r="900" spans="1:10" ht="25.5" x14ac:dyDescent="0.2">
      <c r="A900" s="154"/>
      <c r="B900" s="136" t="s">
        <v>571</v>
      </c>
      <c r="C900" s="158" t="s">
        <v>558</v>
      </c>
      <c r="D900" s="156" t="s">
        <v>32</v>
      </c>
      <c r="E900" s="156"/>
      <c r="F900" s="160"/>
      <c r="G900" s="162">
        <f>VLOOKUP(B900,Insumos!$A$2:$C$187,3,FALSE)</f>
        <v>0</v>
      </c>
      <c r="H900" s="156">
        <f t="shared" si="127"/>
        <v>0</v>
      </c>
      <c r="I900" s="156"/>
    </row>
    <row r="901" spans="1:10" ht="12.75" x14ac:dyDescent="0.2">
      <c r="A901" s="154"/>
      <c r="B901" s="136"/>
      <c r="C901" s="158"/>
      <c r="D901" s="156"/>
      <c r="E901" s="156"/>
      <c r="F901" s="160"/>
      <c r="G901" s="162"/>
      <c r="H901" s="156"/>
      <c r="I901" s="156"/>
    </row>
    <row r="902" spans="1:10" ht="12.75" x14ac:dyDescent="0.2">
      <c r="A902" s="304" t="s">
        <v>603</v>
      </c>
      <c r="B902" s="305" t="s">
        <v>405</v>
      </c>
      <c r="C902" s="133" t="s">
        <v>563</v>
      </c>
      <c r="D902" s="306" t="s">
        <v>543</v>
      </c>
      <c r="E902" s="133"/>
      <c r="F902" s="306"/>
      <c r="G902" s="306"/>
      <c r="H902" s="307">
        <f>SUM(H903:H909)</f>
        <v>0</v>
      </c>
      <c r="I902" s="307">
        <v>1</v>
      </c>
    </row>
    <row r="903" spans="1:10" ht="12.75" x14ac:dyDescent="0.2">
      <c r="A903" s="304" t="s">
        <v>397</v>
      </c>
      <c r="B903" s="314" t="s">
        <v>568</v>
      </c>
      <c r="C903" s="158" t="s">
        <v>563</v>
      </c>
      <c r="D903" s="309" t="s">
        <v>32</v>
      </c>
      <c r="E903" s="156"/>
      <c r="F903" s="315">
        <v>1</v>
      </c>
      <c r="G903" s="316">
        <f>VLOOKUP(B903,Insumos!$A$2:$C$187,3,FALSE)</f>
        <v>0</v>
      </c>
      <c r="H903" s="309">
        <f t="shared" ref="H903:H909" si="128">G903*F903</f>
        <v>0</v>
      </c>
      <c r="I903" s="309"/>
    </row>
    <row r="904" spans="1:10" ht="12.75" x14ac:dyDescent="0.2">
      <c r="A904" s="154"/>
      <c r="B904" s="136" t="s">
        <v>103</v>
      </c>
      <c r="C904" s="158" t="s">
        <v>563</v>
      </c>
      <c r="D904" s="156" t="s">
        <v>32</v>
      </c>
      <c r="E904" s="156"/>
      <c r="F904" s="160">
        <v>1</v>
      </c>
      <c r="G904" s="162">
        <f>VLOOKUP(B904,Insumos!$A$2:$C$187,3,FALSE)</f>
        <v>0</v>
      </c>
      <c r="H904" s="156">
        <f t="shared" si="128"/>
        <v>0</v>
      </c>
      <c r="I904" s="156"/>
    </row>
    <row r="905" spans="1:10" ht="25.5" x14ac:dyDescent="0.2">
      <c r="A905" s="154"/>
      <c r="B905" s="136" t="s">
        <v>284</v>
      </c>
      <c r="C905" s="158" t="s">
        <v>563</v>
      </c>
      <c r="D905" s="156" t="s">
        <v>32</v>
      </c>
      <c r="E905" s="156"/>
      <c r="F905" s="160">
        <v>1</v>
      </c>
      <c r="G905" s="162">
        <f>VLOOKUP(B905,Insumos!$A$2:$C$187,3,FALSE)</f>
        <v>0</v>
      </c>
      <c r="H905" s="156">
        <f t="shared" si="128"/>
        <v>0</v>
      </c>
      <c r="I905" s="156"/>
    </row>
    <row r="906" spans="1:10" ht="12.75" x14ac:dyDescent="0.2">
      <c r="A906" s="154"/>
      <c r="B906" s="136" t="s">
        <v>281</v>
      </c>
      <c r="C906" s="158" t="s">
        <v>563</v>
      </c>
      <c r="D906" s="156" t="s">
        <v>32</v>
      </c>
      <c r="E906" s="156"/>
      <c r="F906" s="160">
        <v>1</v>
      </c>
      <c r="G906" s="162">
        <f>VLOOKUP(B906,Insumos!$A$2:$C$187,3,FALSE)</f>
        <v>0</v>
      </c>
      <c r="H906" s="156">
        <f t="shared" si="128"/>
        <v>0</v>
      </c>
      <c r="I906" s="156"/>
    </row>
    <row r="907" spans="1:10" ht="12.75" x14ac:dyDescent="0.2">
      <c r="A907" s="154"/>
      <c r="B907" s="147" t="s">
        <v>707</v>
      </c>
      <c r="C907" s="158" t="s">
        <v>563</v>
      </c>
      <c r="D907" s="156" t="s">
        <v>32</v>
      </c>
      <c r="E907" s="156"/>
      <c r="F907" s="160">
        <v>1</v>
      </c>
      <c r="G907" s="162">
        <f>VLOOKUP(B907,Insumos!$A$2:$C$187,3,FALSE)</f>
        <v>0</v>
      </c>
      <c r="H907" s="156">
        <f t="shared" si="128"/>
        <v>0</v>
      </c>
      <c r="I907" s="156"/>
    </row>
    <row r="908" spans="1:10" ht="12.75" x14ac:dyDescent="0.2">
      <c r="A908" s="154"/>
      <c r="B908" s="136" t="s">
        <v>305</v>
      </c>
      <c r="C908" s="158" t="s">
        <v>563</v>
      </c>
      <c r="D908" s="156" t="s">
        <v>32</v>
      </c>
      <c r="E908" s="156"/>
      <c r="F908" s="160">
        <v>2</v>
      </c>
      <c r="G908" s="162">
        <f>VLOOKUP(B908,Insumos!$A$2:$C$187,3,FALSE)</f>
        <v>0</v>
      </c>
      <c r="H908" s="156">
        <f t="shared" si="128"/>
        <v>0</v>
      </c>
      <c r="I908" s="156"/>
    </row>
    <row r="909" spans="1:10" ht="25.5" x14ac:dyDescent="0.2">
      <c r="A909" s="154"/>
      <c r="B909" s="136" t="s">
        <v>571</v>
      </c>
      <c r="C909" s="158" t="s">
        <v>563</v>
      </c>
      <c r="D909" s="156" t="s">
        <v>32</v>
      </c>
      <c r="E909" s="156"/>
      <c r="F909" s="160">
        <v>1</v>
      </c>
      <c r="G909" s="162">
        <f>VLOOKUP(B909,Insumos!$A$2:$C$187,3,FALSE)</f>
        <v>0</v>
      </c>
      <c r="H909" s="156">
        <f t="shared" si="128"/>
        <v>0</v>
      </c>
      <c r="I909" s="156"/>
    </row>
    <row r="910" spans="1:10" ht="12.75" x14ac:dyDescent="0.2">
      <c r="A910" s="154"/>
      <c r="B910" s="136"/>
      <c r="C910" s="158"/>
      <c r="D910" s="156"/>
      <c r="E910" s="156"/>
      <c r="F910" s="160"/>
      <c r="G910" s="162"/>
      <c r="H910" s="156"/>
      <c r="I910" s="156"/>
    </row>
    <row r="911" spans="1:10" ht="12.75" x14ac:dyDescent="0.2">
      <c r="A911" s="304" t="s">
        <v>603</v>
      </c>
      <c r="B911" s="305" t="s">
        <v>407</v>
      </c>
      <c r="C911" s="133" t="s">
        <v>562</v>
      </c>
      <c r="D911" s="306" t="s">
        <v>543</v>
      </c>
      <c r="E911" s="133"/>
      <c r="F911" s="306"/>
      <c r="G911" s="306"/>
      <c r="H911" s="307">
        <f>SUM(H912:H918)</f>
        <v>0</v>
      </c>
      <c r="I911" s="307">
        <v>2</v>
      </c>
    </row>
    <row r="912" spans="1:10" ht="12.75" x14ac:dyDescent="0.2">
      <c r="A912" s="154"/>
      <c r="B912" s="136" t="s">
        <v>568</v>
      </c>
      <c r="C912" s="158" t="s">
        <v>562</v>
      </c>
      <c r="D912" s="156" t="s">
        <v>32</v>
      </c>
      <c r="E912" s="156"/>
      <c r="F912" s="160">
        <v>2</v>
      </c>
      <c r="G912" s="162">
        <f>VLOOKUP(B912,Insumos!$A$2:$C$187,3,FALSE)</f>
        <v>0</v>
      </c>
      <c r="H912" s="156">
        <f t="shared" ref="H912:H918" si="129">G912*F912</f>
        <v>0</v>
      </c>
      <c r="I912" s="156"/>
    </row>
    <row r="913" spans="1:9" ht="12.75" x14ac:dyDescent="0.2">
      <c r="A913" s="154"/>
      <c r="B913" s="136" t="s">
        <v>103</v>
      </c>
      <c r="C913" s="158" t="s">
        <v>562</v>
      </c>
      <c r="D913" s="156" t="s">
        <v>32</v>
      </c>
      <c r="E913" s="156"/>
      <c r="F913" s="160">
        <v>2</v>
      </c>
      <c r="G913" s="162">
        <f>VLOOKUP(B913,Insumos!$A$2:$C$187,3,FALSE)</f>
        <v>0</v>
      </c>
      <c r="H913" s="156">
        <f t="shared" si="129"/>
        <v>0</v>
      </c>
      <c r="I913" s="156"/>
    </row>
    <row r="914" spans="1:9" ht="25.5" x14ac:dyDescent="0.2">
      <c r="A914" s="154"/>
      <c r="B914" s="136" t="s">
        <v>284</v>
      </c>
      <c r="C914" s="158" t="s">
        <v>562</v>
      </c>
      <c r="D914" s="156" t="s">
        <v>32</v>
      </c>
      <c r="E914" s="156"/>
      <c r="F914" s="160">
        <v>1</v>
      </c>
      <c r="G914" s="162">
        <f>VLOOKUP(B914,Insumos!$A$2:$C$187,3,FALSE)</f>
        <v>0</v>
      </c>
      <c r="H914" s="156">
        <f t="shared" si="129"/>
        <v>0</v>
      </c>
      <c r="I914" s="156"/>
    </row>
    <row r="915" spans="1:9" ht="12.75" x14ac:dyDescent="0.2">
      <c r="A915" s="154"/>
      <c r="B915" s="136" t="s">
        <v>281</v>
      </c>
      <c r="C915" s="158" t="s">
        <v>562</v>
      </c>
      <c r="D915" s="156" t="s">
        <v>32</v>
      </c>
      <c r="E915" s="156"/>
      <c r="F915" s="160"/>
      <c r="G915" s="162">
        <f>VLOOKUP(B915,Insumos!$A$2:$C$187,3,FALSE)</f>
        <v>0</v>
      </c>
      <c r="H915" s="156">
        <f t="shared" si="129"/>
        <v>0</v>
      </c>
      <c r="I915" s="156"/>
    </row>
    <row r="916" spans="1:9" ht="12.75" x14ac:dyDescent="0.2">
      <c r="A916" s="154"/>
      <c r="B916" s="147" t="s">
        <v>707</v>
      </c>
      <c r="C916" s="158" t="s">
        <v>562</v>
      </c>
      <c r="D916" s="156" t="s">
        <v>32</v>
      </c>
      <c r="E916" s="156"/>
      <c r="F916" s="160">
        <v>2</v>
      </c>
      <c r="G916" s="162">
        <f>VLOOKUP(B916,Insumos!$A$2:$C$187,3,FALSE)</f>
        <v>0</v>
      </c>
      <c r="H916" s="156">
        <f t="shared" si="129"/>
        <v>0</v>
      </c>
      <c r="I916" s="156"/>
    </row>
    <row r="917" spans="1:9" ht="12.75" x14ac:dyDescent="0.2">
      <c r="A917" s="154"/>
      <c r="B917" s="136" t="s">
        <v>305</v>
      </c>
      <c r="C917" s="158" t="s">
        <v>562</v>
      </c>
      <c r="D917" s="156" t="s">
        <v>32</v>
      </c>
      <c r="E917" s="156"/>
      <c r="F917" s="160">
        <v>3</v>
      </c>
      <c r="G917" s="162">
        <f>VLOOKUP(B917,Insumos!$A$2:$C$187,3,FALSE)</f>
        <v>0</v>
      </c>
      <c r="H917" s="156">
        <f t="shared" si="129"/>
        <v>0</v>
      </c>
      <c r="I917" s="156"/>
    </row>
    <row r="918" spans="1:9" ht="25.5" x14ac:dyDescent="0.2">
      <c r="A918" s="154"/>
      <c r="B918" s="136" t="s">
        <v>571</v>
      </c>
      <c r="C918" s="158" t="s">
        <v>562</v>
      </c>
      <c r="D918" s="156" t="s">
        <v>32</v>
      </c>
      <c r="E918" s="156"/>
      <c r="F918" s="160">
        <v>1</v>
      </c>
      <c r="G918" s="162">
        <f>VLOOKUP(B918,Insumos!$A$2:$C$187,3,FALSE)</f>
        <v>0</v>
      </c>
      <c r="H918" s="156">
        <f t="shared" si="129"/>
        <v>0</v>
      </c>
      <c r="I918" s="156"/>
    </row>
    <row r="919" spans="1:9" ht="12.75" x14ac:dyDescent="0.2">
      <c r="A919" s="154"/>
      <c r="B919" s="136"/>
      <c r="C919" s="158"/>
      <c r="D919" s="156"/>
      <c r="E919" s="156"/>
      <c r="F919" s="160"/>
      <c r="G919" s="162"/>
      <c r="H919" s="156"/>
      <c r="I919" s="156"/>
    </row>
    <row r="920" spans="1:9" ht="12.75" x14ac:dyDescent="0.2">
      <c r="A920" s="304" t="s">
        <v>603</v>
      </c>
      <c r="B920" s="305" t="s">
        <v>573</v>
      </c>
      <c r="C920" s="158" t="s">
        <v>558</v>
      </c>
      <c r="D920" s="306" t="s">
        <v>543</v>
      </c>
      <c r="E920" s="133"/>
      <c r="F920" s="306"/>
      <c r="G920" s="306"/>
      <c r="H920" s="307">
        <f>SUM(H921:H926)</f>
        <v>0</v>
      </c>
      <c r="I920" s="307">
        <v>1</v>
      </c>
    </row>
    <row r="921" spans="1:9" ht="25.5" x14ac:dyDescent="0.2">
      <c r="A921" s="154"/>
      <c r="B921" s="136" t="s">
        <v>346</v>
      </c>
      <c r="C921" s="158" t="s">
        <v>558</v>
      </c>
      <c r="D921" s="156" t="s">
        <v>32</v>
      </c>
      <c r="E921" s="156"/>
      <c r="F921" s="160">
        <v>1</v>
      </c>
      <c r="G921" s="162">
        <f>VLOOKUP(B921,Insumos!$A$2:$C$187,3,FALSE)</f>
        <v>0</v>
      </c>
      <c r="H921" s="156">
        <f t="shared" ref="H921" si="130">G921*F921</f>
        <v>0</v>
      </c>
      <c r="I921" s="156"/>
    </row>
    <row r="922" spans="1:9" ht="12.75" x14ac:dyDescent="0.2">
      <c r="A922" s="154"/>
      <c r="B922" s="136" t="s">
        <v>103</v>
      </c>
      <c r="C922" s="158" t="s">
        <v>558</v>
      </c>
      <c r="D922" s="156" t="s">
        <v>32</v>
      </c>
      <c r="E922" s="156"/>
      <c r="F922" s="160">
        <v>1</v>
      </c>
      <c r="G922" s="162">
        <f>VLOOKUP(B922,Insumos!$A$2:$C$187,3,FALSE)</f>
        <v>0</v>
      </c>
      <c r="H922" s="156">
        <f t="shared" ref="H922:H926" si="131">G922*F922</f>
        <v>0</v>
      </c>
      <c r="I922" s="156"/>
    </row>
    <row r="923" spans="1:9" ht="12.75" x14ac:dyDescent="0.2">
      <c r="A923" s="154"/>
      <c r="B923" s="136" t="s">
        <v>281</v>
      </c>
      <c r="C923" s="158" t="s">
        <v>558</v>
      </c>
      <c r="D923" s="156" t="s">
        <v>32</v>
      </c>
      <c r="E923" s="156"/>
      <c r="F923" s="160">
        <v>1</v>
      </c>
      <c r="G923" s="162">
        <f>VLOOKUP(B923,Insumos!$A$2:$C$187,3,FALSE)</f>
        <v>0</v>
      </c>
      <c r="H923" s="156">
        <f t="shared" si="131"/>
        <v>0</v>
      </c>
      <c r="I923" s="156"/>
    </row>
    <row r="924" spans="1:9" ht="25.5" x14ac:dyDescent="0.2">
      <c r="A924" s="154"/>
      <c r="B924" s="136" t="s">
        <v>284</v>
      </c>
      <c r="C924" s="158" t="s">
        <v>558</v>
      </c>
      <c r="D924" s="156" t="s">
        <v>32</v>
      </c>
      <c r="E924" s="156"/>
      <c r="F924" s="160">
        <v>1</v>
      </c>
      <c r="G924" s="162">
        <f>VLOOKUP(B924,Insumos!$A$2:$C$187,3,FALSE)</f>
        <v>0</v>
      </c>
      <c r="H924" s="156">
        <f t="shared" si="131"/>
        <v>0</v>
      </c>
      <c r="I924" s="156"/>
    </row>
    <row r="925" spans="1:9" s="140" customFormat="1" ht="12.75" x14ac:dyDescent="0.2">
      <c r="A925" s="154"/>
      <c r="B925" s="147" t="s">
        <v>707</v>
      </c>
      <c r="C925" s="158" t="s">
        <v>558</v>
      </c>
      <c r="D925" s="156" t="s">
        <v>32</v>
      </c>
      <c r="E925" s="156"/>
      <c r="F925" s="160">
        <v>1</v>
      </c>
      <c r="G925" s="162">
        <f>VLOOKUP(B925,Insumos!$A$2:$C$187,3,FALSE)</f>
        <v>0</v>
      </c>
      <c r="H925" s="156">
        <f t="shared" si="131"/>
        <v>0</v>
      </c>
      <c r="I925" s="156"/>
    </row>
    <row r="926" spans="1:9" ht="25.5" x14ac:dyDescent="0.2">
      <c r="A926" s="154"/>
      <c r="B926" s="136" t="s">
        <v>571</v>
      </c>
      <c r="C926" s="158" t="s">
        <v>558</v>
      </c>
      <c r="D926" s="156" t="s">
        <v>32</v>
      </c>
      <c r="E926" s="156"/>
      <c r="F926" s="160"/>
      <c r="G926" s="162">
        <f>VLOOKUP(B926,Insumos!$A$2:$C$187,3,FALSE)</f>
        <v>0</v>
      </c>
      <c r="H926" s="156">
        <f t="shared" si="131"/>
        <v>0</v>
      </c>
      <c r="I926" s="156"/>
    </row>
    <row r="927" spans="1:9" ht="12.75" x14ac:dyDescent="0.2">
      <c r="A927" s="154"/>
      <c r="B927" s="136"/>
      <c r="C927" s="158"/>
      <c r="D927" s="156"/>
      <c r="E927" s="156"/>
      <c r="F927" s="125"/>
      <c r="G927" s="162"/>
      <c r="H927" s="156"/>
      <c r="I927" s="159"/>
    </row>
    <row r="928" spans="1:9" ht="12.75" x14ac:dyDescent="0.2">
      <c r="A928" s="304" t="s">
        <v>603</v>
      </c>
      <c r="B928" s="305" t="s">
        <v>574</v>
      </c>
      <c r="C928" s="133" t="s">
        <v>563</v>
      </c>
      <c r="D928" s="306" t="s">
        <v>543</v>
      </c>
      <c r="E928" s="133"/>
      <c r="F928" s="306"/>
      <c r="G928" s="306"/>
      <c r="H928" s="307">
        <f>SUM(H929:H935)</f>
        <v>0</v>
      </c>
      <c r="I928" s="307">
        <v>1</v>
      </c>
    </row>
    <row r="929" spans="1:9" ht="12.75" x14ac:dyDescent="0.2">
      <c r="A929" s="154"/>
      <c r="B929" s="136" t="s">
        <v>568</v>
      </c>
      <c r="C929" s="158" t="s">
        <v>563</v>
      </c>
      <c r="D929" s="156" t="s">
        <v>32</v>
      </c>
      <c r="E929" s="156"/>
      <c r="F929" s="160">
        <v>1</v>
      </c>
      <c r="G929" s="162">
        <f>VLOOKUP(B929,Insumos!$A$2:$C$187,3,FALSE)</f>
        <v>0</v>
      </c>
      <c r="H929" s="156">
        <f t="shared" ref="H929" si="132">G929*F929</f>
        <v>0</v>
      </c>
      <c r="I929" s="156"/>
    </row>
    <row r="930" spans="1:9" ht="12.75" x14ac:dyDescent="0.2">
      <c r="A930" s="154"/>
      <c r="B930" s="136" t="s">
        <v>103</v>
      </c>
      <c r="C930" s="158" t="s">
        <v>563</v>
      </c>
      <c r="D930" s="156" t="s">
        <v>32</v>
      </c>
      <c r="E930" s="156"/>
      <c r="F930" s="160">
        <v>1</v>
      </c>
      <c r="G930" s="162">
        <f>VLOOKUP(B930,Insumos!$A$2:$C$187,3,FALSE)</f>
        <v>0</v>
      </c>
      <c r="H930" s="156">
        <f t="shared" ref="H930:H935" si="133">G930*F930</f>
        <v>0</v>
      </c>
      <c r="I930" s="156"/>
    </row>
    <row r="931" spans="1:9" ht="25.5" x14ac:dyDescent="0.2">
      <c r="A931" s="154"/>
      <c r="B931" s="136" t="s">
        <v>284</v>
      </c>
      <c r="C931" s="158" t="s">
        <v>563</v>
      </c>
      <c r="D931" s="156" t="s">
        <v>32</v>
      </c>
      <c r="E931" s="156"/>
      <c r="F931" s="160">
        <v>1</v>
      </c>
      <c r="G931" s="162">
        <f>VLOOKUP(B931,Insumos!$A$2:$C$187,3,FALSE)</f>
        <v>0</v>
      </c>
      <c r="H931" s="156">
        <f t="shared" si="133"/>
        <v>0</v>
      </c>
      <c r="I931" s="156"/>
    </row>
    <row r="932" spans="1:9" ht="12.75" x14ac:dyDescent="0.2">
      <c r="A932" s="154"/>
      <c r="B932" s="136" t="s">
        <v>281</v>
      </c>
      <c r="C932" s="158" t="s">
        <v>563</v>
      </c>
      <c r="D932" s="156" t="s">
        <v>32</v>
      </c>
      <c r="E932" s="156"/>
      <c r="F932" s="160">
        <v>1</v>
      </c>
      <c r="G932" s="162">
        <f>VLOOKUP(B932,Insumos!$A$2:$C$187,3,FALSE)</f>
        <v>0</v>
      </c>
      <c r="H932" s="156">
        <f t="shared" si="133"/>
        <v>0</v>
      </c>
      <c r="I932" s="156"/>
    </row>
    <row r="933" spans="1:9" ht="12.75" x14ac:dyDescent="0.2">
      <c r="A933" s="154"/>
      <c r="B933" s="147" t="s">
        <v>707</v>
      </c>
      <c r="C933" s="158" t="s">
        <v>563</v>
      </c>
      <c r="D933" s="156" t="s">
        <v>32</v>
      </c>
      <c r="E933" s="156"/>
      <c r="F933" s="160">
        <v>1</v>
      </c>
      <c r="G933" s="162">
        <f>VLOOKUP(B933,Insumos!$A$2:$C$187,3,FALSE)</f>
        <v>0</v>
      </c>
      <c r="H933" s="156">
        <f t="shared" si="133"/>
        <v>0</v>
      </c>
      <c r="I933" s="156"/>
    </row>
    <row r="934" spans="1:9" ht="12.75" x14ac:dyDescent="0.2">
      <c r="A934" s="154"/>
      <c r="B934" s="136" t="s">
        <v>305</v>
      </c>
      <c r="C934" s="158" t="s">
        <v>563</v>
      </c>
      <c r="D934" s="156" t="s">
        <v>32</v>
      </c>
      <c r="E934" s="156"/>
      <c r="F934" s="160">
        <v>2</v>
      </c>
      <c r="G934" s="162">
        <f>VLOOKUP(B934,Insumos!$A$2:$C$187,3,FALSE)</f>
        <v>0</v>
      </c>
      <c r="H934" s="156">
        <f t="shared" si="133"/>
        <v>0</v>
      </c>
      <c r="I934" s="156"/>
    </row>
    <row r="935" spans="1:9" ht="25.5" x14ac:dyDescent="0.2">
      <c r="A935" s="154"/>
      <c r="B935" s="136" t="s">
        <v>571</v>
      </c>
      <c r="C935" s="158" t="s">
        <v>563</v>
      </c>
      <c r="D935" s="156" t="s">
        <v>32</v>
      </c>
      <c r="E935" s="156"/>
      <c r="F935" s="160">
        <v>1</v>
      </c>
      <c r="G935" s="162">
        <f>VLOOKUP(B935,Insumos!$A$2:$C$187,3,FALSE)</f>
        <v>0</v>
      </c>
      <c r="H935" s="156">
        <f t="shared" si="133"/>
        <v>0</v>
      </c>
      <c r="I935" s="156"/>
    </row>
    <row r="936" spans="1:9" ht="12.75" x14ac:dyDescent="0.2">
      <c r="A936" s="154"/>
      <c r="B936" s="136"/>
      <c r="C936" s="158"/>
      <c r="D936" s="156"/>
      <c r="E936" s="156"/>
      <c r="F936" s="160"/>
      <c r="G936" s="162"/>
      <c r="H936" s="156"/>
      <c r="I936" s="159"/>
    </row>
    <row r="937" spans="1:9" ht="12.75" x14ac:dyDescent="0.2">
      <c r="A937" s="304" t="s">
        <v>603</v>
      </c>
      <c r="B937" s="305" t="s">
        <v>575</v>
      </c>
      <c r="C937" s="133" t="s">
        <v>562</v>
      </c>
      <c r="D937" s="306" t="s">
        <v>543</v>
      </c>
      <c r="E937" s="133"/>
      <c r="F937" s="306"/>
      <c r="G937" s="306"/>
      <c r="H937" s="307">
        <f>SUM(H938:H944)</f>
        <v>0</v>
      </c>
      <c r="I937" s="307">
        <v>2</v>
      </c>
    </row>
    <row r="938" spans="1:9" ht="12.75" x14ac:dyDescent="0.2">
      <c r="A938" s="154"/>
      <c r="B938" s="136" t="s">
        <v>568</v>
      </c>
      <c r="C938" s="158" t="s">
        <v>562</v>
      </c>
      <c r="D938" s="156" t="s">
        <v>32</v>
      </c>
      <c r="E938" s="156"/>
      <c r="F938" s="160">
        <v>2</v>
      </c>
      <c r="G938" s="162">
        <f>VLOOKUP(B938,Insumos!$A$2:$C$187,3,FALSE)</f>
        <v>0</v>
      </c>
      <c r="H938" s="156">
        <f t="shared" ref="H938:H944" si="134">G938*F938</f>
        <v>0</v>
      </c>
      <c r="I938" s="156"/>
    </row>
    <row r="939" spans="1:9" ht="12.75" x14ac:dyDescent="0.2">
      <c r="A939" s="154"/>
      <c r="B939" s="136" t="s">
        <v>103</v>
      </c>
      <c r="C939" s="158" t="s">
        <v>562</v>
      </c>
      <c r="D939" s="156" t="s">
        <v>32</v>
      </c>
      <c r="E939" s="156"/>
      <c r="F939" s="160">
        <v>2</v>
      </c>
      <c r="G939" s="162">
        <f>VLOOKUP(B939,Insumos!$A$2:$C$187,3,FALSE)</f>
        <v>0</v>
      </c>
      <c r="H939" s="156">
        <f t="shared" si="134"/>
        <v>0</v>
      </c>
      <c r="I939" s="156"/>
    </row>
    <row r="940" spans="1:9" ht="25.5" x14ac:dyDescent="0.2">
      <c r="A940" s="154"/>
      <c r="B940" s="136" t="s">
        <v>284</v>
      </c>
      <c r="C940" s="158" t="s">
        <v>562</v>
      </c>
      <c r="D940" s="156" t="s">
        <v>32</v>
      </c>
      <c r="E940" s="156"/>
      <c r="F940" s="160">
        <v>1</v>
      </c>
      <c r="G940" s="162">
        <f>VLOOKUP(B940,Insumos!$A$2:$C$187,3,FALSE)</f>
        <v>0</v>
      </c>
      <c r="H940" s="156">
        <f t="shared" si="134"/>
        <v>0</v>
      </c>
      <c r="I940" s="156"/>
    </row>
    <row r="941" spans="1:9" ht="12.75" x14ac:dyDescent="0.2">
      <c r="A941" s="154"/>
      <c r="B941" s="136" t="s">
        <v>281</v>
      </c>
      <c r="C941" s="158" t="s">
        <v>562</v>
      </c>
      <c r="D941" s="156" t="s">
        <v>32</v>
      </c>
      <c r="E941" s="156"/>
      <c r="F941" s="160"/>
      <c r="G941" s="162">
        <f>VLOOKUP(B941,Insumos!$A$2:$C$187,3,FALSE)</f>
        <v>0</v>
      </c>
      <c r="H941" s="156">
        <f t="shared" si="134"/>
        <v>0</v>
      </c>
      <c r="I941" s="156"/>
    </row>
    <row r="942" spans="1:9" ht="12.75" x14ac:dyDescent="0.2">
      <c r="A942" s="154"/>
      <c r="B942" s="147" t="s">
        <v>707</v>
      </c>
      <c r="C942" s="158" t="s">
        <v>562</v>
      </c>
      <c r="D942" s="156" t="s">
        <v>32</v>
      </c>
      <c r="E942" s="156"/>
      <c r="F942" s="160">
        <v>2</v>
      </c>
      <c r="G942" s="162">
        <f>VLOOKUP(B942,Insumos!$A$2:$C$187,3,FALSE)</f>
        <v>0</v>
      </c>
      <c r="H942" s="156">
        <f t="shared" si="134"/>
        <v>0</v>
      </c>
      <c r="I942" s="156"/>
    </row>
    <row r="943" spans="1:9" ht="12.75" x14ac:dyDescent="0.2">
      <c r="A943" s="154"/>
      <c r="B943" s="136" t="s">
        <v>305</v>
      </c>
      <c r="C943" s="158" t="s">
        <v>562</v>
      </c>
      <c r="D943" s="156" t="s">
        <v>32</v>
      </c>
      <c r="E943" s="156"/>
      <c r="F943" s="160">
        <v>3</v>
      </c>
      <c r="G943" s="162">
        <f>VLOOKUP(B943,Insumos!$A$2:$C$187,3,FALSE)</f>
        <v>0</v>
      </c>
      <c r="H943" s="156">
        <f t="shared" si="134"/>
        <v>0</v>
      </c>
      <c r="I943" s="156"/>
    </row>
    <row r="944" spans="1:9" ht="25.5" x14ac:dyDescent="0.2">
      <c r="A944" s="154"/>
      <c r="B944" s="136" t="s">
        <v>571</v>
      </c>
      <c r="C944" s="158" t="s">
        <v>562</v>
      </c>
      <c r="D944" s="156" t="s">
        <v>32</v>
      </c>
      <c r="E944" s="156"/>
      <c r="F944" s="160">
        <v>1</v>
      </c>
      <c r="G944" s="162">
        <f>VLOOKUP(B944,Insumos!$A$2:$C$187,3,FALSE)</f>
        <v>0</v>
      </c>
      <c r="H944" s="156">
        <f t="shared" si="134"/>
        <v>0</v>
      </c>
      <c r="I944" s="156"/>
    </row>
    <row r="945" spans="1:9" ht="12.75" x14ac:dyDescent="0.2">
      <c r="A945" s="154"/>
      <c r="B945" s="136"/>
      <c r="C945" s="158"/>
      <c r="D945" s="156"/>
      <c r="E945" s="156"/>
      <c r="F945" s="160"/>
      <c r="G945" s="162"/>
      <c r="H945" s="156"/>
      <c r="I945" s="159"/>
    </row>
    <row r="946" spans="1:9" ht="12.75" x14ac:dyDescent="0.2">
      <c r="A946" s="304">
        <v>12</v>
      </c>
      <c r="B946" s="305" t="s">
        <v>147</v>
      </c>
      <c r="C946" s="158" t="s">
        <v>551</v>
      </c>
      <c r="D946" s="306" t="s">
        <v>543</v>
      </c>
      <c r="E946" s="133"/>
      <c r="F946" s="306"/>
      <c r="G946" s="306"/>
      <c r="H946" s="307">
        <f>SUM(H947:H951)</f>
        <v>0</v>
      </c>
      <c r="I946" s="307">
        <v>1</v>
      </c>
    </row>
    <row r="947" spans="1:9" ht="34.5" customHeight="1" x14ac:dyDescent="0.2">
      <c r="A947" s="154"/>
      <c r="B947" s="136" t="s">
        <v>281</v>
      </c>
      <c r="C947" s="158" t="s">
        <v>551</v>
      </c>
      <c r="D947" s="156" t="s">
        <v>32</v>
      </c>
      <c r="E947" s="156"/>
      <c r="F947" s="160">
        <v>2</v>
      </c>
      <c r="G947" s="162">
        <f>VLOOKUP(B947,Insumos!$A$2:$C$187,3,FALSE)</f>
        <v>0</v>
      </c>
      <c r="H947" s="156">
        <f t="shared" ref="H947" si="135">G947*F947</f>
        <v>0</v>
      </c>
      <c r="I947" s="156"/>
    </row>
    <row r="948" spans="1:9" ht="34.5" customHeight="1" x14ac:dyDescent="0.2">
      <c r="A948" s="154"/>
      <c r="B948" s="136" t="s">
        <v>284</v>
      </c>
      <c r="C948" s="158" t="s">
        <v>551</v>
      </c>
      <c r="D948" s="156" t="s">
        <v>32</v>
      </c>
      <c r="E948" s="156"/>
      <c r="F948" s="160">
        <v>2</v>
      </c>
      <c r="G948" s="162">
        <f>VLOOKUP(B948,Insumos!$A$2:$C$187,3,FALSE)</f>
        <v>0</v>
      </c>
      <c r="H948" s="156">
        <f t="shared" ref="H948:H951" si="136">G948*F948</f>
        <v>0</v>
      </c>
      <c r="I948" s="156"/>
    </row>
    <row r="949" spans="1:9" ht="34.5" customHeight="1" x14ac:dyDescent="0.2">
      <c r="A949" s="154"/>
      <c r="B949" s="136" t="s">
        <v>567</v>
      </c>
      <c r="C949" s="158" t="s">
        <v>551</v>
      </c>
      <c r="D949" s="156" t="s">
        <v>32</v>
      </c>
      <c r="E949" s="156"/>
      <c r="F949" s="160">
        <v>1</v>
      </c>
      <c r="G949" s="162">
        <f>VLOOKUP(B949,Insumos!$A$2:$C$187,3,FALSE)</f>
        <v>0</v>
      </c>
      <c r="H949" s="156">
        <f t="shared" si="136"/>
        <v>0</v>
      </c>
      <c r="I949" s="156"/>
    </row>
    <row r="950" spans="1:9" ht="34.5" customHeight="1" x14ac:dyDescent="0.2">
      <c r="A950" s="154"/>
      <c r="B950" s="136" t="s">
        <v>285</v>
      </c>
      <c r="C950" s="158" t="s">
        <v>551</v>
      </c>
      <c r="D950" s="156" t="s">
        <v>32</v>
      </c>
      <c r="E950" s="156"/>
      <c r="F950" s="160">
        <v>1</v>
      </c>
      <c r="G950" s="162">
        <f>VLOOKUP(B950,Insumos!$A$2:$C$187,3,FALSE)</f>
        <v>0</v>
      </c>
      <c r="H950" s="156">
        <f t="shared" si="136"/>
        <v>0</v>
      </c>
      <c r="I950" s="156"/>
    </row>
    <row r="951" spans="1:9" ht="34.5" customHeight="1" x14ac:dyDescent="0.2">
      <c r="A951" s="154"/>
      <c r="B951" s="136" t="s">
        <v>291</v>
      </c>
      <c r="C951" s="158" t="s">
        <v>551</v>
      </c>
      <c r="D951" s="156" t="s">
        <v>32</v>
      </c>
      <c r="E951" s="156"/>
      <c r="F951" s="160">
        <v>1</v>
      </c>
      <c r="G951" s="162">
        <f>VLOOKUP(B951,Insumos!$A$2:$C$187,3,FALSE)</f>
        <v>0</v>
      </c>
      <c r="H951" s="156">
        <f t="shared" si="136"/>
        <v>0</v>
      </c>
      <c r="I951" s="156"/>
    </row>
    <row r="952" spans="1:9" ht="34.5" customHeight="1" x14ac:dyDescent="0.2">
      <c r="A952" s="154"/>
      <c r="B952" s="136"/>
      <c r="C952" s="158"/>
      <c r="D952" s="156"/>
      <c r="E952" s="156"/>
      <c r="F952" s="160"/>
      <c r="G952" s="162"/>
      <c r="H952" s="156"/>
      <c r="I952" s="159"/>
    </row>
    <row r="953" spans="1:9" ht="34.5" customHeight="1" x14ac:dyDescent="0.2">
      <c r="A953" s="304" t="s">
        <v>604</v>
      </c>
      <c r="B953" s="305" t="s">
        <v>151</v>
      </c>
      <c r="C953" s="158" t="s">
        <v>551</v>
      </c>
      <c r="D953" s="306" t="s">
        <v>543</v>
      </c>
      <c r="E953" s="133"/>
      <c r="F953" s="306"/>
      <c r="G953" s="306"/>
      <c r="H953" s="307">
        <f>SUM(H954:H958)</f>
        <v>0</v>
      </c>
      <c r="I953" s="307">
        <v>1</v>
      </c>
    </row>
    <row r="954" spans="1:9" ht="34.5" customHeight="1" x14ac:dyDescent="0.2">
      <c r="A954" s="154"/>
      <c r="B954" s="136" t="s">
        <v>281</v>
      </c>
      <c r="C954" s="158" t="s">
        <v>551</v>
      </c>
      <c r="D954" s="156" t="s">
        <v>32</v>
      </c>
      <c r="E954" s="156"/>
      <c r="F954" s="160">
        <v>2</v>
      </c>
      <c r="G954" s="162">
        <f>VLOOKUP(B954,Insumos!$A$2:$C$187,3,FALSE)</f>
        <v>0</v>
      </c>
      <c r="H954" s="156">
        <f t="shared" ref="H954:H958" si="137">G954*F954</f>
        <v>0</v>
      </c>
      <c r="I954" s="156"/>
    </row>
    <row r="955" spans="1:9" ht="34.5" customHeight="1" x14ac:dyDescent="0.2">
      <c r="A955" s="154"/>
      <c r="B955" s="136" t="s">
        <v>284</v>
      </c>
      <c r="C955" s="158" t="s">
        <v>551</v>
      </c>
      <c r="D955" s="156" t="s">
        <v>32</v>
      </c>
      <c r="E955" s="156"/>
      <c r="F955" s="160">
        <v>2</v>
      </c>
      <c r="G955" s="162">
        <f>VLOOKUP(B955,Insumos!$A$2:$C$187,3,FALSE)</f>
        <v>0</v>
      </c>
      <c r="H955" s="156">
        <f t="shared" si="137"/>
        <v>0</v>
      </c>
      <c r="I955" s="156"/>
    </row>
    <row r="956" spans="1:9" ht="34.5" customHeight="1" x14ac:dyDescent="0.2">
      <c r="A956" s="154"/>
      <c r="B956" s="136" t="s">
        <v>567</v>
      </c>
      <c r="C956" s="158" t="s">
        <v>551</v>
      </c>
      <c r="D956" s="156" t="s">
        <v>32</v>
      </c>
      <c r="E956" s="156"/>
      <c r="F956" s="160">
        <v>1</v>
      </c>
      <c r="G956" s="162">
        <f>VLOOKUP(B956,Insumos!$A$2:$C$187,3,FALSE)</f>
        <v>0</v>
      </c>
      <c r="H956" s="156">
        <f t="shared" si="137"/>
        <v>0</v>
      </c>
      <c r="I956" s="156"/>
    </row>
    <row r="957" spans="1:9" ht="34.5" customHeight="1" x14ac:dyDescent="0.2">
      <c r="A957" s="154"/>
      <c r="B957" s="136" t="s">
        <v>356</v>
      </c>
      <c r="C957" s="158" t="s">
        <v>551</v>
      </c>
      <c r="D957" s="156" t="s">
        <v>32</v>
      </c>
      <c r="E957" s="156"/>
      <c r="F957" s="160">
        <v>1</v>
      </c>
      <c r="G957" s="162">
        <f>VLOOKUP(B957,Insumos!$A$2:$C$187,3,FALSE)</f>
        <v>0</v>
      </c>
      <c r="H957" s="156">
        <f t="shared" si="137"/>
        <v>0</v>
      </c>
      <c r="I957" s="156"/>
    </row>
    <row r="958" spans="1:9" ht="34.5" customHeight="1" x14ac:dyDescent="0.2">
      <c r="A958" s="154"/>
      <c r="B958" s="136" t="s">
        <v>291</v>
      </c>
      <c r="C958" s="158" t="s">
        <v>551</v>
      </c>
      <c r="D958" s="156" t="s">
        <v>32</v>
      </c>
      <c r="E958" s="156"/>
      <c r="F958" s="160">
        <v>1</v>
      </c>
      <c r="G958" s="162">
        <f>VLOOKUP(B958,Insumos!$A$2:$C$187,3,FALSE)</f>
        <v>0</v>
      </c>
      <c r="H958" s="156">
        <f t="shared" si="137"/>
        <v>0</v>
      </c>
      <c r="I958" s="156"/>
    </row>
    <row r="959" spans="1:9" ht="34.5" customHeight="1" x14ac:dyDescent="0.2">
      <c r="A959" s="154"/>
      <c r="B959" s="136"/>
      <c r="C959" s="158"/>
      <c r="D959" s="156"/>
      <c r="E959" s="156"/>
      <c r="F959" s="125"/>
      <c r="G959" s="162"/>
      <c r="H959" s="156"/>
      <c r="I959" s="159"/>
    </row>
    <row r="960" spans="1:9" ht="34.5" customHeight="1" x14ac:dyDescent="0.2">
      <c r="A960" s="304">
        <v>12</v>
      </c>
      <c r="B960" s="305" t="s">
        <v>148</v>
      </c>
      <c r="C960" s="158" t="s">
        <v>552</v>
      </c>
      <c r="D960" s="306" t="s">
        <v>543</v>
      </c>
      <c r="E960" s="133"/>
      <c r="F960" s="306"/>
      <c r="G960" s="306"/>
      <c r="H960" s="307">
        <f>SUM(H961:H965)</f>
        <v>0</v>
      </c>
      <c r="I960" s="307">
        <v>1</v>
      </c>
    </row>
    <row r="961" spans="1:9" ht="34.5" customHeight="1" x14ac:dyDescent="0.2">
      <c r="A961" s="154"/>
      <c r="B961" s="136" t="s">
        <v>569</v>
      </c>
      <c r="C961" s="158" t="s">
        <v>552</v>
      </c>
      <c r="D961" s="156" t="s">
        <v>32</v>
      </c>
      <c r="E961" s="156"/>
      <c r="F961" s="160">
        <v>1</v>
      </c>
      <c r="G961" s="162">
        <f>VLOOKUP(B961,Insumos!$A$2:$C$187,3,FALSE)</f>
        <v>0</v>
      </c>
      <c r="H961" s="156">
        <f t="shared" ref="H961:H965" si="138">G961*F961</f>
        <v>0</v>
      </c>
      <c r="I961" s="156"/>
    </row>
    <row r="962" spans="1:9" ht="34.5" customHeight="1" x14ac:dyDescent="0.2">
      <c r="A962" s="154"/>
      <c r="B962" s="136" t="s">
        <v>281</v>
      </c>
      <c r="C962" s="158" t="s">
        <v>552</v>
      </c>
      <c r="D962" s="156" t="s">
        <v>32</v>
      </c>
      <c r="E962" s="156"/>
      <c r="F962" s="160"/>
      <c r="G962" s="162">
        <f>VLOOKUP(B962,Insumos!$A$2:$C$187,3,FALSE)</f>
        <v>0</v>
      </c>
      <c r="H962" s="156">
        <f t="shared" si="138"/>
        <v>0</v>
      </c>
      <c r="I962" s="156"/>
    </row>
    <row r="963" spans="1:9" ht="34.5" customHeight="1" x14ac:dyDescent="0.2">
      <c r="A963" s="154"/>
      <c r="B963" s="136" t="s">
        <v>284</v>
      </c>
      <c r="C963" s="158" t="s">
        <v>552</v>
      </c>
      <c r="D963" s="156" t="s">
        <v>32</v>
      </c>
      <c r="E963" s="156"/>
      <c r="F963" s="160">
        <v>2</v>
      </c>
      <c r="G963" s="162">
        <f>VLOOKUP(B963,Insumos!$A$2:$C$187,3,FALSE)</f>
        <v>0</v>
      </c>
      <c r="H963" s="156">
        <f t="shared" si="138"/>
        <v>0</v>
      </c>
      <c r="I963" s="156"/>
    </row>
    <row r="964" spans="1:9" ht="34.5" customHeight="1" x14ac:dyDescent="0.2">
      <c r="A964" s="154"/>
      <c r="B964" s="136" t="s">
        <v>285</v>
      </c>
      <c r="C964" s="158" t="s">
        <v>552</v>
      </c>
      <c r="D964" s="156" t="s">
        <v>32</v>
      </c>
      <c r="E964" s="156"/>
      <c r="F964" s="160">
        <v>2</v>
      </c>
      <c r="G964" s="162">
        <f>VLOOKUP(B964,Insumos!$A$2:$C$187,3,FALSE)</f>
        <v>0</v>
      </c>
      <c r="H964" s="156">
        <f t="shared" si="138"/>
        <v>0</v>
      </c>
      <c r="I964" s="156"/>
    </row>
    <row r="965" spans="1:9" ht="34.5" customHeight="1" x14ac:dyDescent="0.2">
      <c r="A965" s="154"/>
      <c r="B965" s="136" t="s">
        <v>291</v>
      </c>
      <c r="C965" s="158" t="s">
        <v>552</v>
      </c>
      <c r="D965" s="156" t="s">
        <v>32</v>
      </c>
      <c r="E965" s="156"/>
      <c r="F965" s="160">
        <v>2</v>
      </c>
      <c r="G965" s="162">
        <f>VLOOKUP(B965,Insumos!$A$2:$C$187,3,FALSE)</f>
        <v>0</v>
      </c>
      <c r="H965" s="156">
        <f t="shared" si="138"/>
        <v>0</v>
      </c>
      <c r="I965" s="156"/>
    </row>
    <row r="966" spans="1:9" ht="34.5" customHeight="1" x14ac:dyDescent="0.2">
      <c r="A966" s="154"/>
      <c r="B966" s="136"/>
      <c r="C966" s="158"/>
      <c r="D966" s="156"/>
      <c r="E966" s="156"/>
      <c r="F966" s="160"/>
      <c r="G966" s="162"/>
      <c r="H966" s="156"/>
      <c r="I966" s="159"/>
    </row>
    <row r="967" spans="1:9" ht="34.5" customHeight="1" x14ac:dyDescent="0.2">
      <c r="A967" s="304" t="s">
        <v>604</v>
      </c>
      <c r="B967" s="305" t="s">
        <v>152</v>
      </c>
      <c r="C967" s="158" t="s">
        <v>552</v>
      </c>
      <c r="D967" s="306" t="s">
        <v>543</v>
      </c>
      <c r="E967" s="133"/>
      <c r="F967" s="306"/>
      <c r="G967" s="306"/>
      <c r="H967" s="307">
        <f>SUM(H968:H972)</f>
        <v>0</v>
      </c>
      <c r="I967" s="307">
        <v>1</v>
      </c>
    </row>
    <row r="968" spans="1:9" s="140" customFormat="1" ht="34.5" customHeight="1" x14ac:dyDescent="0.2">
      <c r="A968" s="154"/>
      <c r="B968" s="136" t="s">
        <v>569</v>
      </c>
      <c r="C968" s="158" t="s">
        <v>552</v>
      </c>
      <c r="D968" s="156" t="s">
        <v>32</v>
      </c>
      <c r="E968" s="156"/>
      <c r="F968" s="160">
        <v>1</v>
      </c>
      <c r="G968" s="162">
        <f>VLOOKUP(B968,Insumos!$A$2:$C$187,3,FALSE)</f>
        <v>0</v>
      </c>
      <c r="H968" s="156">
        <f t="shared" ref="H968:H972" si="139">G968*F968</f>
        <v>0</v>
      </c>
      <c r="I968" s="156"/>
    </row>
    <row r="969" spans="1:9" ht="34.5" customHeight="1" x14ac:dyDescent="0.2">
      <c r="A969" s="154"/>
      <c r="B969" s="136" t="s">
        <v>281</v>
      </c>
      <c r="C969" s="158" t="s">
        <v>552</v>
      </c>
      <c r="D969" s="156" t="s">
        <v>32</v>
      </c>
      <c r="E969" s="156"/>
      <c r="F969" s="160"/>
      <c r="G969" s="162">
        <f>VLOOKUP(B969,Insumos!$A$2:$C$187,3,FALSE)</f>
        <v>0</v>
      </c>
      <c r="H969" s="156">
        <f t="shared" si="139"/>
        <v>0</v>
      </c>
      <c r="I969" s="156"/>
    </row>
    <row r="970" spans="1:9" ht="34.5" customHeight="1" x14ac:dyDescent="0.2">
      <c r="A970" s="154"/>
      <c r="B970" s="136" t="s">
        <v>284</v>
      </c>
      <c r="C970" s="158" t="s">
        <v>552</v>
      </c>
      <c r="D970" s="156" t="s">
        <v>32</v>
      </c>
      <c r="E970" s="156"/>
      <c r="F970" s="160">
        <v>2</v>
      </c>
      <c r="G970" s="162">
        <f>VLOOKUP(B970,Insumos!$A$2:$C$187,3,FALSE)</f>
        <v>0</v>
      </c>
      <c r="H970" s="156">
        <f t="shared" si="139"/>
        <v>0</v>
      </c>
      <c r="I970" s="156"/>
    </row>
    <row r="971" spans="1:9" ht="34.5" customHeight="1" x14ac:dyDescent="0.2">
      <c r="A971" s="154"/>
      <c r="B971" s="136" t="s">
        <v>356</v>
      </c>
      <c r="C971" s="158" t="s">
        <v>552</v>
      </c>
      <c r="D971" s="156" t="s">
        <v>32</v>
      </c>
      <c r="E971" s="156"/>
      <c r="F971" s="160">
        <v>2</v>
      </c>
      <c r="G971" s="162">
        <f>VLOOKUP(B971,Insumos!$A$2:$C$187,3,FALSE)</f>
        <v>0</v>
      </c>
      <c r="H971" s="156">
        <f t="shared" si="139"/>
        <v>0</v>
      </c>
      <c r="I971" s="156"/>
    </row>
    <row r="972" spans="1:9" ht="34.5" customHeight="1" x14ac:dyDescent="0.2">
      <c r="A972" s="154"/>
      <c r="B972" s="136" t="s">
        <v>291</v>
      </c>
      <c r="C972" s="158" t="s">
        <v>552</v>
      </c>
      <c r="D972" s="156" t="s">
        <v>32</v>
      </c>
      <c r="E972" s="156"/>
      <c r="F972" s="160">
        <v>2</v>
      </c>
      <c r="G972" s="162">
        <f>VLOOKUP(B972,Insumos!$A$2:$C$187,3,FALSE)</f>
        <v>0</v>
      </c>
      <c r="H972" s="156">
        <f t="shared" si="139"/>
        <v>0</v>
      </c>
      <c r="I972" s="156"/>
    </row>
    <row r="973" spans="1:9" ht="34.5" customHeight="1" x14ac:dyDescent="0.2">
      <c r="A973" s="154"/>
      <c r="B973" s="136"/>
      <c r="C973" s="158"/>
      <c r="D973" s="156"/>
      <c r="E973" s="156"/>
      <c r="F973" s="125"/>
      <c r="G973" s="162"/>
      <c r="H973" s="156"/>
      <c r="I973" s="159"/>
    </row>
    <row r="974" spans="1:9" ht="34.5" customHeight="1" x14ac:dyDescent="0.2">
      <c r="A974" s="304">
        <v>12</v>
      </c>
      <c r="B974" s="305" t="s">
        <v>149</v>
      </c>
      <c r="C974" s="158" t="s">
        <v>553</v>
      </c>
      <c r="D974" s="306" t="s">
        <v>543</v>
      </c>
      <c r="E974" s="133"/>
      <c r="F974" s="306"/>
      <c r="G974" s="306"/>
      <c r="H974" s="307">
        <f>SUM(H975:H980)</f>
        <v>0</v>
      </c>
      <c r="I974" s="307">
        <v>1</v>
      </c>
    </row>
    <row r="975" spans="1:9" ht="34.5" customHeight="1" x14ac:dyDescent="0.2">
      <c r="A975" s="154"/>
      <c r="B975" s="136" t="s">
        <v>568</v>
      </c>
      <c r="C975" s="158" t="s">
        <v>553</v>
      </c>
      <c r="D975" s="156" t="s">
        <v>32</v>
      </c>
      <c r="E975" s="156"/>
      <c r="F975" s="160">
        <v>1</v>
      </c>
      <c r="G975" s="162">
        <f>VLOOKUP(B975,Insumos!$A$2:$C$187,3,FALSE)</f>
        <v>0</v>
      </c>
      <c r="H975" s="156">
        <f t="shared" ref="H975" si="140">G975*F975</f>
        <v>0</v>
      </c>
      <c r="I975" s="156"/>
    </row>
    <row r="976" spans="1:9" ht="34.5" customHeight="1" x14ac:dyDescent="0.2">
      <c r="A976" s="154"/>
      <c r="B976" s="136" t="s">
        <v>47</v>
      </c>
      <c r="C976" s="158" t="s">
        <v>553</v>
      </c>
      <c r="D976" s="156" t="s">
        <v>32</v>
      </c>
      <c r="E976" s="156"/>
      <c r="F976" s="160">
        <v>1</v>
      </c>
      <c r="G976" s="162">
        <f>VLOOKUP(B976,Insumos!$A$2:$C$187,3,FALSE)</f>
        <v>0</v>
      </c>
      <c r="H976" s="156">
        <f t="shared" ref="H976:H980" si="141">G976*F976</f>
        <v>0</v>
      </c>
      <c r="I976" s="156"/>
    </row>
    <row r="977" spans="1:9" ht="34.5" customHeight="1" x14ac:dyDescent="0.2">
      <c r="A977" s="154"/>
      <c r="B977" s="136" t="s">
        <v>281</v>
      </c>
      <c r="C977" s="158" t="s">
        <v>553</v>
      </c>
      <c r="D977" s="156" t="s">
        <v>32</v>
      </c>
      <c r="E977" s="156"/>
      <c r="F977" s="160">
        <v>1</v>
      </c>
      <c r="G977" s="162">
        <f>VLOOKUP(B977,Insumos!$A$2:$C$187,3,FALSE)</f>
        <v>0</v>
      </c>
      <c r="H977" s="156">
        <f t="shared" si="141"/>
        <v>0</v>
      </c>
      <c r="I977" s="156"/>
    </row>
    <row r="978" spans="1:9" ht="34.5" customHeight="1" x14ac:dyDescent="0.2">
      <c r="A978" s="154"/>
      <c r="B978" s="136" t="s">
        <v>422</v>
      </c>
      <c r="C978" s="158" t="s">
        <v>553</v>
      </c>
      <c r="D978" s="156" t="s">
        <v>32</v>
      </c>
      <c r="E978" s="156"/>
      <c r="F978" s="160">
        <v>1</v>
      </c>
      <c r="G978" s="162">
        <f>VLOOKUP(B978,Insumos!$A$2:$C$187,3,FALSE)</f>
        <v>0</v>
      </c>
      <c r="H978" s="156">
        <f t="shared" si="141"/>
        <v>0</v>
      </c>
      <c r="I978" s="156"/>
    </row>
    <row r="979" spans="1:9" ht="34.5" customHeight="1" x14ac:dyDescent="0.2">
      <c r="A979" s="154"/>
      <c r="B979" s="136" t="s">
        <v>289</v>
      </c>
      <c r="C979" s="158" t="s">
        <v>553</v>
      </c>
      <c r="D979" s="156" t="s">
        <v>32</v>
      </c>
      <c r="E979" s="156"/>
      <c r="F979" s="160">
        <v>1</v>
      </c>
      <c r="G979" s="162">
        <f>VLOOKUP(B979,Insumos!$A$2:$C$187,3,FALSE)</f>
        <v>0</v>
      </c>
      <c r="H979" s="156">
        <f t="shared" si="141"/>
        <v>0</v>
      </c>
      <c r="I979" s="156"/>
    </row>
    <row r="980" spans="1:9" ht="34.5" customHeight="1" x14ac:dyDescent="0.2">
      <c r="A980" s="154"/>
      <c r="B980" s="136" t="s">
        <v>370</v>
      </c>
      <c r="C980" s="158" t="s">
        <v>553</v>
      </c>
      <c r="D980" s="156" t="s">
        <v>32</v>
      </c>
      <c r="E980" s="156"/>
      <c r="F980" s="160">
        <v>1</v>
      </c>
      <c r="G980" s="162">
        <f>VLOOKUP(B980,Insumos!$A$2:$C$187,3,FALSE)</f>
        <v>0</v>
      </c>
      <c r="H980" s="156">
        <f t="shared" si="141"/>
        <v>0</v>
      </c>
      <c r="I980" s="156"/>
    </row>
    <row r="981" spans="1:9" ht="34.5" customHeight="1" x14ac:dyDescent="0.2">
      <c r="A981" s="154"/>
      <c r="B981" s="136"/>
      <c r="C981" s="158"/>
      <c r="D981" s="156"/>
      <c r="E981" s="156"/>
      <c r="F981" s="160"/>
      <c r="G981" s="162"/>
      <c r="H981" s="156"/>
      <c r="I981" s="159"/>
    </row>
    <row r="982" spans="1:9" ht="34.5" customHeight="1" x14ac:dyDescent="0.2">
      <c r="A982" s="304" t="s">
        <v>604</v>
      </c>
      <c r="B982" s="305" t="s">
        <v>153</v>
      </c>
      <c r="C982" s="158" t="s">
        <v>553</v>
      </c>
      <c r="D982" s="306" t="s">
        <v>543</v>
      </c>
      <c r="E982" s="133"/>
      <c r="F982" s="306"/>
      <c r="G982" s="306"/>
      <c r="H982" s="307">
        <f>SUM(H983:H988)</f>
        <v>0</v>
      </c>
      <c r="I982" s="307">
        <v>1</v>
      </c>
    </row>
    <row r="983" spans="1:9" ht="34.5" customHeight="1" x14ac:dyDescent="0.2">
      <c r="A983" s="154"/>
      <c r="B983" s="136" t="s">
        <v>568</v>
      </c>
      <c r="C983" s="158" t="s">
        <v>553</v>
      </c>
      <c r="D983" s="156" t="s">
        <v>32</v>
      </c>
      <c r="E983" s="156"/>
      <c r="F983" s="160">
        <v>1</v>
      </c>
      <c r="G983" s="162">
        <f>VLOOKUP(B983,Insumos!$A$2:$C$187,3,FALSE)</f>
        <v>0</v>
      </c>
      <c r="H983" s="156">
        <f t="shared" ref="H983:H988" si="142">G983*F983</f>
        <v>0</v>
      </c>
      <c r="I983" s="156"/>
    </row>
    <row r="984" spans="1:9" ht="34.5" customHeight="1" x14ac:dyDescent="0.2">
      <c r="A984" s="154"/>
      <c r="B984" s="136" t="s">
        <v>47</v>
      </c>
      <c r="C984" s="158" t="s">
        <v>553</v>
      </c>
      <c r="D984" s="156" t="s">
        <v>32</v>
      </c>
      <c r="E984" s="156"/>
      <c r="F984" s="160">
        <v>1</v>
      </c>
      <c r="G984" s="162">
        <f>VLOOKUP(B984,Insumos!$A$2:$C$187,3,FALSE)</f>
        <v>0</v>
      </c>
      <c r="H984" s="156">
        <f t="shared" si="142"/>
        <v>0</v>
      </c>
      <c r="I984" s="156"/>
    </row>
    <row r="985" spans="1:9" ht="34.5" customHeight="1" x14ac:dyDescent="0.2">
      <c r="A985" s="154"/>
      <c r="B985" s="136" t="s">
        <v>281</v>
      </c>
      <c r="C985" s="158" t="s">
        <v>553</v>
      </c>
      <c r="D985" s="156" t="s">
        <v>32</v>
      </c>
      <c r="E985" s="156"/>
      <c r="F985" s="160">
        <v>1</v>
      </c>
      <c r="G985" s="162">
        <f>VLOOKUP(B985,Insumos!$A$2:$C$187,3,FALSE)</f>
        <v>0</v>
      </c>
      <c r="H985" s="156">
        <f t="shared" si="142"/>
        <v>0</v>
      </c>
      <c r="I985" s="156"/>
    </row>
    <row r="986" spans="1:9" ht="34.5" customHeight="1" x14ac:dyDescent="0.2">
      <c r="A986" s="154"/>
      <c r="B986" s="136" t="s">
        <v>422</v>
      </c>
      <c r="C986" s="158" t="s">
        <v>553</v>
      </c>
      <c r="D986" s="156" t="s">
        <v>32</v>
      </c>
      <c r="E986" s="156"/>
      <c r="F986" s="160">
        <v>1</v>
      </c>
      <c r="G986" s="162">
        <f>VLOOKUP(B986,Insumos!$A$2:$C$187,3,FALSE)</f>
        <v>0</v>
      </c>
      <c r="H986" s="156">
        <f t="shared" si="142"/>
        <v>0</v>
      </c>
      <c r="I986" s="156"/>
    </row>
    <row r="987" spans="1:9" ht="34.5" customHeight="1" x14ac:dyDescent="0.2">
      <c r="A987" s="154"/>
      <c r="B987" s="136" t="s">
        <v>289</v>
      </c>
      <c r="C987" s="158" t="s">
        <v>553</v>
      </c>
      <c r="D987" s="156" t="s">
        <v>32</v>
      </c>
      <c r="E987" s="156"/>
      <c r="F987" s="160">
        <v>1</v>
      </c>
      <c r="G987" s="162">
        <f>VLOOKUP(B987,Insumos!$A$2:$C$187,3,FALSE)</f>
        <v>0</v>
      </c>
      <c r="H987" s="156">
        <f t="shared" si="142"/>
        <v>0</v>
      </c>
      <c r="I987" s="156"/>
    </row>
    <row r="988" spans="1:9" ht="34.5" customHeight="1" x14ac:dyDescent="0.2">
      <c r="A988" s="154"/>
      <c r="B988" s="136" t="s">
        <v>371</v>
      </c>
      <c r="C988" s="158" t="s">
        <v>553</v>
      </c>
      <c r="D988" s="156" t="s">
        <v>32</v>
      </c>
      <c r="E988" s="156"/>
      <c r="F988" s="160">
        <v>1</v>
      </c>
      <c r="G988" s="162">
        <f>VLOOKUP(B988,Insumos!$A$2:$C$187,3,FALSE)</f>
        <v>0</v>
      </c>
      <c r="H988" s="156">
        <f t="shared" si="142"/>
        <v>0</v>
      </c>
      <c r="I988" s="156"/>
    </row>
    <row r="989" spans="1:9" ht="34.5" customHeight="1" x14ac:dyDescent="0.2">
      <c r="A989" s="154"/>
      <c r="B989" s="136"/>
      <c r="C989" s="158"/>
      <c r="D989" s="156"/>
      <c r="E989" s="156"/>
      <c r="F989" s="160"/>
      <c r="G989" s="162"/>
      <c r="H989" s="156"/>
      <c r="I989" s="159"/>
    </row>
    <row r="990" spans="1:9" ht="34.5" customHeight="1" x14ac:dyDescent="0.2">
      <c r="A990" s="304">
        <v>12</v>
      </c>
      <c r="B990" s="305" t="s">
        <v>150</v>
      </c>
      <c r="C990" s="158" t="s">
        <v>554</v>
      </c>
      <c r="D990" s="306" t="s">
        <v>543</v>
      </c>
      <c r="E990" s="133"/>
      <c r="F990" s="306"/>
      <c r="G990" s="306"/>
      <c r="H990" s="307">
        <f>SUM(H991:H1002)</f>
        <v>0</v>
      </c>
      <c r="I990" s="307">
        <v>1</v>
      </c>
    </row>
    <row r="991" spans="1:9" ht="34.5" customHeight="1" x14ac:dyDescent="0.2">
      <c r="A991" s="154"/>
      <c r="B991" s="136" t="s">
        <v>568</v>
      </c>
      <c r="C991" s="158" t="s">
        <v>554</v>
      </c>
      <c r="D991" s="156" t="s">
        <v>32</v>
      </c>
      <c r="E991" s="156"/>
      <c r="F991" s="160">
        <v>2</v>
      </c>
      <c r="G991" s="162">
        <f>VLOOKUP(B991,Insumos!$A$2:$C$187,3,FALSE)</f>
        <v>0</v>
      </c>
      <c r="H991" s="156">
        <f t="shared" ref="H991" si="143">G991*F991</f>
        <v>0</v>
      </c>
      <c r="I991" s="156"/>
    </row>
    <row r="992" spans="1:9" ht="34.5" customHeight="1" x14ac:dyDescent="0.2">
      <c r="A992" s="154"/>
      <c r="B992" s="136" t="s">
        <v>567</v>
      </c>
      <c r="C992" s="158" t="s">
        <v>554</v>
      </c>
      <c r="D992" s="156" t="s">
        <v>32</v>
      </c>
      <c r="E992" s="156"/>
      <c r="F992" s="160">
        <v>1</v>
      </c>
      <c r="G992" s="162">
        <f>VLOOKUP(B992,Insumos!$A$2:$C$187,3,FALSE)</f>
        <v>0</v>
      </c>
      <c r="H992" s="156">
        <f t="shared" ref="H992:H1002" si="144">G992*F992</f>
        <v>0</v>
      </c>
      <c r="I992" s="156"/>
    </row>
    <row r="993" spans="1:9" ht="34.5" customHeight="1" x14ac:dyDescent="0.2">
      <c r="A993" s="154"/>
      <c r="B993" s="136" t="s">
        <v>47</v>
      </c>
      <c r="C993" s="158" t="s">
        <v>554</v>
      </c>
      <c r="D993" s="156" t="s">
        <v>32</v>
      </c>
      <c r="E993" s="156"/>
      <c r="F993" s="160">
        <v>2</v>
      </c>
      <c r="G993" s="162">
        <f>VLOOKUP(B993,Insumos!$A$2:$C$187,3,FALSE)</f>
        <v>0</v>
      </c>
      <c r="H993" s="156">
        <f t="shared" si="144"/>
        <v>0</v>
      </c>
      <c r="I993" s="156"/>
    </row>
    <row r="994" spans="1:9" ht="34.5" customHeight="1" x14ac:dyDescent="0.2">
      <c r="A994" s="154"/>
      <c r="B994" s="136" t="s">
        <v>281</v>
      </c>
      <c r="C994" s="158" t="s">
        <v>554</v>
      </c>
      <c r="D994" s="156" t="s">
        <v>32</v>
      </c>
      <c r="E994" s="156"/>
      <c r="F994" s="160">
        <v>2</v>
      </c>
      <c r="G994" s="162">
        <f>VLOOKUP(B994,Insumos!$A$2:$C$187,3,FALSE)</f>
        <v>0</v>
      </c>
      <c r="H994" s="156">
        <f t="shared" si="144"/>
        <v>0</v>
      </c>
      <c r="I994" s="156"/>
    </row>
    <row r="995" spans="1:9" ht="34.5" customHeight="1" x14ac:dyDescent="0.2">
      <c r="A995" s="154"/>
      <c r="B995" s="136" t="s">
        <v>422</v>
      </c>
      <c r="C995" s="158" t="s">
        <v>554</v>
      </c>
      <c r="D995" s="156" t="s">
        <v>32</v>
      </c>
      <c r="E995" s="156"/>
      <c r="F995" s="160">
        <v>1</v>
      </c>
      <c r="G995" s="162">
        <f>VLOOKUP(B995,Insumos!$A$2:$C$187,3,FALSE)</f>
        <v>0</v>
      </c>
      <c r="H995" s="156">
        <f t="shared" si="144"/>
        <v>0</v>
      </c>
      <c r="I995" s="156"/>
    </row>
    <row r="996" spans="1:9" ht="34.5" customHeight="1" x14ac:dyDescent="0.2">
      <c r="A996" s="154"/>
      <c r="B996" s="136" t="s">
        <v>290</v>
      </c>
      <c r="C996" s="158" t="s">
        <v>554</v>
      </c>
      <c r="D996" s="156" t="s">
        <v>32</v>
      </c>
      <c r="E996" s="156"/>
      <c r="F996" s="160">
        <v>1</v>
      </c>
      <c r="G996" s="162">
        <f>VLOOKUP(B996,Insumos!$A$2:$C$187,3,FALSE)</f>
        <v>0</v>
      </c>
      <c r="H996" s="156">
        <f t="shared" si="144"/>
        <v>0</v>
      </c>
      <c r="I996" s="156"/>
    </row>
    <row r="997" spans="1:9" ht="34.5" customHeight="1" x14ac:dyDescent="0.2">
      <c r="A997" s="154"/>
      <c r="B997" s="136" t="s">
        <v>284</v>
      </c>
      <c r="C997" s="158" t="s">
        <v>554</v>
      </c>
      <c r="D997" s="156" t="s">
        <v>32</v>
      </c>
      <c r="E997" s="156"/>
      <c r="F997" s="160">
        <v>1</v>
      </c>
      <c r="G997" s="162">
        <f>VLOOKUP(B997,Insumos!$A$2:$C$187,3,FALSE)</f>
        <v>0</v>
      </c>
      <c r="H997" s="156">
        <f t="shared" si="144"/>
        <v>0</v>
      </c>
      <c r="I997" s="156"/>
    </row>
    <row r="998" spans="1:9" ht="34.5" customHeight="1" x14ac:dyDescent="0.2">
      <c r="A998" s="154"/>
      <c r="B998" s="136" t="s">
        <v>289</v>
      </c>
      <c r="C998" s="158" t="s">
        <v>554</v>
      </c>
      <c r="D998" s="156" t="s">
        <v>32</v>
      </c>
      <c r="E998" s="156"/>
      <c r="F998" s="160">
        <v>2</v>
      </c>
      <c r="G998" s="162">
        <f>VLOOKUP(B998,Insumos!$A$2:$C$187,3,FALSE)</f>
        <v>0</v>
      </c>
      <c r="H998" s="156">
        <f t="shared" si="144"/>
        <v>0</v>
      </c>
      <c r="I998" s="156"/>
    </row>
    <row r="999" spans="1:9" ht="34.5" customHeight="1" x14ac:dyDescent="0.2">
      <c r="A999" s="154"/>
      <c r="B999" s="136" t="s">
        <v>370</v>
      </c>
      <c r="C999" s="158" t="s">
        <v>554</v>
      </c>
      <c r="D999" s="156" t="s">
        <v>32</v>
      </c>
      <c r="E999" s="156"/>
      <c r="F999" s="160">
        <v>2</v>
      </c>
      <c r="G999" s="162">
        <f>VLOOKUP(B999,Insumos!$A$2:$C$187,3,FALSE)</f>
        <v>0</v>
      </c>
      <c r="H999" s="156">
        <f t="shared" si="144"/>
        <v>0</v>
      </c>
      <c r="I999" s="156"/>
    </row>
    <row r="1000" spans="1:9" ht="34.5" customHeight="1" x14ac:dyDescent="0.2">
      <c r="A1000" s="154"/>
      <c r="B1000" s="136" t="s">
        <v>285</v>
      </c>
      <c r="C1000" s="158" t="s">
        <v>554</v>
      </c>
      <c r="D1000" s="156" t="s">
        <v>32</v>
      </c>
      <c r="E1000" s="156"/>
      <c r="F1000" s="160">
        <v>1</v>
      </c>
      <c r="G1000" s="162">
        <f>VLOOKUP(B1000,Insumos!$A$2:$C$187,3,FALSE)</f>
        <v>0</v>
      </c>
      <c r="H1000" s="156">
        <f t="shared" si="144"/>
        <v>0</v>
      </c>
      <c r="I1000" s="156"/>
    </row>
    <row r="1001" spans="1:9" ht="34.5" customHeight="1" x14ac:dyDescent="0.2">
      <c r="A1001" s="154"/>
      <c r="B1001" s="136" t="s">
        <v>291</v>
      </c>
      <c r="C1001" s="158" t="s">
        <v>554</v>
      </c>
      <c r="D1001" s="156" t="s">
        <v>32</v>
      </c>
      <c r="E1001" s="156"/>
      <c r="F1001" s="160">
        <v>1</v>
      </c>
      <c r="G1001" s="162">
        <f>VLOOKUP(B1001,Insumos!$A$2:$C$187,3,FALSE)</f>
        <v>0</v>
      </c>
      <c r="H1001" s="156">
        <f t="shared" si="144"/>
        <v>0</v>
      </c>
      <c r="I1001" s="156"/>
    </row>
    <row r="1002" spans="1:9" ht="34.5" customHeight="1" x14ac:dyDescent="0.2">
      <c r="A1002" s="154"/>
      <c r="B1002" s="136" t="s">
        <v>571</v>
      </c>
      <c r="C1002" s="158" t="s">
        <v>554</v>
      </c>
      <c r="D1002" s="156" t="s">
        <v>32</v>
      </c>
      <c r="E1002" s="156"/>
      <c r="F1002" s="160">
        <v>1</v>
      </c>
      <c r="G1002" s="162">
        <f>VLOOKUP(B1002,Insumos!$A$2:$C$187,3,FALSE)</f>
        <v>0</v>
      </c>
      <c r="H1002" s="156">
        <f t="shared" si="144"/>
        <v>0</v>
      </c>
      <c r="I1002" s="156"/>
    </row>
    <row r="1003" spans="1:9" ht="34.5" customHeight="1" x14ac:dyDescent="0.2">
      <c r="A1003" s="154"/>
      <c r="B1003" s="136"/>
      <c r="C1003" s="158"/>
      <c r="D1003" s="156"/>
      <c r="E1003" s="156"/>
      <c r="F1003" s="160"/>
      <c r="G1003" s="162"/>
      <c r="H1003" s="156"/>
      <c r="I1003" s="159"/>
    </row>
    <row r="1004" spans="1:9" ht="34.5" customHeight="1" x14ac:dyDescent="0.2">
      <c r="A1004" s="304" t="s">
        <v>604</v>
      </c>
      <c r="B1004" s="305" t="s">
        <v>154</v>
      </c>
      <c r="C1004" s="158" t="s">
        <v>554</v>
      </c>
      <c r="D1004" s="306" t="s">
        <v>543</v>
      </c>
      <c r="E1004" s="133"/>
      <c r="F1004" s="306"/>
      <c r="G1004" s="306"/>
      <c r="H1004" s="307">
        <f>SUM(H1005:H1016)</f>
        <v>0</v>
      </c>
      <c r="I1004" s="307">
        <v>1</v>
      </c>
    </row>
    <row r="1005" spans="1:9" ht="34.5" customHeight="1" x14ac:dyDescent="0.2">
      <c r="A1005" s="154"/>
      <c r="B1005" s="136" t="s">
        <v>568</v>
      </c>
      <c r="C1005" s="158" t="s">
        <v>554</v>
      </c>
      <c r="D1005" s="156" t="s">
        <v>32</v>
      </c>
      <c r="E1005" s="156"/>
      <c r="F1005" s="160">
        <v>2</v>
      </c>
      <c r="G1005" s="162">
        <f>VLOOKUP(B1005,Insumos!$A$2:$C$187,3,FALSE)</f>
        <v>0</v>
      </c>
      <c r="H1005" s="156">
        <f t="shared" ref="H1005" si="145">G1005*F1005</f>
        <v>0</v>
      </c>
      <c r="I1005" s="156"/>
    </row>
    <row r="1006" spans="1:9" ht="34.5" customHeight="1" x14ac:dyDescent="0.2">
      <c r="A1006" s="154"/>
      <c r="B1006" s="136" t="s">
        <v>567</v>
      </c>
      <c r="C1006" s="158" t="s">
        <v>554</v>
      </c>
      <c r="D1006" s="156" t="s">
        <v>32</v>
      </c>
      <c r="E1006" s="156"/>
      <c r="F1006" s="160">
        <v>1</v>
      </c>
      <c r="G1006" s="162">
        <f>VLOOKUP(B1006,Insumos!$A$2:$C$187,3,FALSE)</f>
        <v>0</v>
      </c>
      <c r="H1006" s="156">
        <f t="shared" ref="H1006:H1016" si="146">G1006*F1006</f>
        <v>0</v>
      </c>
      <c r="I1006" s="156"/>
    </row>
    <row r="1007" spans="1:9" ht="34.5" customHeight="1" x14ac:dyDescent="0.2">
      <c r="A1007" s="154"/>
      <c r="B1007" s="136" t="s">
        <v>47</v>
      </c>
      <c r="C1007" s="158" t="s">
        <v>554</v>
      </c>
      <c r="D1007" s="156" t="s">
        <v>32</v>
      </c>
      <c r="E1007" s="156"/>
      <c r="F1007" s="160">
        <v>2</v>
      </c>
      <c r="G1007" s="162">
        <f>VLOOKUP(B1007,Insumos!$A$2:$C$187,3,FALSE)</f>
        <v>0</v>
      </c>
      <c r="H1007" s="156">
        <f t="shared" si="146"/>
        <v>0</v>
      </c>
      <c r="I1007" s="156"/>
    </row>
    <row r="1008" spans="1:9" ht="34.5" customHeight="1" x14ac:dyDescent="0.2">
      <c r="A1008" s="154"/>
      <c r="B1008" s="136" t="s">
        <v>281</v>
      </c>
      <c r="C1008" s="158" t="s">
        <v>554</v>
      </c>
      <c r="D1008" s="156" t="s">
        <v>32</v>
      </c>
      <c r="E1008" s="156"/>
      <c r="F1008" s="160">
        <v>2</v>
      </c>
      <c r="G1008" s="162">
        <f>VLOOKUP(B1008,Insumos!$A$2:$C$187,3,FALSE)</f>
        <v>0</v>
      </c>
      <c r="H1008" s="156">
        <f t="shared" si="146"/>
        <v>0</v>
      </c>
      <c r="I1008" s="156"/>
    </row>
    <row r="1009" spans="1:9" ht="34.5" customHeight="1" x14ac:dyDescent="0.2">
      <c r="A1009" s="154"/>
      <c r="B1009" s="136" t="s">
        <v>422</v>
      </c>
      <c r="C1009" s="158" t="s">
        <v>554</v>
      </c>
      <c r="D1009" s="156" t="s">
        <v>32</v>
      </c>
      <c r="E1009" s="156"/>
      <c r="F1009" s="160">
        <v>1</v>
      </c>
      <c r="G1009" s="162">
        <f>VLOOKUP(B1009,Insumos!$A$2:$C$187,3,FALSE)</f>
        <v>0</v>
      </c>
      <c r="H1009" s="156">
        <f t="shared" si="146"/>
        <v>0</v>
      </c>
      <c r="I1009" s="156"/>
    </row>
    <row r="1010" spans="1:9" ht="34.5" customHeight="1" x14ac:dyDescent="0.2">
      <c r="A1010" s="154"/>
      <c r="B1010" s="136" t="s">
        <v>290</v>
      </c>
      <c r="C1010" s="158" t="s">
        <v>554</v>
      </c>
      <c r="D1010" s="156" t="s">
        <v>32</v>
      </c>
      <c r="E1010" s="156"/>
      <c r="F1010" s="160">
        <v>1</v>
      </c>
      <c r="G1010" s="162">
        <f>VLOOKUP(B1010,Insumos!$A$2:$C$187,3,FALSE)</f>
        <v>0</v>
      </c>
      <c r="H1010" s="156">
        <f t="shared" si="146"/>
        <v>0</v>
      </c>
      <c r="I1010" s="156"/>
    </row>
    <row r="1011" spans="1:9" ht="34.5" customHeight="1" x14ac:dyDescent="0.2">
      <c r="A1011" s="154"/>
      <c r="B1011" s="136" t="s">
        <v>284</v>
      </c>
      <c r="C1011" s="158" t="s">
        <v>554</v>
      </c>
      <c r="D1011" s="156" t="s">
        <v>32</v>
      </c>
      <c r="E1011" s="156"/>
      <c r="F1011" s="160">
        <f>F997</f>
        <v>1</v>
      </c>
      <c r="G1011" s="162">
        <f>VLOOKUP(B1011,Insumos!$A$2:$C$187,3,FALSE)</f>
        <v>0</v>
      </c>
      <c r="H1011" s="156">
        <f t="shared" si="146"/>
        <v>0</v>
      </c>
      <c r="I1011" s="156"/>
    </row>
    <row r="1012" spans="1:9" ht="34.5" customHeight="1" x14ac:dyDescent="0.2">
      <c r="A1012" s="154"/>
      <c r="B1012" s="136" t="s">
        <v>289</v>
      </c>
      <c r="C1012" s="158" t="s">
        <v>554</v>
      </c>
      <c r="D1012" s="156" t="s">
        <v>32</v>
      </c>
      <c r="E1012" s="156"/>
      <c r="F1012" s="160">
        <v>2</v>
      </c>
      <c r="G1012" s="162">
        <f>VLOOKUP(B1012,Insumos!$A$2:$C$187,3,FALSE)</f>
        <v>0</v>
      </c>
      <c r="H1012" s="156">
        <f t="shared" si="146"/>
        <v>0</v>
      </c>
      <c r="I1012" s="156"/>
    </row>
    <row r="1013" spans="1:9" ht="34.5" customHeight="1" x14ac:dyDescent="0.2">
      <c r="A1013" s="154"/>
      <c r="B1013" s="136" t="s">
        <v>371</v>
      </c>
      <c r="C1013" s="158" t="s">
        <v>554</v>
      </c>
      <c r="D1013" s="156" t="s">
        <v>32</v>
      </c>
      <c r="E1013" s="156"/>
      <c r="F1013" s="160">
        <v>2</v>
      </c>
      <c r="G1013" s="162">
        <f>VLOOKUP(B1013,Insumos!$A$2:$C$187,3,FALSE)</f>
        <v>0</v>
      </c>
      <c r="H1013" s="156">
        <f t="shared" si="146"/>
        <v>0</v>
      </c>
      <c r="I1013" s="156"/>
    </row>
    <row r="1014" spans="1:9" ht="34.5" customHeight="1" x14ac:dyDescent="0.2">
      <c r="A1014" s="154"/>
      <c r="B1014" s="136" t="s">
        <v>356</v>
      </c>
      <c r="C1014" s="158" t="s">
        <v>554</v>
      </c>
      <c r="D1014" s="156" t="s">
        <v>32</v>
      </c>
      <c r="E1014" s="156"/>
      <c r="F1014" s="160">
        <v>1</v>
      </c>
      <c r="G1014" s="162">
        <f>VLOOKUP(B1014,Insumos!$A$2:$C$187,3,FALSE)</f>
        <v>0</v>
      </c>
      <c r="H1014" s="156">
        <f t="shared" si="146"/>
        <v>0</v>
      </c>
      <c r="I1014" s="156"/>
    </row>
    <row r="1015" spans="1:9" ht="34.5" customHeight="1" x14ac:dyDescent="0.2">
      <c r="A1015" s="154"/>
      <c r="B1015" s="136" t="s">
        <v>291</v>
      </c>
      <c r="C1015" s="158" t="s">
        <v>554</v>
      </c>
      <c r="D1015" s="156" t="s">
        <v>32</v>
      </c>
      <c r="E1015" s="156"/>
      <c r="F1015" s="160">
        <v>1</v>
      </c>
      <c r="G1015" s="162">
        <f>VLOOKUP(B1015,Insumos!$A$2:$C$187,3,FALSE)</f>
        <v>0</v>
      </c>
      <c r="H1015" s="156">
        <f t="shared" si="146"/>
        <v>0</v>
      </c>
      <c r="I1015" s="156"/>
    </row>
    <row r="1016" spans="1:9" ht="34.5" customHeight="1" x14ac:dyDescent="0.2">
      <c r="A1016" s="154"/>
      <c r="B1016" s="136" t="s">
        <v>571</v>
      </c>
      <c r="C1016" s="158" t="s">
        <v>554</v>
      </c>
      <c r="D1016" s="156" t="s">
        <v>32</v>
      </c>
      <c r="E1016" s="156"/>
      <c r="F1016" s="160">
        <v>1</v>
      </c>
      <c r="G1016" s="162">
        <f>VLOOKUP(B1016,Insumos!$A$2:$C$187,3,FALSE)</f>
        <v>0</v>
      </c>
      <c r="H1016" s="156">
        <f t="shared" si="146"/>
        <v>0</v>
      </c>
      <c r="I1016" s="156"/>
    </row>
    <row r="1017" spans="1:9" ht="34.5" customHeight="1" x14ac:dyDescent="0.2">
      <c r="A1017" s="154"/>
      <c r="B1017" s="136"/>
      <c r="C1017" s="158"/>
      <c r="D1017" s="156"/>
      <c r="E1017" s="156"/>
      <c r="F1017" s="160"/>
      <c r="G1017" s="162"/>
      <c r="H1017" s="156"/>
      <c r="I1017" s="159"/>
    </row>
    <row r="1018" spans="1:9" ht="34.5" customHeight="1" x14ac:dyDescent="0.2">
      <c r="A1018" s="304">
        <v>13</v>
      </c>
      <c r="B1018" s="305" t="s">
        <v>111</v>
      </c>
      <c r="C1018" s="158" t="s">
        <v>111</v>
      </c>
      <c r="D1018" s="306" t="s">
        <v>543</v>
      </c>
      <c r="E1018" s="133"/>
      <c r="F1018" s="306"/>
      <c r="G1018" s="306"/>
      <c r="H1018" s="307">
        <f>SUM(H1019:H1028)</f>
        <v>0</v>
      </c>
      <c r="I1018" s="307">
        <v>7</v>
      </c>
    </row>
    <row r="1019" spans="1:9" ht="34.5" customHeight="1" x14ac:dyDescent="0.2">
      <c r="A1019" s="154"/>
      <c r="B1019" s="136" t="s">
        <v>568</v>
      </c>
      <c r="C1019" s="158" t="s">
        <v>111</v>
      </c>
      <c r="D1019" s="156" t="s">
        <v>32</v>
      </c>
      <c r="E1019" s="156"/>
      <c r="F1019" s="160">
        <v>6</v>
      </c>
      <c r="G1019" s="162">
        <f>VLOOKUP(B1019,Insumos!$A$2:$C$187,3,FALSE)</f>
        <v>0</v>
      </c>
      <c r="H1019" s="156">
        <f t="shared" ref="H1019" si="147">G1019*F1019</f>
        <v>0</v>
      </c>
      <c r="I1019" s="156"/>
    </row>
    <row r="1020" spans="1:9" ht="34.5" customHeight="1" x14ac:dyDescent="0.2">
      <c r="A1020" s="154"/>
      <c r="B1020" s="136" t="s">
        <v>47</v>
      </c>
      <c r="C1020" s="158" t="s">
        <v>111</v>
      </c>
      <c r="D1020" s="156" t="s">
        <v>32</v>
      </c>
      <c r="E1020" s="156"/>
      <c r="F1020" s="160">
        <v>6</v>
      </c>
      <c r="G1020" s="162">
        <f>VLOOKUP(B1020,Insumos!$A$2:$C$187,3,FALSE)</f>
        <v>0</v>
      </c>
      <c r="H1020" s="156">
        <f t="shared" ref="H1020:H1028" si="148">G1020*F1020</f>
        <v>0</v>
      </c>
      <c r="I1020" s="156"/>
    </row>
    <row r="1021" spans="1:9" ht="34.5" customHeight="1" x14ac:dyDescent="0.2">
      <c r="A1021" s="154"/>
      <c r="B1021" s="136" t="s">
        <v>287</v>
      </c>
      <c r="C1021" s="158" t="s">
        <v>111</v>
      </c>
      <c r="D1021" s="156" t="s">
        <v>32</v>
      </c>
      <c r="E1021" s="156"/>
      <c r="F1021" s="160">
        <v>2</v>
      </c>
      <c r="G1021" s="162">
        <f>VLOOKUP(B1021,Insumos!$A$2:$C$187,3,FALSE)</f>
        <v>0</v>
      </c>
      <c r="H1021" s="156">
        <f t="shared" si="148"/>
        <v>0</v>
      </c>
      <c r="I1021" s="156"/>
    </row>
    <row r="1022" spans="1:9" ht="34.5" customHeight="1" x14ac:dyDescent="0.2">
      <c r="A1022" s="154"/>
      <c r="B1022" s="136" t="s">
        <v>281</v>
      </c>
      <c r="C1022" s="158" t="s">
        <v>111</v>
      </c>
      <c r="D1022" s="156" t="s">
        <v>32</v>
      </c>
      <c r="E1022" s="156"/>
      <c r="F1022" s="160">
        <v>13</v>
      </c>
      <c r="G1022" s="162">
        <f>VLOOKUP(B1022,Insumos!$A$2:$C$187,3,FALSE)</f>
        <v>0</v>
      </c>
      <c r="H1022" s="156">
        <f t="shared" si="148"/>
        <v>0</v>
      </c>
      <c r="I1022" s="156"/>
    </row>
    <row r="1023" spans="1:9" ht="34.5" customHeight="1" x14ac:dyDescent="0.2">
      <c r="A1023" s="154"/>
      <c r="B1023" s="136" t="s">
        <v>422</v>
      </c>
      <c r="C1023" s="158" t="s">
        <v>111</v>
      </c>
      <c r="D1023" s="156" t="s">
        <v>32</v>
      </c>
      <c r="E1023" s="156"/>
      <c r="F1023" s="160">
        <v>3</v>
      </c>
      <c r="G1023" s="162">
        <f>VLOOKUP(B1023,Insumos!$A$2:$C$187,3,FALSE)</f>
        <v>0</v>
      </c>
      <c r="H1023" s="156">
        <f t="shared" si="148"/>
        <v>0</v>
      </c>
      <c r="I1023" s="156"/>
    </row>
    <row r="1024" spans="1:9" ht="34.5" customHeight="1" x14ac:dyDescent="0.2">
      <c r="A1024" s="154"/>
      <c r="B1024" s="136" t="s">
        <v>289</v>
      </c>
      <c r="C1024" s="158" t="s">
        <v>111</v>
      </c>
      <c r="D1024" s="156" t="s">
        <v>32</v>
      </c>
      <c r="E1024" s="156"/>
      <c r="F1024" s="160">
        <v>6</v>
      </c>
      <c r="G1024" s="162">
        <f>VLOOKUP(B1024,Insumos!$A$2:$C$187,3,FALSE)</f>
        <v>0</v>
      </c>
      <c r="H1024" s="156">
        <f t="shared" si="148"/>
        <v>0</v>
      </c>
      <c r="I1024" s="156"/>
    </row>
    <row r="1025" spans="1:9" ht="34.5" customHeight="1" x14ac:dyDescent="0.2">
      <c r="A1025" s="154"/>
      <c r="B1025" s="136" t="s">
        <v>370</v>
      </c>
      <c r="C1025" s="158" t="s">
        <v>111</v>
      </c>
      <c r="D1025" s="156" t="s">
        <v>32</v>
      </c>
      <c r="E1025" s="156"/>
      <c r="F1025" s="160">
        <v>6</v>
      </c>
      <c r="G1025" s="162">
        <f>VLOOKUP(B1025,Insumos!$A$2:$C$187,3,FALSE)</f>
        <v>0</v>
      </c>
      <c r="H1025" s="156">
        <f t="shared" si="148"/>
        <v>0</v>
      </c>
      <c r="I1025" s="156"/>
    </row>
    <row r="1026" spans="1:9" ht="34.5" customHeight="1" x14ac:dyDescent="0.2">
      <c r="A1026" s="154"/>
      <c r="B1026" s="136" t="s">
        <v>290</v>
      </c>
      <c r="C1026" s="158" t="s">
        <v>111</v>
      </c>
      <c r="D1026" s="156" t="s">
        <v>32</v>
      </c>
      <c r="E1026" s="156"/>
      <c r="F1026" s="160">
        <v>3</v>
      </c>
      <c r="G1026" s="162">
        <f>VLOOKUP(B1026,Insumos!$A$2:$C$187,3,FALSE)</f>
        <v>0</v>
      </c>
      <c r="H1026" s="156">
        <f t="shared" si="148"/>
        <v>0</v>
      </c>
      <c r="I1026" s="156"/>
    </row>
    <row r="1027" spans="1:9" ht="34.5" customHeight="1" x14ac:dyDescent="0.2">
      <c r="A1027" s="154"/>
      <c r="B1027" s="136" t="s">
        <v>288</v>
      </c>
      <c r="C1027" s="158" t="s">
        <v>111</v>
      </c>
      <c r="D1027" s="156" t="s">
        <v>32</v>
      </c>
      <c r="E1027" s="156"/>
      <c r="F1027" s="160">
        <v>6</v>
      </c>
      <c r="G1027" s="162">
        <f>VLOOKUP(B1027,Insumos!$A$2:$C$187,3,FALSE)</f>
        <v>0</v>
      </c>
      <c r="H1027" s="156">
        <f t="shared" si="148"/>
        <v>0</v>
      </c>
      <c r="I1027" s="156"/>
    </row>
    <row r="1028" spans="1:9" ht="34.5" customHeight="1" x14ac:dyDescent="0.2">
      <c r="A1028" s="154"/>
      <c r="B1028" s="136" t="s">
        <v>112</v>
      </c>
      <c r="C1028" s="158" t="s">
        <v>111</v>
      </c>
      <c r="D1028" s="156" t="s">
        <v>32</v>
      </c>
      <c r="E1028" s="156"/>
      <c r="F1028" s="160">
        <v>2</v>
      </c>
      <c r="G1028" s="162">
        <f>VLOOKUP(B1028,Insumos!$A$2:$C$187,3,FALSE)</f>
        <v>0</v>
      </c>
      <c r="H1028" s="156">
        <f t="shared" si="148"/>
        <v>0</v>
      </c>
      <c r="I1028" s="156"/>
    </row>
    <row r="1029" spans="1:9" ht="34.5" customHeight="1" x14ac:dyDescent="0.2">
      <c r="A1029" s="154"/>
      <c r="B1029" s="136"/>
      <c r="C1029" s="158"/>
      <c r="D1029" s="156"/>
      <c r="E1029" s="156"/>
      <c r="F1029" s="160"/>
      <c r="G1029" s="162"/>
      <c r="H1029" s="156"/>
      <c r="I1029" s="159"/>
    </row>
    <row r="1030" spans="1:9" ht="12.75" x14ac:dyDescent="0.2">
      <c r="A1030" s="304">
        <v>14</v>
      </c>
      <c r="B1030" s="305" t="s">
        <v>174</v>
      </c>
      <c r="C1030" s="158" t="s">
        <v>564</v>
      </c>
      <c r="D1030" s="306" t="s">
        <v>543</v>
      </c>
      <c r="E1030" s="133"/>
      <c r="F1030" s="306"/>
      <c r="G1030" s="306"/>
      <c r="H1030" s="307">
        <f>SUM(H1031:H1040)</f>
        <v>0</v>
      </c>
      <c r="I1030" s="307">
        <v>5.33</v>
      </c>
    </row>
    <row r="1031" spans="1:9" ht="25.5" x14ac:dyDescent="0.2">
      <c r="A1031" s="154"/>
      <c r="B1031" s="147" t="s">
        <v>706</v>
      </c>
      <c r="C1031" s="158" t="s">
        <v>564</v>
      </c>
      <c r="D1031" s="156" t="s">
        <v>32</v>
      </c>
      <c r="E1031" s="156"/>
      <c r="F1031" s="160">
        <v>4</v>
      </c>
      <c r="G1031" s="162">
        <f>VLOOKUP(B1031,Insumos!$A$2:$C$187,3,FALSE)</f>
        <v>0</v>
      </c>
      <c r="H1031" s="156">
        <f t="shared" ref="H1031" si="149">G1031*F1031</f>
        <v>0</v>
      </c>
      <c r="I1031" s="156"/>
    </row>
    <row r="1032" spans="1:9" ht="25.5" x14ac:dyDescent="0.2">
      <c r="A1032" s="154"/>
      <c r="B1032" s="136" t="s">
        <v>719</v>
      </c>
      <c r="C1032" s="158" t="s">
        <v>564</v>
      </c>
      <c r="D1032" s="156" t="s">
        <v>32</v>
      </c>
      <c r="E1032" s="156"/>
      <c r="F1032" s="160">
        <v>8</v>
      </c>
      <c r="G1032" s="162">
        <f>VLOOKUP(B1032,Insumos!$A$2:$C$187,3,FALSE)</f>
        <v>0</v>
      </c>
      <c r="H1032" s="156">
        <f t="shared" ref="H1032:H1040" si="150">G1032*F1032</f>
        <v>0</v>
      </c>
      <c r="I1032" s="156"/>
    </row>
    <row r="1033" spans="1:9" ht="12.75" x14ac:dyDescent="0.2">
      <c r="A1033" s="154"/>
      <c r="B1033" s="146" t="s">
        <v>702</v>
      </c>
      <c r="C1033" s="158" t="s">
        <v>564</v>
      </c>
      <c r="D1033" s="156" t="s">
        <v>30</v>
      </c>
      <c r="E1033" s="156"/>
      <c r="F1033" s="160">
        <v>7</v>
      </c>
      <c r="G1033" s="162">
        <f>VLOOKUP(B1033,Insumos!$A$2:$C$187,3,FALSE)</f>
        <v>0</v>
      </c>
      <c r="H1033" s="156">
        <f t="shared" si="150"/>
        <v>0</v>
      </c>
      <c r="I1033" s="156"/>
    </row>
    <row r="1034" spans="1:9" ht="25.5" x14ac:dyDescent="0.2">
      <c r="A1034" s="154"/>
      <c r="B1034" s="136" t="s">
        <v>571</v>
      </c>
      <c r="C1034" s="158" t="s">
        <v>564</v>
      </c>
      <c r="D1034" s="156" t="s">
        <v>32</v>
      </c>
      <c r="E1034" s="156"/>
      <c r="F1034" s="160">
        <v>1</v>
      </c>
      <c r="G1034" s="162">
        <f>VLOOKUP(B1034,Insumos!$A$2:$C$187,3,FALSE)</f>
        <v>0</v>
      </c>
      <c r="H1034" s="156">
        <f t="shared" si="150"/>
        <v>0</v>
      </c>
      <c r="I1034" s="156"/>
    </row>
    <row r="1035" spans="1:9" ht="25.5" x14ac:dyDescent="0.2">
      <c r="A1035" s="154"/>
      <c r="B1035" s="136" t="s">
        <v>33</v>
      </c>
      <c r="C1035" s="158" t="s">
        <v>564</v>
      </c>
      <c r="D1035" s="156" t="s">
        <v>32</v>
      </c>
      <c r="E1035" s="156"/>
      <c r="F1035" s="160">
        <v>1</v>
      </c>
      <c r="G1035" s="162">
        <f>VLOOKUP(B1035,Insumos!$A$2:$C$187,3,FALSE)</f>
        <v>0</v>
      </c>
      <c r="H1035" s="156">
        <f t="shared" si="150"/>
        <v>0</v>
      </c>
      <c r="I1035" s="156"/>
    </row>
    <row r="1036" spans="1:9" ht="12.75" x14ac:dyDescent="0.2">
      <c r="A1036" s="154"/>
      <c r="B1036" s="136" t="s">
        <v>113</v>
      </c>
      <c r="C1036" s="158" t="s">
        <v>564</v>
      </c>
      <c r="D1036" s="156" t="s">
        <v>32</v>
      </c>
      <c r="E1036" s="156"/>
      <c r="F1036" s="160">
        <v>1</v>
      </c>
      <c r="G1036" s="162">
        <f>VLOOKUP(B1036,Insumos!$A$2:$C$187,3,FALSE)</f>
        <v>0</v>
      </c>
      <c r="H1036" s="156">
        <f t="shared" si="150"/>
        <v>0</v>
      </c>
      <c r="I1036" s="156"/>
    </row>
    <row r="1037" spans="1:9" ht="25.5" x14ac:dyDescent="0.2">
      <c r="A1037" s="154"/>
      <c r="B1037" s="147" t="s">
        <v>716</v>
      </c>
      <c r="C1037" s="158" t="s">
        <v>564</v>
      </c>
      <c r="D1037" s="156" t="s">
        <v>32</v>
      </c>
      <c r="E1037" s="156"/>
      <c r="F1037" s="160">
        <v>1</v>
      </c>
      <c r="G1037" s="162">
        <f>VLOOKUP(B1037,Insumos!$A$2:$C$187,3,FALSE)</f>
        <v>0</v>
      </c>
      <c r="H1037" s="156">
        <f t="shared" si="150"/>
        <v>0</v>
      </c>
      <c r="I1037" s="156"/>
    </row>
    <row r="1038" spans="1:9" ht="25.5" x14ac:dyDescent="0.2">
      <c r="A1038" s="154"/>
      <c r="B1038" s="136" t="s">
        <v>284</v>
      </c>
      <c r="C1038" s="158" t="s">
        <v>564</v>
      </c>
      <c r="D1038" s="156" t="s">
        <v>32</v>
      </c>
      <c r="E1038" s="156"/>
      <c r="F1038" s="160">
        <v>2</v>
      </c>
      <c r="G1038" s="162">
        <f>VLOOKUP(B1038,Insumos!$A$2:$C$187,3,FALSE)</f>
        <v>0</v>
      </c>
      <c r="H1038" s="156">
        <f t="shared" si="150"/>
        <v>0</v>
      </c>
      <c r="I1038" s="156"/>
    </row>
    <row r="1039" spans="1:9" ht="12.75" x14ac:dyDescent="0.2">
      <c r="A1039" s="154"/>
      <c r="B1039" s="136" t="s">
        <v>281</v>
      </c>
      <c r="C1039" s="158" t="s">
        <v>564</v>
      </c>
      <c r="D1039" s="156" t="s">
        <v>32</v>
      </c>
      <c r="E1039" s="156"/>
      <c r="F1039" s="160">
        <v>2</v>
      </c>
      <c r="G1039" s="162">
        <f>VLOOKUP(B1039,Insumos!$A$2:$C$187,3,FALSE)</f>
        <v>0</v>
      </c>
      <c r="H1039" s="156">
        <f t="shared" si="150"/>
        <v>0</v>
      </c>
      <c r="I1039" s="156"/>
    </row>
    <row r="1040" spans="1:9" ht="25.5" x14ac:dyDescent="0.2">
      <c r="A1040" s="154"/>
      <c r="B1040" s="136" t="s">
        <v>776</v>
      </c>
      <c r="C1040" s="158" t="s">
        <v>564</v>
      </c>
      <c r="D1040" s="156" t="s">
        <v>35</v>
      </c>
      <c r="E1040" s="156"/>
      <c r="F1040" s="160">
        <v>1</v>
      </c>
      <c r="G1040" s="162">
        <f>VLOOKUP(B1040,Insumos!$A$2:$C$187,3,FALSE)</f>
        <v>0</v>
      </c>
      <c r="H1040" s="156">
        <f t="shared" si="150"/>
        <v>0</v>
      </c>
      <c r="I1040" s="156"/>
    </row>
    <row r="1041" spans="1:9" ht="12.75" x14ac:dyDescent="0.2">
      <c r="A1041" s="154"/>
      <c r="B1041" s="136"/>
      <c r="C1041" s="158"/>
      <c r="D1041" s="156"/>
      <c r="E1041" s="156"/>
      <c r="F1041" s="160"/>
      <c r="G1041" s="162"/>
      <c r="H1041" s="156"/>
      <c r="I1041" s="159"/>
    </row>
    <row r="1042" spans="1:9" ht="12.75" x14ac:dyDescent="0.2">
      <c r="A1042" s="304">
        <v>14</v>
      </c>
      <c r="B1042" s="305" t="s">
        <v>175</v>
      </c>
      <c r="C1042" s="158" t="s">
        <v>564</v>
      </c>
      <c r="D1042" s="306" t="s">
        <v>543</v>
      </c>
      <c r="E1042" s="133"/>
      <c r="F1042" s="306"/>
      <c r="G1042" s="306"/>
      <c r="H1042" s="307">
        <f>SUM(H1043:H1049)</f>
        <v>0</v>
      </c>
      <c r="I1042" s="307">
        <v>5.99</v>
      </c>
    </row>
    <row r="1043" spans="1:9" ht="25.5" x14ac:dyDescent="0.2">
      <c r="A1043" s="154"/>
      <c r="B1043" s="147" t="s">
        <v>706</v>
      </c>
      <c r="C1043" s="158" t="s">
        <v>564</v>
      </c>
      <c r="D1043" s="156" t="s">
        <v>32</v>
      </c>
      <c r="E1043" s="156"/>
      <c r="F1043" s="160">
        <v>4</v>
      </c>
      <c r="G1043" s="162">
        <f>VLOOKUP(B1043,Insumos!$A$2:$C$187,3,FALSE)</f>
        <v>0</v>
      </c>
      <c r="H1043" s="156">
        <f t="shared" ref="H1043" si="151">G1043*F1043</f>
        <v>0</v>
      </c>
      <c r="I1043" s="156"/>
    </row>
    <row r="1044" spans="1:9" ht="25.5" x14ac:dyDescent="0.2">
      <c r="A1044" s="154"/>
      <c r="B1044" s="136" t="s">
        <v>719</v>
      </c>
      <c r="C1044" s="158" t="s">
        <v>564</v>
      </c>
      <c r="D1044" s="156" t="s">
        <v>32</v>
      </c>
      <c r="E1044" s="156"/>
      <c r="F1044" s="160">
        <v>8</v>
      </c>
      <c r="G1044" s="162">
        <f>VLOOKUP(B1044,Insumos!$A$2:$C$187,3,FALSE)</f>
        <v>0</v>
      </c>
      <c r="H1044" s="156">
        <f t="shared" ref="H1044:H1049" si="152">G1044*F1044</f>
        <v>0</v>
      </c>
      <c r="I1044" s="156"/>
    </row>
    <row r="1045" spans="1:9" ht="12.75" x14ac:dyDescent="0.2">
      <c r="A1045" s="154"/>
      <c r="B1045" s="146" t="s">
        <v>702</v>
      </c>
      <c r="C1045" s="158" t="s">
        <v>564</v>
      </c>
      <c r="D1045" s="156" t="s">
        <v>30</v>
      </c>
      <c r="E1045" s="156"/>
      <c r="F1045" s="160">
        <v>7</v>
      </c>
      <c r="G1045" s="162">
        <f>VLOOKUP(B1045,Insumos!$A$2:$C$187,3,FALSE)</f>
        <v>0</v>
      </c>
      <c r="H1045" s="156">
        <f t="shared" si="152"/>
        <v>0</v>
      </c>
      <c r="I1045" s="156"/>
    </row>
    <row r="1046" spans="1:9" ht="25.5" x14ac:dyDescent="0.2">
      <c r="A1046" s="154"/>
      <c r="B1046" s="136" t="s">
        <v>571</v>
      </c>
      <c r="C1046" s="158" t="s">
        <v>564</v>
      </c>
      <c r="D1046" s="156" t="s">
        <v>32</v>
      </c>
      <c r="E1046" s="156"/>
      <c r="F1046" s="160">
        <v>3</v>
      </c>
      <c r="G1046" s="162">
        <f>VLOOKUP(B1046,Insumos!$A$2:$C$187,3,FALSE)</f>
        <v>0</v>
      </c>
      <c r="H1046" s="156">
        <f t="shared" si="152"/>
        <v>0</v>
      </c>
      <c r="I1046" s="156"/>
    </row>
    <row r="1047" spans="1:9" ht="25.5" x14ac:dyDescent="0.2">
      <c r="A1047" s="154"/>
      <c r="B1047" s="136" t="s">
        <v>33</v>
      </c>
      <c r="C1047" s="158" t="s">
        <v>564</v>
      </c>
      <c r="D1047" s="156" t="s">
        <v>32</v>
      </c>
      <c r="E1047" s="156"/>
      <c r="F1047" s="160">
        <v>2</v>
      </c>
      <c r="G1047" s="162">
        <f>VLOOKUP(B1047,Insumos!$A$2:$C$187,3,FALSE)</f>
        <v>0</v>
      </c>
      <c r="H1047" s="156">
        <f t="shared" si="152"/>
        <v>0</v>
      </c>
      <c r="I1047" s="156"/>
    </row>
    <row r="1048" spans="1:9" ht="12.75" x14ac:dyDescent="0.2">
      <c r="A1048" s="154"/>
      <c r="B1048" s="136" t="s">
        <v>113</v>
      </c>
      <c r="C1048" s="158" t="s">
        <v>564</v>
      </c>
      <c r="D1048" s="156" t="s">
        <v>32</v>
      </c>
      <c r="E1048" s="156"/>
      <c r="F1048" s="160">
        <v>3</v>
      </c>
      <c r="G1048" s="162">
        <f>VLOOKUP(B1048,Insumos!$A$2:$C$187,3,FALSE)</f>
        <v>0</v>
      </c>
      <c r="H1048" s="156">
        <f t="shared" si="152"/>
        <v>0</v>
      </c>
      <c r="I1048" s="156"/>
    </row>
    <row r="1049" spans="1:9" ht="25.5" x14ac:dyDescent="0.2">
      <c r="A1049" s="154"/>
      <c r="B1049" s="136" t="s">
        <v>776</v>
      </c>
      <c r="C1049" s="158" t="s">
        <v>564</v>
      </c>
      <c r="D1049" s="156" t="s">
        <v>35</v>
      </c>
      <c r="E1049" s="156"/>
      <c r="F1049" s="160">
        <v>3</v>
      </c>
      <c r="G1049" s="162">
        <f>VLOOKUP(B1049,Insumos!$A$2:$C$187,3,FALSE)</f>
        <v>0</v>
      </c>
      <c r="H1049" s="156">
        <f t="shared" si="152"/>
        <v>0</v>
      </c>
      <c r="I1049" s="156"/>
    </row>
    <row r="1050" spans="1:9" ht="12.75" x14ac:dyDescent="0.2">
      <c r="A1050" s="154"/>
      <c r="B1050" s="136"/>
      <c r="C1050" s="158"/>
      <c r="D1050" s="156"/>
      <c r="E1050" s="156"/>
      <c r="F1050" s="160"/>
      <c r="G1050" s="162"/>
      <c r="H1050" s="156"/>
      <c r="I1050" s="159"/>
    </row>
    <row r="1051" spans="1:9" ht="12.75" x14ac:dyDescent="0.2">
      <c r="A1051" s="304">
        <v>14</v>
      </c>
      <c r="B1051" s="305" t="s">
        <v>176</v>
      </c>
      <c r="C1051" s="158" t="s">
        <v>564</v>
      </c>
      <c r="D1051" s="306" t="s">
        <v>543</v>
      </c>
      <c r="E1051" s="133"/>
      <c r="F1051" s="306"/>
      <c r="G1051" s="306"/>
      <c r="H1051" s="307">
        <f>SUM(H1052:H1061)</f>
        <v>0</v>
      </c>
      <c r="I1051" s="307">
        <v>5.33</v>
      </c>
    </row>
    <row r="1052" spans="1:9" ht="25.5" x14ac:dyDescent="0.2">
      <c r="A1052" s="154"/>
      <c r="B1052" s="147" t="s">
        <v>706</v>
      </c>
      <c r="C1052" s="158" t="s">
        <v>564</v>
      </c>
      <c r="D1052" s="156" t="s">
        <v>32</v>
      </c>
      <c r="E1052" s="156"/>
      <c r="F1052" s="160">
        <v>4</v>
      </c>
      <c r="G1052" s="162">
        <f>VLOOKUP(B1052,Insumos!$A$2:$C$187,3,FALSE)</f>
        <v>0</v>
      </c>
      <c r="H1052" s="156">
        <f t="shared" ref="H1052" si="153">G1052*F1052</f>
        <v>0</v>
      </c>
      <c r="I1052" s="156"/>
    </row>
    <row r="1053" spans="1:9" ht="25.5" x14ac:dyDescent="0.2">
      <c r="A1053" s="154"/>
      <c r="B1053" s="136" t="s">
        <v>719</v>
      </c>
      <c r="C1053" s="158" t="s">
        <v>564</v>
      </c>
      <c r="D1053" s="156" t="s">
        <v>32</v>
      </c>
      <c r="E1053" s="156"/>
      <c r="F1053" s="160">
        <v>8</v>
      </c>
      <c r="G1053" s="162">
        <f>VLOOKUP(B1053,Insumos!$A$2:$C$187,3,FALSE)</f>
        <v>0</v>
      </c>
      <c r="H1053" s="156">
        <f t="shared" ref="H1053:H1061" si="154">G1053*F1053</f>
        <v>0</v>
      </c>
      <c r="I1053" s="156"/>
    </row>
    <row r="1054" spans="1:9" ht="25.5" x14ac:dyDescent="0.2">
      <c r="A1054" s="154"/>
      <c r="B1054" s="147" t="s">
        <v>703</v>
      </c>
      <c r="C1054" s="158" t="s">
        <v>564</v>
      </c>
      <c r="D1054" s="156" t="s">
        <v>30</v>
      </c>
      <c r="E1054" s="156"/>
      <c r="F1054" s="160">
        <v>7</v>
      </c>
      <c r="G1054" s="162">
        <f>VLOOKUP(B1054,Insumos!$A$2:$C$187,3,FALSE)</f>
        <v>0</v>
      </c>
      <c r="H1054" s="156">
        <f t="shared" si="154"/>
        <v>0</v>
      </c>
      <c r="I1054" s="156"/>
    </row>
    <row r="1055" spans="1:9" ht="25.5" x14ac:dyDescent="0.2">
      <c r="A1055" s="154"/>
      <c r="B1055" s="136" t="s">
        <v>571</v>
      </c>
      <c r="C1055" s="158" t="s">
        <v>564</v>
      </c>
      <c r="D1055" s="156" t="s">
        <v>32</v>
      </c>
      <c r="E1055" s="156"/>
      <c r="F1055" s="160">
        <v>1</v>
      </c>
      <c r="G1055" s="162">
        <f>VLOOKUP(B1055,Insumos!$A$2:$C$187,3,FALSE)</f>
        <v>0</v>
      </c>
      <c r="H1055" s="156">
        <f t="shared" si="154"/>
        <v>0</v>
      </c>
      <c r="I1055" s="156"/>
    </row>
    <row r="1056" spans="1:9" ht="25.5" x14ac:dyDescent="0.2">
      <c r="A1056" s="154"/>
      <c r="B1056" s="136" t="s">
        <v>33</v>
      </c>
      <c r="C1056" s="158" t="s">
        <v>564</v>
      </c>
      <c r="D1056" s="156" t="s">
        <v>32</v>
      </c>
      <c r="E1056" s="156"/>
      <c r="F1056" s="160">
        <v>1</v>
      </c>
      <c r="G1056" s="162">
        <f>VLOOKUP(B1056,Insumos!$A$2:$C$187,3,FALSE)</f>
        <v>0</v>
      </c>
      <c r="H1056" s="156">
        <f t="shared" si="154"/>
        <v>0</v>
      </c>
      <c r="I1056" s="156"/>
    </row>
    <row r="1057" spans="1:9" ht="12.75" x14ac:dyDescent="0.2">
      <c r="A1057" s="154"/>
      <c r="B1057" s="136" t="s">
        <v>325</v>
      </c>
      <c r="C1057" s="158" t="s">
        <v>564</v>
      </c>
      <c r="D1057" s="156" t="s">
        <v>32</v>
      </c>
      <c r="E1057" s="156"/>
      <c r="F1057" s="160">
        <v>1</v>
      </c>
      <c r="G1057" s="162">
        <f>VLOOKUP(B1057,Insumos!$A$2:$C$187,3,FALSE)</f>
        <v>0</v>
      </c>
      <c r="H1057" s="156">
        <f t="shared" si="154"/>
        <v>0</v>
      </c>
      <c r="I1057" s="156"/>
    </row>
    <row r="1058" spans="1:9" ht="25.5" x14ac:dyDescent="0.2">
      <c r="A1058" s="154"/>
      <c r="B1058" s="147" t="s">
        <v>716</v>
      </c>
      <c r="C1058" s="158" t="s">
        <v>564</v>
      </c>
      <c r="D1058" s="156" t="s">
        <v>32</v>
      </c>
      <c r="E1058" s="156"/>
      <c r="F1058" s="160">
        <v>1</v>
      </c>
      <c r="G1058" s="162">
        <f>VLOOKUP(B1058,Insumos!$A$2:$C$187,3,FALSE)</f>
        <v>0</v>
      </c>
      <c r="H1058" s="156">
        <f t="shared" si="154"/>
        <v>0</v>
      </c>
      <c r="I1058" s="156"/>
    </row>
    <row r="1059" spans="1:9" ht="25.5" x14ac:dyDescent="0.2">
      <c r="A1059" s="154"/>
      <c r="B1059" s="136" t="s">
        <v>284</v>
      </c>
      <c r="C1059" s="158" t="s">
        <v>564</v>
      </c>
      <c r="D1059" s="156" t="s">
        <v>32</v>
      </c>
      <c r="E1059" s="156"/>
      <c r="F1059" s="160">
        <v>2</v>
      </c>
      <c r="G1059" s="162">
        <f>VLOOKUP(B1059,Insumos!$A$2:$C$187,3,FALSE)</f>
        <v>0</v>
      </c>
      <c r="H1059" s="156">
        <f t="shared" si="154"/>
        <v>0</v>
      </c>
      <c r="I1059" s="156"/>
    </row>
    <row r="1060" spans="1:9" ht="12.75" x14ac:dyDescent="0.2">
      <c r="A1060" s="154"/>
      <c r="B1060" s="136" t="s">
        <v>281</v>
      </c>
      <c r="C1060" s="158" t="s">
        <v>564</v>
      </c>
      <c r="D1060" s="156" t="s">
        <v>32</v>
      </c>
      <c r="E1060" s="156"/>
      <c r="F1060" s="160">
        <v>2</v>
      </c>
      <c r="G1060" s="162">
        <f>VLOOKUP(B1060,Insumos!$A$2:$C$187,3,FALSE)</f>
        <v>0</v>
      </c>
      <c r="H1060" s="156">
        <f t="shared" si="154"/>
        <v>0</v>
      </c>
      <c r="I1060" s="156"/>
    </row>
    <row r="1061" spans="1:9" ht="25.5" x14ac:dyDescent="0.2">
      <c r="A1061" s="154"/>
      <c r="B1061" s="136" t="s">
        <v>776</v>
      </c>
      <c r="C1061" s="158" t="s">
        <v>564</v>
      </c>
      <c r="D1061" s="156" t="s">
        <v>35</v>
      </c>
      <c r="E1061" s="156"/>
      <c r="F1061" s="160">
        <v>1</v>
      </c>
      <c r="G1061" s="162">
        <f>VLOOKUP(B1061,Insumos!$A$2:$C$187,3,FALSE)</f>
        <v>0</v>
      </c>
      <c r="H1061" s="156">
        <f t="shared" si="154"/>
        <v>0</v>
      </c>
      <c r="I1061" s="156"/>
    </row>
    <row r="1062" spans="1:9" ht="12.75" x14ac:dyDescent="0.2">
      <c r="A1062" s="154"/>
      <c r="B1062" s="136"/>
      <c r="C1062" s="158"/>
      <c r="D1062" s="156"/>
      <c r="E1062" s="156"/>
      <c r="F1062" s="160"/>
      <c r="G1062" s="162"/>
      <c r="H1062" s="156"/>
      <c r="I1062" s="159"/>
    </row>
    <row r="1063" spans="1:9" ht="12.75" x14ac:dyDescent="0.2">
      <c r="A1063" s="304">
        <v>14</v>
      </c>
      <c r="B1063" s="305" t="s">
        <v>177</v>
      </c>
      <c r="C1063" s="158" t="s">
        <v>564</v>
      </c>
      <c r="D1063" s="306" t="s">
        <v>543</v>
      </c>
      <c r="E1063" s="133"/>
      <c r="F1063" s="306"/>
      <c r="G1063" s="306"/>
      <c r="H1063" s="307">
        <f>SUM(H1064:H1070)</f>
        <v>0</v>
      </c>
      <c r="I1063" s="307">
        <v>5.99</v>
      </c>
    </row>
    <row r="1064" spans="1:9" ht="25.5" x14ac:dyDescent="0.2">
      <c r="A1064" s="154"/>
      <c r="B1064" s="147" t="s">
        <v>706</v>
      </c>
      <c r="C1064" s="158" t="s">
        <v>564</v>
      </c>
      <c r="D1064" s="156" t="s">
        <v>32</v>
      </c>
      <c r="E1064" s="156"/>
      <c r="F1064" s="160">
        <v>4</v>
      </c>
      <c r="G1064" s="162">
        <f>VLOOKUP(B1064,Insumos!$A$2:$C$187,3,FALSE)</f>
        <v>0</v>
      </c>
      <c r="H1064" s="156">
        <f t="shared" ref="H1064" si="155">G1064*F1064</f>
        <v>0</v>
      </c>
      <c r="I1064" s="156"/>
    </row>
    <row r="1065" spans="1:9" ht="25.5" x14ac:dyDescent="0.2">
      <c r="A1065" s="154"/>
      <c r="B1065" s="136" t="s">
        <v>719</v>
      </c>
      <c r="C1065" s="158" t="s">
        <v>564</v>
      </c>
      <c r="D1065" s="156" t="s">
        <v>32</v>
      </c>
      <c r="E1065" s="156"/>
      <c r="F1065" s="160">
        <v>8</v>
      </c>
      <c r="G1065" s="162">
        <f>VLOOKUP(B1065,Insumos!$A$2:$C$187,3,FALSE)</f>
        <v>0</v>
      </c>
      <c r="H1065" s="156">
        <f t="shared" ref="H1065:H1070" si="156">G1065*F1065</f>
        <v>0</v>
      </c>
      <c r="I1065" s="156"/>
    </row>
    <row r="1066" spans="1:9" ht="25.5" x14ac:dyDescent="0.2">
      <c r="A1066" s="154"/>
      <c r="B1066" s="147" t="s">
        <v>703</v>
      </c>
      <c r="C1066" s="158" t="s">
        <v>564</v>
      </c>
      <c r="D1066" s="156" t="s">
        <v>30</v>
      </c>
      <c r="E1066" s="156"/>
      <c r="F1066" s="160">
        <v>7</v>
      </c>
      <c r="G1066" s="162">
        <f>VLOOKUP(B1066,Insumos!$A$2:$C$187,3,FALSE)</f>
        <v>0</v>
      </c>
      <c r="H1066" s="156">
        <f t="shared" si="156"/>
        <v>0</v>
      </c>
      <c r="I1066" s="156"/>
    </row>
    <row r="1067" spans="1:9" ht="25.5" x14ac:dyDescent="0.2">
      <c r="A1067" s="154"/>
      <c r="B1067" s="136" t="s">
        <v>571</v>
      </c>
      <c r="C1067" s="158" t="s">
        <v>564</v>
      </c>
      <c r="D1067" s="156" t="s">
        <v>32</v>
      </c>
      <c r="E1067" s="156"/>
      <c r="F1067" s="160">
        <v>3</v>
      </c>
      <c r="G1067" s="162">
        <f>VLOOKUP(B1067,Insumos!$A$2:$C$187,3,FALSE)</f>
        <v>0</v>
      </c>
      <c r="H1067" s="156">
        <f t="shared" si="156"/>
        <v>0</v>
      </c>
      <c r="I1067" s="156"/>
    </row>
    <row r="1068" spans="1:9" ht="25.5" x14ac:dyDescent="0.2">
      <c r="A1068" s="154"/>
      <c r="B1068" s="136" t="s">
        <v>33</v>
      </c>
      <c r="C1068" s="158" t="s">
        <v>564</v>
      </c>
      <c r="D1068" s="156" t="s">
        <v>32</v>
      </c>
      <c r="E1068" s="156"/>
      <c r="F1068" s="160">
        <v>2</v>
      </c>
      <c r="G1068" s="162">
        <f>VLOOKUP(B1068,Insumos!$A$2:$C$187,3,FALSE)</f>
        <v>0</v>
      </c>
      <c r="H1068" s="156">
        <f t="shared" si="156"/>
        <v>0</v>
      </c>
      <c r="I1068" s="156"/>
    </row>
    <row r="1069" spans="1:9" ht="12.75" x14ac:dyDescent="0.2">
      <c r="A1069" s="154"/>
      <c r="B1069" s="136" t="s">
        <v>325</v>
      </c>
      <c r="C1069" s="158" t="s">
        <v>564</v>
      </c>
      <c r="D1069" s="156" t="s">
        <v>32</v>
      </c>
      <c r="E1069" s="156"/>
      <c r="F1069" s="160">
        <v>3</v>
      </c>
      <c r="G1069" s="162">
        <f>VLOOKUP(B1069,Insumos!$A$2:$C$187,3,FALSE)</f>
        <v>0</v>
      </c>
      <c r="H1069" s="156">
        <f t="shared" si="156"/>
        <v>0</v>
      </c>
      <c r="I1069" s="156"/>
    </row>
    <row r="1070" spans="1:9" ht="25.5" x14ac:dyDescent="0.2">
      <c r="A1070" s="154"/>
      <c r="B1070" s="136" t="s">
        <v>776</v>
      </c>
      <c r="C1070" s="158" t="s">
        <v>564</v>
      </c>
      <c r="D1070" s="156" t="s">
        <v>35</v>
      </c>
      <c r="E1070" s="156"/>
      <c r="F1070" s="160">
        <v>3</v>
      </c>
      <c r="G1070" s="162">
        <f>VLOOKUP(B1070,Insumos!$A$2:$C$187,3,FALSE)</f>
        <v>0</v>
      </c>
      <c r="H1070" s="156">
        <f t="shared" si="156"/>
        <v>0</v>
      </c>
      <c r="I1070" s="156"/>
    </row>
    <row r="1071" spans="1:9" ht="12.75" x14ac:dyDescent="0.2">
      <c r="A1071" s="154"/>
      <c r="B1071" s="136"/>
      <c r="C1071" s="158"/>
      <c r="D1071" s="156"/>
      <c r="E1071" s="156"/>
      <c r="F1071" s="160"/>
      <c r="G1071" s="162"/>
      <c r="H1071" s="156"/>
      <c r="I1071" s="156"/>
    </row>
    <row r="1072" spans="1:9" ht="12.75" x14ac:dyDescent="0.2">
      <c r="A1072" s="304" t="s">
        <v>605</v>
      </c>
      <c r="B1072" s="305" t="s">
        <v>243</v>
      </c>
      <c r="C1072" s="158" t="s">
        <v>565</v>
      </c>
      <c r="D1072" s="306"/>
      <c r="E1072" s="133"/>
      <c r="F1072" s="306"/>
      <c r="G1072" s="306"/>
      <c r="H1072" s="307">
        <f>SUM(H1073:H1077)</f>
        <v>0</v>
      </c>
      <c r="I1072" s="307">
        <v>1.4</v>
      </c>
    </row>
    <row r="1073" spans="1:11" ht="34.5" customHeight="1" x14ac:dyDescent="0.2">
      <c r="A1073" s="154"/>
      <c r="B1073" s="170" t="s">
        <v>244</v>
      </c>
      <c r="C1073" s="158" t="s">
        <v>564</v>
      </c>
      <c r="D1073" s="167" t="s">
        <v>32</v>
      </c>
      <c r="E1073" s="167"/>
      <c r="F1073" s="171">
        <v>1</v>
      </c>
      <c r="G1073" s="162">
        <f>VLOOKUP(B1073,Insumos!$A$2:$C$187,3,FALSE)</f>
        <v>0</v>
      </c>
      <c r="H1073" s="156">
        <f t="shared" ref="H1073" si="157">G1073*F1073</f>
        <v>0</v>
      </c>
      <c r="I1073" s="156"/>
    </row>
    <row r="1074" spans="1:11" ht="34.5" customHeight="1" x14ac:dyDescent="0.2">
      <c r="A1074" s="154"/>
      <c r="B1074" s="169" t="s">
        <v>245</v>
      </c>
      <c r="C1074" s="158" t="s">
        <v>543</v>
      </c>
      <c r="D1074" s="167" t="s">
        <v>30</v>
      </c>
      <c r="E1074" s="167"/>
      <c r="F1074" s="171"/>
      <c r="G1074" s="162">
        <f>VLOOKUP(B1074,Insumos!$A$2:$C$187,3,FALSE)</f>
        <v>0</v>
      </c>
      <c r="H1074" s="156">
        <f t="shared" ref="H1074:H1077" si="158">G1074*F1074</f>
        <v>0</v>
      </c>
      <c r="I1074" s="156"/>
    </row>
    <row r="1075" spans="1:11" ht="34.5" customHeight="1" x14ac:dyDescent="0.2">
      <c r="A1075" s="154"/>
      <c r="B1075" s="170" t="s">
        <v>279</v>
      </c>
      <c r="C1075" s="158" t="s">
        <v>543</v>
      </c>
      <c r="D1075" s="167" t="s">
        <v>30</v>
      </c>
      <c r="E1075" s="167"/>
      <c r="F1075" s="171">
        <v>0.5</v>
      </c>
      <c r="G1075" s="162">
        <f>VLOOKUP(B1075,Insumos!$A$2:$C$187,3,FALSE)</f>
        <v>0</v>
      </c>
      <c r="H1075" s="156">
        <f t="shared" si="158"/>
        <v>0</v>
      </c>
      <c r="I1075" s="156"/>
    </row>
    <row r="1076" spans="1:11" ht="34.5" customHeight="1" x14ac:dyDescent="0.2">
      <c r="A1076" s="154"/>
      <c r="B1076" s="170" t="s">
        <v>36</v>
      </c>
      <c r="C1076" s="158" t="s">
        <v>543</v>
      </c>
      <c r="D1076" s="172" t="s">
        <v>32</v>
      </c>
      <c r="E1076" s="172"/>
      <c r="F1076" s="171">
        <v>5</v>
      </c>
      <c r="G1076" s="162">
        <f>VLOOKUP(B1076,Insumos!$A$2:$C$187,3,FALSE)</f>
        <v>0</v>
      </c>
      <c r="H1076" s="156">
        <f t="shared" si="158"/>
        <v>0</v>
      </c>
      <c r="I1076" s="156"/>
    </row>
    <row r="1077" spans="1:11" ht="34.5" customHeight="1" x14ac:dyDescent="0.2">
      <c r="A1077" s="154"/>
      <c r="B1077" s="169" t="s">
        <v>246</v>
      </c>
      <c r="C1077" s="158" t="s">
        <v>543</v>
      </c>
      <c r="D1077" s="172" t="s">
        <v>32</v>
      </c>
      <c r="E1077" s="172"/>
      <c r="F1077" s="171">
        <v>1</v>
      </c>
      <c r="G1077" s="162">
        <f>VLOOKUP(B1077,Insumos!$A$2:$C$187,3,FALSE)</f>
        <v>0</v>
      </c>
      <c r="H1077" s="156">
        <f t="shared" si="158"/>
        <v>0</v>
      </c>
      <c r="I1077" s="156"/>
    </row>
    <row r="1078" spans="1:11" ht="34.5" customHeight="1" x14ac:dyDescent="0.2">
      <c r="A1078" s="154"/>
      <c r="B1078" s="136"/>
      <c r="C1078" s="158"/>
      <c r="D1078" s="156"/>
      <c r="E1078" s="156"/>
      <c r="F1078" s="160"/>
      <c r="G1078" s="162"/>
      <c r="H1078" s="156"/>
      <c r="I1078" s="159"/>
    </row>
    <row r="1079" spans="1:11" ht="12.75" x14ac:dyDescent="0.2">
      <c r="A1079" s="304">
        <v>15</v>
      </c>
      <c r="B1079" s="305" t="s">
        <v>183</v>
      </c>
      <c r="C1079" s="158" t="s">
        <v>576</v>
      </c>
      <c r="D1079" s="306" t="s">
        <v>543</v>
      </c>
      <c r="E1079" s="133"/>
      <c r="F1079" s="306"/>
      <c r="G1079" s="306"/>
      <c r="H1079" s="307">
        <f>SUM(H1080:H1093)</f>
        <v>0</v>
      </c>
      <c r="I1079" s="307">
        <v>15</v>
      </c>
    </row>
    <row r="1080" spans="1:11" ht="25.5" x14ac:dyDescent="0.2">
      <c r="A1080" s="154"/>
      <c r="B1080" s="173" t="s">
        <v>537</v>
      </c>
      <c r="C1080" s="158" t="s">
        <v>576</v>
      </c>
      <c r="D1080" s="174" t="s">
        <v>32</v>
      </c>
      <c r="E1080" s="174"/>
      <c r="F1080" s="175">
        <v>1</v>
      </c>
      <c r="G1080" s="162">
        <f>VLOOKUP(B1080,Insumos!$A$2:$C$187,3,FALSE)</f>
        <v>0</v>
      </c>
      <c r="H1080" s="156">
        <f t="shared" ref="H1080" si="159">G1080*F1080</f>
        <v>0</v>
      </c>
      <c r="I1080" s="156"/>
    </row>
    <row r="1081" spans="1:11" ht="25.5" x14ac:dyDescent="0.2">
      <c r="A1081" s="154"/>
      <c r="B1081" s="136" t="s">
        <v>284</v>
      </c>
      <c r="C1081" s="158" t="s">
        <v>576</v>
      </c>
      <c r="D1081" s="174" t="s">
        <v>32</v>
      </c>
      <c r="E1081" s="174"/>
      <c r="F1081" s="175">
        <v>3</v>
      </c>
      <c r="G1081" s="162">
        <f>VLOOKUP(B1081,Insumos!$A$2:$C$187,3,FALSE)</f>
        <v>0</v>
      </c>
      <c r="H1081" s="156">
        <f t="shared" ref="H1081:H1093" si="160">G1081*F1081</f>
        <v>0</v>
      </c>
      <c r="I1081" s="156"/>
    </row>
    <row r="1082" spans="1:11" ht="25.5" x14ac:dyDescent="0.2">
      <c r="A1082" s="154"/>
      <c r="B1082" s="136" t="s">
        <v>34</v>
      </c>
      <c r="C1082" s="158" t="s">
        <v>576</v>
      </c>
      <c r="D1082" s="174" t="s">
        <v>32</v>
      </c>
      <c r="E1082" s="174"/>
      <c r="F1082" s="175">
        <v>1</v>
      </c>
      <c r="G1082" s="162">
        <f>VLOOKUP(B1082,Insumos!$A$2:$C$187,3,FALSE)</f>
        <v>0</v>
      </c>
      <c r="H1082" s="156">
        <f t="shared" si="160"/>
        <v>0</v>
      </c>
      <c r="I1082" s="156"/>
      <c r="K1082" s="176"/>
    </row>
    <row r="1083" spans="1:11" ht="12.75" x14ac:dyDescent="0.2">
      <c r="A1083" s="154"/>
      <c r="B1083" s="173" t="s">
        <v>184</v>
      </c>
      <c r="C1083" s="158" t="s">
        <v>576</v>
      </c>
      <c r="D1083" s="174" t="s">
        <v>32</v>
      </c>
      <c r="E1083" s="174"/>
      <c r="F1083" s="175">
        <v>1</v>
      </c>
      <c r="G1083" s="162">
        <f>VLOOKUP(B1083,Insumos!$A$2:$C$187,3,FALSE)</f>
        <v>0</v>
      </c>
      <c r="H1083" s="156">
        <f t="shared" si="160"/>
        <v>0</v>
      </c>
      <c r="I1083" s="156"/>
      <c r="K1083" s="176"/>
    </row>
    <row r="1084" spans="1:11" ht="25.5" x14ac:dyDescent="0.2">
      <c r="A1084" s="154"/>
      <c r="B1084" s="147" t="s">
        <v>706</v>
      </c>
      <c r="C1084" s="158" t="s">
        <v>576</v>
      </c>
      <c r="D1084" s="174" t="s">
        <v>32</v>
      </c>
      <c r="E1084" s="174"/>
      <c r="F1084" s="175">
        <v>4</v>
      </c>
      <c r="G1084" s="162">
        <f>VLOOKUP(B1084,Insumos!$A$2:$C$187,3,FALSE)</f>
        <v>0</v>
      </c>
      <c r="H1084" s="156">
        <f t="shared" si="160"/>
        <v>0</v>
      </c>
      <c r="I1084" s="156"/>
      <c r="K1084" s="176"/>
    </row>
    <row r="1085" spans="1:11" ht="25.5" x14ac:dyDescent="0.2">
      <c r="A1085" s="154"/>
      <c r="B1085" s="147" t="s">
        <v>703</v>
      </c>
      <c r="C1085" s="158" t="s">
        <v>576</v>
      </c>
      <c r="D1085" s="174" t="s">
        <v>30</v>
      </c>
      <c r="E1085" s="174"/>
      <c r="F1085" s="175">
        <v>25</v>
      </c>
      <c r="G1085" s="162">
        <f>VLOOKUP(B1085,Insumos!$A$2:$C$187,3,FALSE)</f>
        <v>0</v>
      </c>
      <c r="H1085" s="156">
        <f t="shared" si="160"/>
        <v>0</v>
      </c>
      <c r="I1085" s="156"/>
      <c r="K1085" s="176"/>
    </row>
    <row r="1086" spans="1:11" ht="12.75" x14ac:dyDescent="0.2">
      <c r="A1086" s="154"/>
      <c r="B1086" s="136" t="s">
        <v>292</v>
      </c>
      <c r="C1086" s="158" t="s">
        <v>576</v>
      </c>
      <c r="D1086" s="174" t="s">
        <v>30</v>
      </c>
      <c r="E1086" s="174"/>
      <c r="F1086" s="175">
        <v>1</v>
      </c>
      <c r="G1086" s="162">
        <f>VLOOKUP(B1086,Insumos!$A$2:$C$187,3,FALSE)</f>
        <v>0</v>
      </c>
      <c r="H1086" s="156">
        <f t="shared" si="160"/>
        <v>0</v>
      </c>
      <c r="I1086" s="156"/>
    </row>
    <row r="1087" spans="1:11" ht="25.5" x14ac:dyDescent="0.2">
      <c r="A1087" s="154"/>
      <c r="B1087" s="136" t="s">
        <v>719</v>
      </c>
      <c r="C1087" s="158" t="s">
        <v>576</v>
      </c>
      <c r="D1087" s="174" t="s">
        <v>32</v>
      </c>
      <c r="E1087" s="174"/>
      <c r="F1087" s="175">
        <v>7</v>
      </c>
      <c r="G1087" s="162">
        <f>VLOOKUP(B1087,Insumos!$A$2:$C$187,3,FALSE)</f>
        <v>0</v>
      </c>
      <c r="H1087" s="156">
        <f t="shared" si="160"/>
        <v>0</v>
      </c>
      <c r="I1087" s="156"/>
    </row>
    <row r="1088" spans="1:11" ht="25.5" x14ac:dyDescent="0.2">
      <c r="A1088" s="154"/>
      <c r="B1088" s="136" t="s">
        <v>571</v>
      </c>
      <c r="C1088" s="158" t="s">
        <v>576</v>
      </c>
      <c r="D1088" s="174" t="s">
        <v>32</v>
      </c>
      <c r="E1088" s="174"/>
      <c r="F1088" s="175">
        <v>1</v>
      </c>
      <c r="G1088" s="162">
        <f>VLOOKUP(B1088,Insumos!$A$2:$C$187,3,FALSE)</f>
        <v>0</v>
      </c>
      <c r="H1088" s="156">
        <f t="shared" si="160"/>
        <v>0</v>
      </c>
      <c r="I1088" s="156"/>
    </row>
    <row r="1089" spans="1:9" ht="25.5" x14ac:dyDescent="0.2">
      <c r="A1089" s="154"/>
      <c r="B1089" s="136" t="s">
        <v>33</v>
      </c>
      <c r="C1089" s="158" t="s">
        <v>576</v>
      </c>
      <c r="D1089" s="174" t="s">
        <v>32</v>
      </c>
      <c r="E1089" s="174"/>
      <c r="F1089" s="175">
        <v>2</v>
      </c>
      <c r="G1089" s="162">
        <f>VLOOKUP(B1089,Insumos!$A$2:$C$187,3,FALSE)</f>
        <v>0</v>
      </c>
      <c r="H1089" s="156">
        <f t="shared" si="160"/>
        <v>0</v>
      </c>
      <c r="I1089" s="156"/>
    </row>
    <row r="1090" spans="1:9" ht="12.75" x14ac:dyDescent="0.2">
      <c r="A1090" s="154"/>
      <c r="B1090" s="136" t="s">
        <v>108</v>
      </c>
      <c r="C1090" s="158" t="s">
        <v>576</v>
      </c>
      <c r="D1090" s="174" t="s">
        <v>32</v>
      </c>
      <c r="E1090" s="174"/>
      <c r="F1090" s="175">
        <v>1</v>
      </c>
      <c r="G1090" s="162">
        <f>VLOOKUP(B1090,Insumos!$A$2:$C$187,3,FALSE)</f>
        <v>0</v>
      </c>
      <c r="H1090" s="156">
        <f t="shared" si="160"/>
        <v>0</v>
      </c>
      <c r="I1090" s="156"/>
    </row>
    <row r="1091" spans="1:9" ht="12.75" x14ac:dyDescent="0.2">
      <c r="A1091" s="154"/>
      <c r="B1091" s="173" t="s">
        <v>185</v>
      </c>
      <c r="C1091" s="158" t="s">
        <v>576</v>
      </c>
      <c r="D1091" s="174" t="s">
        <v>32</v>
      </c>
      <c r="E1091" s="174"/>
      <c r="F1091" s="175">
        <v>1</v>
      </c>
      <c r="G1091" s="162">
        <f>VLOOKUP(B1091,Insumos!$A$2:$C$187,3,FALSE)</f>
        <v>0</v>
      </c>
      <c r="H1091" s="156">
        <f t="shared" si="160"/>
        <v>0</v>
      </c>
      <c r="I1091" s="156"/>
    </row>
    <row r="1092" spans="1:9" ht="12.75" x14ac:dyDescent="0.2">
      <c r="A1092" s="154"/>
      <c r="B1092" s="136" t="s">
        <v>711</v>
      </c>
      <c r="C1092" s="158" t="s">
        <v>576</v>
      </c>
      <c r="D1092" s="174" t="s">
        <v>32</v>
      </c>
      <c r="E1092" s="174"/>
      <c r="F1092" s="175">
        <v>1</v>
      </c>
      <c r="G1092" s="162">
        <f>VLOOKUP(B1092,Insumos!$A$2:$C$187,3,FALSE)</f>
        <v>0</v>
      </c>
      <c r="H1092" s="156">
        <f t="shared" si="160"/>
        <v>0</v>
      </c>
      <c r="I1092" s="156"/>
    </row>
    <row r="1093" spans="1:9" ht="12.75" x14ac:dyDescent="0.2">
      <c r="A1093" s="154"/>
      <c r="B1093" s="136" t="s">
        <v>113</v>
      </c>
      <c r="C1093" s="158" t="s">
        <v>576</v>
      </c>
      <c r="D1093" s="174" t="s">
        <v>32</v>
      </c>
      <c r="E1093" s="174"/>
      <c r="F1093" s="175">
        <v>1</v>
      </c>
      <c r="G1093" s="162">
        <f>VLOOKUP(B1093,Insumos!$A$2:$C$187,3,FALSE)</f>
        <v>0</v>
      </c>
      <c r="H1093" s="156">
        <f t="shared" si="160"/>
        <v>0</v>
      </c>
      <c r="I1093" s="156"/>
    </row>
    <row r="1094" spans="1:9" ht="12.75" x14ac:dyDescent="0.2">
      <c r="A1094" s="154"/>
      <c r="B1094" s="136"/>
      <c r="C1094" s="158"/>
      <c r="D1094" s="156"/>
      <c r="E1094" s="156"/>
      <c r="F1094" s="160"/>
      <c r="G1094" s="162"/>
      <c r="H1094" s="159"/>
      <c r="I1094" s="159"/>
    </row>
    <row r="1095" spans="1:9" ht="12.75" x14ac:dyDescent="0.2">
      <c r="A1095" s="304">
        <v>15</v>
      </c>
      <c r="B1095" s="305" t="s">
        <v>186</v>
      </c>
      <c r="C1095" s="158" t="s">
        <v>576</v>
      </c>
      <c r="D1095" s="306" t="s">
        <v>543</v>
      </c>
      <c r="E1095" s="133"/>
      <c r="F1095" s="306"/>
      <c r="G1095" s="306"/>
      <c r="H1095" s="307">
        <f>SUM(H1096:H1109)</f>
        <v>0</v>
      </c>
      <c r="I1095" s="307">
        <v>15</v>
      </c>
    </row>
    <row r="1096" spans="1:9" ht="25.5" x14ac:dyDescent="0.2">
      <c r="A1096" s="154"/>
      <c r="B1096" s="173" t="s">
        <v>537</v>
      </c>
      <c r="C1096" s="158" t="s">
        <v>576</v>
      </c>
      <c r="D1096" s="174" t="s">
        <v>32</v>
      </c>
      <c r="E1096" s="174"/>
      <c r="F1096" s="175">
        <v>1</v>
      </c>
      <c r="G1096" s="162">
        <f>VLOOKUP(B1096,Insumos!$A$2:$C$187,3,FALSE)</f>
        <v>0</v>
      </c>
      <c r="H1096" s="156">
        <f t="shared" ref="H1096" si="161">G1096*F1096</f>
        <v>0</v>
      </c>
      <c r="I1096" s="156"/>
    </row>
    <row r="1097" spans="1:9" ht="25.5" x14ac:dyDescent="0.2">
      <c r="A1097" s="154"/>
      <c r="B1097" s="136" t="s">
        <v>284</v>
      </c>
      <c r="C1097" s="158" t="s">
        <v>576</v>
      </c>
      <c r="D1097" s="174" t="s">
        <v>32</v>
      </c>
      <c r="E1097" s="174"/>
      <c r="F1097" s="175">
        <v>3</v>
      </c>
      <c r="G1097" s="162">
        <f>VLOOKUP(B1097,Insumos!$A$2:$C$187,3,FALSE)</f>
        <v>0</v>
      </c>
      <c r="H1097" s="156">
        <f t="shared" ref="H1097:H1109" si="162">G1097*F1097</f>
        <v>0</v>
      </c>
      <c r="I1097" s="156"/>
    </row>
    <row r="1098" spans="1:9" ht="25.5" x14ac:dyDescent="0.2">
      <c r="A1098" s="154"/>
      <c r="B1098" s="136" t="s">
        <v>34</v>
      </c>
      <c r="C1098" s="158" t="s">
        <v>576</v>
      </c>
      <c r="D1098" s="174" t="s">
        <v>32</v>
      </c>
      <c r="E1098" s="174"/>
      <c r="F1098" s="175">
        <v>1</v>
      </c>
      <c r="G1098" s="162">
        <f>VLOOKUP(B1098,Insumos!$A$2:$C$187,3,FALSE)</f>
        <v>0</v>
      </c>
      <c r="H1098" s="156">
        <f t="shared" si="162"/>
        <v>0</v>
      </c>
      <c r="I1098" s="156"/>
    </row>
    <row r="1099" spans="1:9" ht="12.75" x14ac:dyDescent="0.2">
      <c r="A1099" s="154"/>
      <c r="B1099" s="173" t="s">
        <v>184</v>
      </c>
      <c r="C1099" s="158" t="s">
        <v>576</v>
      </c>
      <c r="D1099" s="174" t="s">
        <v>32</v>
      </c>
      <c r="E1099" s="174"/>
      <c r="F1099" s="175">
        <v>1</v>
      </c>
      <c r="G1099" s="162">
        <f>VLOOKUP(B1099,Insumos!$A$2:$C$187,3,FALSE)</f>
        <v>0</v>
      </c>
      <c r="H1099" s="156">
        <f t="shared" si="162"/>
        <v>0</v>
      </c>
      <c r="I1099" s="156"/>
    </row>
    <row r="1100" spans="1:9" ht="25.5" x14ac:dyDescent="0.2">
      <c r="A1100" s="154"/>
      <c r="B1100" s="147" t="s">
        <v>706</v>
      </c>
      <c r="C1100" s="158" t="s">
        <v>576</v>
      </c>
      <c r="D1100" s="174" t="s">
        <v>32</v>
      </c>
      <c r="E1100" s="174"/>
      <c r="F1100" s="175">
        <v>4</v>
      </c>
      <c r="G1100" s="162">
        <f>VLOOKUP(B1100,Insumos!$A$2:$C$187,3,FALSE)</f>
        <v>0</v>
      </c>
      <c r="H1100" s="156">
        <f t="shared" si="162"/>
        <v>0</v>
      </c>
      <c r="I1100" s="156"/>
    </row>
    <row r="1101" spans="1:9" ht="25.5" x14ac:dyDescent="0.2">
      <c r="A1101" s="154"/>
      <c r="B1101" s="147" t="s">
        <v>703</v>
      </c>
      <c r="C1101" s="158" t="s">
        <v>576</v>
      </c>
      <c r="D1101" s="174" t="s">
        <v>30</v>
      </c>
      <c r="E1101" s="174"/>
      <c r="F1101" s="175">
        <v>25</v>
      </c>
      <c r="G1101" s="162">
        <f>VLOOKUP(B1101,Insumos!$A$2:$C$187,3,FALSE)</f>
        <v>0</v>
      </c>
      <c r="H1101" s="156">
        <f t="shared" si="162"/>
        <v>0</v>
      </c>
      <c r="I1101" s="156"/>
    </row>
    <row r="1102" spans="1:9" ht="12.75" x14ac:dyDescent="0.2">
      <c r="A1102" s="154"/>
      <c r="B1102" s="136" t="s">
        <v>292</v>
      </c>
      <c r="C1102" s="158" t="s">
        <v>576</v>
      </c>
      <c r="D1102" s="174" t="s">
        <v>30</v>
      </c>
      <c r="E1102" s="174"/>
      <c r="F1102" s="175">
        <v>1</v>
      </c>
      <c r="G1102" s="162">
        <f>VLOOKUP(B1102,Insumos!$A$2:$C$187,3,FALSE)</f>
        <v>0</v>
      </c>
      <c r="H1102" s="156">
        <f t="shared" si="162"/>
        <v>0</v>
      </c>
      <c r="I1102" s="156"/>
    </row>
    <row r="1103" spans="1:9" ht="25.5" x14ac:dyDescent="0.2">
      <c r="A1103" s="154"/>
      <c r="B1103" s="136" t="s">
        <v>719</v>
      </c>
      <c r="C1103" s="158" t="s">
        <v>576</v>
      </c>
      <c r="D1103" s="174" t="s">
        <v>32</v>
      </c>
      <c r="E1103" s="174"/>
      <c r="F1103" s="175">
        <v>7</v>
      </c>
      <c r="G1103" s="162">
        <f>VLOOKUP(B1103,Insumos!$A$2:$C$187,3,FALSE)</f>
        <v>0</v>
      </c>
      <c r="H1103" s="156">
        <f t="shared" si="162"/>
        <v>0</v>
      </c>
      <c r="I1103" s="156"/>
    </row>
    <row r="1104" spans="1:9" ht="25.5" x14ac:dyDescent="0.2">
      <c r="A1104" s="154"/>
      <c r="B1104" s="136" t="s">
        <v>571</v>
      </c>
      <c r="C1104" s="158" t="s">
        <v>576</v>
      </c>
      <c r="D1104" s="174" t="s">
        <v>32</v>
      </c>
      <c r="E1104" s="174"/>
      <c r="F1104" s="175">
        <v>1</v>
      </c>
      <c r="G1104" s="162">
        <f>VLOOKUP(B1104,Insumos!$A$2:$C$187,3,FALSE)</f>
        <v>0</v>
      </c>
      <c r="H1104" s="156">
        <f t="shared" si="162"/>
        <v>0</v>
      </c>
      <c r="I1104" s="156"/>
    </row>
    <row r="1105" spans="1:9" ht="25.5" x14ac:dyDescent="0.2">
      <c r="A1105" s="154"/>
      <c r="B1105" s="136" t="s">
        <v>33</v>
      </c>
      <c r="C1105" s="158" t="s">
        <v>576</v>
      </c>
      <c r="D1105" s="174" t="s">
        <v>32</v>
      </c>
      <c r="E1105" s="174"/>
      <c r="F1105" s="175">
        <v>2</v>
      </c>
      <c r="G1105" s="162">
        <f>VLOOKUP(B1105,Insumos!$A$2:$C$187,3,FALSE)</f>
        <v>0</v>
      </c>
      <c r="H1105" s="156">
        <f t="shared" si="162"/>
        <v>0</v>
      </c>
      <c r="I1105" s="156"/>
    </row>
    <row r="1106" spans="1:9" ht="12.75" x14ac:dyDescent="0.2">
      <c r="A1106" s="154"/>
      <c r="B1106" s="136" t="s">
        <v>108</v>
      </c>
      <c r="C1106" s="158" t="s">
        <v>576</v>
      </c>
      <c r="D1106" s="174" t="s">
        <v>32</v>
      </c>
      <c r="E1106" s="174"/>
      <c r="F1106" s="175">
        <v>1</v>
      </c>
      <c r="G1106" s="162">
        <f>VLOOKUP(B1106,Insumos!$A$2:$C$187,3,FALSE)</f>
        <v>0</v>
      </c>
      <c r="H1106" s="156">
        <f t="shared" si="162"/>
        <v>0</v>
      </c>
      <c r="I1106" s="156"/>
    </row>
    <row r="1107" spans="1:9" ht="12.75" x14ac:dyDescent="0.2">
      <c r="A1107" s="154"/>
      <c r="B1107" s="173" t="s">
        <v>187</v>
      </c>
      <c r="C1107" s="158" t="s">
        <v>576</v>
      </c>
      <c r="D1107" s="174" t="s">
        <v>32</v>
      </c>
      <c r="E1107" s="174"/>
      <c r="F1107" s="175">
        <v>1</v>
      </c>
      <c r="G1107" s="162">
        <f>VLOOKUP(B1107,Insumos!$A$2:$C$187,3,FALSE)</f>
        <v>0</v>
      </c>
      <c r="H1107" s="156">
        <f t="shared" si="162"/>
        <v>0</v>
      </c>
      <c r="I1107" s="156"/>
    </row>
    <row r="1108" spans="1:9" ht="12.75" x14ac:dyDescent="0.2">
      <c r="A1108" s="154"/>
      <c r="B1108" s="136" t="s">
        <v>711</v>
      </c>
      <c r="C1108" s="158" t="s">
        <v>576</v>
      </c>
      <c r="D1108" s="174" t="s">
        <v>32</v>
      </c>
      <c r="E1108" s="174"/>
      <c r="F1108" s="175">
        <v>1</v>
      </c>
      <c r="G1108" s="162">
        <f>VLOOKUP(B1108,Insumos!$A$2:$C$187,3,FALSE)</f>
        <v>0</v>
      </c>
      <c r="H1108" s="156">
        <f t="shared" si="162"/>
        <v>0</v>
      </c>
      <c r="I1108" s="156"/>
    </row>
    <row r="1109" spans="1:9" ht="12.75" x14ac:dyDescent="0.2">
      <c r="A1109" s="154"/>
      <c r="B1109" s="136" t="s">
        <v>113</v>
      </c>
      <c r="C1109" s="158" t="s">
        <v>576</v>
      </c>
      <c r="D1109" s="174" t="s">
        <v>32</v>
      </c>
      <c r="E1109" s="174"/>
      <c r="F1109" s="175">
        <v>1</v>
      </c>
      <c r="G1109" s="162">
        <f>VLOOKUP(B1109,Insumos!$A$2:$C$187,3,FALSE)</f>
        <v>0</v>
      </c>
      <c r="H1109" s="156">
        <f t="shared" si="162"/>
        <v>0</v>
      </c>
      <c r="I1109" s="156"/>
    </row>
    <row r="1110" spans="1:9" ht="12.75" x14ac:dyDescent="0.2">
      <c r="A1110" s="154"/>
      <c r="B1110" s="173"/>
      <c r="C1110" s="158"/>
      <c r="D1110" s="174"/>
      <c r="E1110" s="174"/>
      <c r="F1110" s="175"/>
      <c r="G1110" s="162"/>
      <c r="H1110" s="156"/>
      <c r="I1110" s="159"/>
    </row>
    <row r="1111" spans="1:9" ht="12.75" x14ac:dyDescent="0.2">
      <c r="A1111" s="304">
        <v>15</v>
      </c>
      <c r="B1111" s="305" t="s">
        <v>188</v>
      </c>
      <c r="C1111" s="158" t="s">
        <v>576</v>
      </c>
      <c r="D1111" s="306" t="s">
        <v>543</v>
      </c>
      <c r="E1111" s="133"/>
      <c r="F1111" s="306"/>
      <c r="G1111" s="306"/>
      <c r="H1111" s="307">
        <f>SUM(H1112:H1125)</f>
        <v>0</v>
      </c>
      <c r="I1111" s="307">
        <v>15</v>
      </c>
    </row>
    <row r="1112" spans="1:9" ht="25.5" x14ac:dyDescent="0.2">
      <c r="A1112" s="154"/>
      <c r="B1112" s="173" t="s">
        <v>260</v>
      </c>
      <c r="C1112" s="158" t="s">
        <v>576</v>
      </c>
      <c r="D1112" s="174" t="s">
        <v>32</v>
      </c>
      <c r="E1112" s="174"/>
      <c r="F1112" s="175">
        <v>1</v>
      </c>
      <c r="G1112" s="162">
        <f>VLOOKUP(B1112,Insumos!$A$2:$C$187,3,FALSE)</f>
        <v>0</v>
      </c>
      <c r="H1112" s="156">
        <f t="shared" ref="H1112" si="163">G1112*F1112</f>
        <v>0</v>
      </c>
      <c r="I1112" s="156"/>
    </row>
    <row r="1113" spans="1:9" ht="25.5" x14ac:dyDescent="0.2">
      <c r="A1113" s="154"/>
      <c r="B1113" s="136" t="s">
        <v>284</v>
      </c>
      <c r="C1113" s="158" t="s">
        <v>576</v>
      </c>
      <c r="D1113" s="174" t="s">
        <v>32</v>
      </c>
      <c r="E1113" s="174"/>
      <c r="F1113" s="175">
        <v>3</v>
      </c>
      <c r="G1113" s="162">
        <f>VLOOKUP(B1113,Insumos!$A$2:$C$187,3,FALSE)</f>
        <v>0</v>
      </c>
      <c r="H1113" s="156">
        <f t="shared" ref="H1113:H1125" si="164">G1113*F1113</f>
        <v>0</v>
      </c>
      <c r="I1113" s="156"/>
    </row>
    <row r="1114" spans="1:9" ht="25.5" x14ac:dyDescent="0.2">
      <c r="A1114" s="154"/>
      <c r="B1114" s="136" t="s">
        <v>34</v>
      </c>
      <c r="C1114" s="158" t="s">
        <v>576</v>
      </c>
      <c r="D1114" s="174" t="s">
        <v>32</v>
      </c>
      <c r="E1114" s="174"/>
      <c r="F1114" s="175">
        <v>1</v>
      </c>
      <c r="G1114" s="162">
        <f>VLOOKUP(B1114,Insumos!$A$2:$C$187,3,FALSE)</f>
        <v>0</v>
      </c>
      <c r="H1114" s="156">
        <f t="shared" si="164"/>
        <v>0</v>
      </c>
      <c r="I1114" s="156"/>
    </row>
    <row r="1115" spans="1:9" ht="12.75" x14ac:dyDescent="0.2">
      <c r="A1115" s="154"/>
      <c r="B1115" s="173" t="s">
        <v>184</v>
      </c>
      <c r="C1115" s="158" t="s">
        <v>576</v>
      </c>
      <c r="D1115" s="174" t="s">
        <v>32</v>
      </c>
      <c r="E1115" s="174"/>
      <c r="F1115" s="175">
        <v>1</v>
      </c>
      <c r="G1115" s="162">
        <f>VLOOKUP(B1115,Insumos!$A$2:$C$187,3,FALSE)</f>
        <v>0</v>
      </c>
      <c r="H1115" s="156">
        <f t="shared" si="164"/>
        <v>0</v>
      </c>
      <c r="I1115" s="156"/>
    </row>
    <row r="1116" spans="1:9" ht="25.5" x14ac:dyDescent="0.2">
      <c r="A1116" s="154"/>
      <c r="B1116" s="147" t="s">
        <v>706</v>
      </c>
      <c r="C1116" s="158" t="s">
        <v>576</v>
      </c>
      <c r="D1116" s="174" t="s">
        <v>32</v>
      </c>
      <c r="E1116" s="174"/>
      <c r="F1116" s="175">
        <v>4</v>
      </c>
      <c r="G1116" s="162">
        <f>VLOOKUP(B1116,Insumos!$A$2:$C$187,3,FALSE)</f>
        <v>0</v>
      </c>
      <c r="H1116" s="156">
        <f t="shared" si="164"/>
        <v>0</v>
      </c>
      <c r="I1116" s="156"/>
    </row>
    <row r="1117" spans="1:9" ht="25.5" x14ac:dyDescent="0.2">
      <c r="A1117" s="154"/>
      <c r="B1117" s="147" t="s">
        <v>703</v>
      </c>
      <c r="C1117" s="158" t="s">
        <v>576</v>
      </c>
      <c r="D1117" s="174" t="s">
        <v>30</v>
      </c>
      <c r="E1117" s="174"/>
      <c r="F1117" s="175">
        <v>25</v>
      </c>
      <c r="G1117" s="162">
        <f>VLOOKUP(B1117,Insumos!$A$2:$C$187,3,FALSE)</f>
        <v>0</v>
      </c>
      <c r="H1117" s="156">
        <f t="shared" si="164"/>
        <v>0</v>
      </c>
      <c r="I1117" s="156"/>
    </row>
    <row r="1118" spans="1:9" ht="12.75" x14ac:dyDescent="0.2">
      <c r="A1118" s="154"/>
      <c r="B1118" s="136" t="s">
        <v>292</v>
      </c>
      <c r="C1118" s="158" t="s">
        <v>576</v>
      </c>
      <c r="D1118" s="174" t="s">
        <v>30</v>
      </c>
      <c r="E1118" s="174"/>
      <c r="F1118" s="175">
        <v>1</v>
      </c>
      <c r="G1118" s="162">
        <f>VLOOKUP(B1118,Insumos!$A$2:$C$187,3,FALSE)</f>
        <v>0</v>
      </c>
      <c r="H1118" s="156">
        <f t="shared" si="164"/>
        <v>0</v>
      </c>
      <c r="I1118" s="156"/>
    </row>
    <row r="1119" spans="1:9" ht="25.5" x14ac:dyDescent="0.2">
      <c r="A1119" s="154"/>
      <c r="B1119" s="136" t="s">
        <v>719</v>
      </c>
      <c r="C1119" s="158" t="s">
        <v>576</v>
      </c>
      <c r="D1119" s="174" t="s">
        <v>32</v>
      </c>
      <c r="E1119" s="174"/>
      <c r="F1119" s="175">
        <v>7</v>
      </c>
      <c r="G1119" s="162">
        <f>VLOOKUP(B1119,Insumos!$A$2:$C$187,3,FALSE)</f>
        <v>0</v>
      </c>
      <c r="H1119" s="156">
        <f t="shared" si="164"/>
        <v>0</v>
      </c>
      <c r="I1119" s="156"/>
    </row>
    <row r="1120" spans="1:9" ht="25.5" x14ac:dyDescent="0.2">
      <c r="A1120" s="154"/>
      <c r="B1120" s="136" t="s">
        <v>571</v>
      </c>
      <c r="C1120" s="158" t="s">
        <v>576</v>
      </c>
      <c r="D1120" s="174" t="s">
        <v>32</v>
      </c>
      <c r="E1120" s="174"/>
      <c r="F1120" s="175">
        <v>1</v>
      </c>
      <c r="G1120" s="162">
        <f>VLOOKUP(B1120,Insumos!$A$2:$C$187,3,FALSE)</f>
        <v>0</v>
      </c>
      <c r="H1120" s="156">
        <f t="shared" si="164"/>
        <v>0</v>
      </c>
      <c r="I1120" s="156"/>
    </row>
    <row r="1121" spans="1:9" ht="25.5" x14ac:dyDescent="0.2">
      <c r="A1121" s="154"/>
      <c r="B1121" s="136" t="s">
        <v>33</v>
      </c>
      <c r="C1121" s="158" t="s">
        <v>576</v>
      </c>
      <c r="D1121" s="174" t="s">
        <v>32</v>
      </c>
      <c r="E1121" s="174"/>
      <c r="F1121" s="175">
        <v>2</v>
      </c>
      <c r="G1121" s="162">
        <f>VLOOKUP(B1121,Insumos!$A$2:$C$187,3,FALSE)</f>
        <v>0</v>
      </c>
      <c r="H1121" s="156">
        <f t="shared" si="164"/>
        <v>0</v>
      </c>
      <c r="I1121" s="156"/>
    </row>
    <row r="1122" spans="1:9" ht="12.75" x14ac:dyDescent="0.2">
      <c r="A1122" s="154"/>
      <c r="B1122" s="136" t="s">
        <v>108</v>
      </c>
      <c r="C1122" s="158" t="s">
        <v>576</v>
      </c>
      <c r="D1122" s="174" t="s">
        <v>32</v>
      </c>
      <c r="E1122" s="174"/>
      <c r="F1122" s="175">
        <v>1</v>
      </c>
      <c r="G1122" s="162">
        <f>VLOOKUP(B1122,Insumos!$A$2:$C$187,3,FALSE)</f>
        <v>0</v>
      </c>
      <c r="H1122" s="156">
        <f t="shared" si="164"/>
        <v>0</v>
      </c>
      <c r="I1122" s="156"/>
    </row>
    <row r="1123" spans="1:9" ht="12.75" x14ac:dyDescent="0.2">
      <c r="A1123" s="154"/>
      <c r="B1123" s="173" t="s">
        <v>189</v>
      </c>
      <c r="C1123" s="158" t="s">
        <v>576</v>
      </c>
      <c r="D1123" s="174" t="s">
        <v>32</v>
      </c>
      <c r="E1123" s="174"/>
      <c r="F1123" s="175">
        <v>1</v>
      </c>
      <c r="G1123" s="162">
        <f>VLOOKUP(B1123,Insumos!$A$2:$C$187,3,FALSE)</f>
        <v>0</v>
      </c>
      <c r="H1123" s="156">
        <f t="shared" si="164"/>
        <v>0</v>
      </c>
      <c r="I1123" s="156"/>
    </row>
    <row r="1124" spans="1:9" ht="12.75" x14ac:dyDescent="0.2">
      <c r="A1124" s="154"/>
      <c r="B1124" s="136" t="s">
        <v>711</v>
      </c>
      <c r="C1124" s="158" t="s">
        <v>576</v>
      </c>
      <c r="D1124" s="174" t="s">
        <v>32</v>
      </c>
      <c r="E1124" s="174"/>
      <c r="F1124" s="175">
        <v>1</v>
      </c>
      <c r="G1124" s="162">
        <f>VLOOKUP(B1124,Insumos!$A$2:$C$187,3,FALSE)</f>
        <v>0</v>
      </c>
      <c r="H1124" s="156">
        <f t="shared" si="164"/>
        <v>0</v>
      </c>
      <c r="I1124" s="156"/>
    </row>
    <row r="1125" spans="1:9" ht="12.75" x14ac:dyDescent="0.2">
      <c r="A1125" s="154"/>
      <c r="B1125" s="136" t="s">
        <v>113</v>
      </c>
      <c r="C1125" s="158" t="s">
        <v>576</v>
      </c>
      <c r="D1125" s="174" t="s">
        <v>32</v>
      </c>
      <c r="E1125" s="174"/>
      <c r="F1125" s="175">
        <v>1</v>
      </c>
      <c r="G1125" s="162">
        <f>VLOOKUP(B1125,Insumos!$A$2:$C$187,3,FALSE)</f>
        <v>0</v>
      </c>
      <c r="H1125" s="156">
        <f t="shared" si="164"/>
        <v>0</v>
      </c>
      <c r="I1125" s="156"/>
    </row>
    <row r="1126" spans="1:9" ht="12.75" x14ac:dyDescent="0.2">
      <c r="A1126" s="154"/>
      <c r="B1126" s="136"/>
      <c r="C1126" s="158"/>
      <c r="D1126" s="174"/>
      <c r="E1126" s="174"/>
      <c r="F1126" s="175"/>
      <c r="G1126" s="162"/>
      <c r="H1126" s="177"/>
      <c r="I1126" s="156"/>
    </row>
    <row r="1127" spans="1:9" ht="12.75" x14ac:dyDescent="0.2">
      <c r="A1127" s="304">
        <v>16</v>
      </c>
      <c r="B1127" s="305" t="s">
        <v>310</v>
      </c>
      <c r="C1127" s="158" t="s">
        <v>576</v>
      </c>
      <c r="D1127" s="306" t="s">
        <v>543</v>
      </c>
      <c r="E1127" s="133"/>
      <c r="F1127" s="306"/>
      <c r="G1127" s="306"/>
      <c r="H1127" s="307">
        <f>SUM(H1128:H1157)</f>
        <v>0</v>
      </c>
      <c r="I1127" s="307">
        <v>22</v>
      </c>
    </row>
    <row r="1128" spans="1:9" ht="12.75" x14ac:dyDescent="0.2">
      <c r="A1128" s="154"/>
      <c r="B1128" s="178" t="s">
        <v>540</v>
      </c>
      <c r="C1128" s="158" t="s">
        <v>576</v>
      </c>
      <c r="D1128" s="174" t="s">
        <v>32</v>
      </c>
      <c r="E1128" s="174"/>
      <c r="F1128" s="175">
        <v>1</v>
      </c>
      <c r="G1128" s="162">
        <f>VLOOKUP(B1128,Insumos!$A$2:$C$187,3,FALSE)</f>
        <v>0</v>
      </c>
      <c r="H1128" s="156">
        <f t="shared" ref="H1128" si="165">G1128*F1128</f>
        <v>0</v>
      </c>
      <c r="I1128" s="156"/>
    </row>
    <row r="1129" spans="1:9" ht="12.75" x14ac:dyDescent="0.2">
      <c r="A1129" s="154"/>
      <c r="B1129" s="136" t="s">
        <v>281</v>
      </c>
      <c r="C1129" s="158" t="s">
        <v>576</v>
      </c>
      <c r="D1129" s="174" t="s">
        <v>32</v>
      </c>
      <c r="E1129" s="174"/>
      <c r="F1129" s="175">
        <v>40</v>
      </c>
      <c r="G1129" s="162">
        <f>VLOOKUP(B1129,Insumos!$A$2:$C$187,3,FALSE)</f>
        <v>0</v>
      </c>
      <c r="H1129" s="156">
        <f t="shared" ref="H1129:H1157" si="166">G1129*F1129</f>
        <v>0</v>
      </c>
      <c r="I1129" s="156"/>
    </row>
    <row r="1130" spans="1:9" ht="12.75" x14ac:dyDescent="0.2">
      <c r="A1130" s="154"/>
      <c r="B1130" s="136" t="s">
        <v>288</v>
      </c>
      <c r="C1130" s="158" t="s">
        <v>576</v>
      </c>
      <c r="D1130" s="174" t="s">
        <v>32</v>
      </c>
      <c r="E1130" s="174"/>
      <c r="F1130" s="175">
        <v>4</v>
      </c>
      <c r="G1130" s="162">
        <f>VLOOKUP(B1130,Insumos!$A$2:$C$187,3,FALSE)</f>
        <v>0</v>
      </c>
      <c r="H1130" s="156">
        <f t="shared" si="166"/>
        <v>0</v>
      </c>
      <c r="I1130" s="156"/>
    </row>
    <row r="1131" spans="1:9" ht="25.5" x14ac:dyDescent="0.2">
      <c r="A1131" s="154"/>
      <c r="B1131" s="136" t="s">
        <v>287</v>
      </c>
      <c r="C1131" s="158" t="s">
        <v>576</v>
      </c>
      <c r="D1131" s="174" t="s">
        <v>32</v>
      </c>
      <c r="E1131" s="174"/>
      <c r="F1131" s="175">
        <v>7</v>
      </c>
      <c r="G1131" s="162">
        <f>VLOOKUP(B1131,Insumos!$A$2:$C$187,3,FALSE)</f>
        <v>0</v>
      </c>
      <c r="H1131" s="156">
        <f t="shared" si="166"/>
        <v>0</v>
      </c>
      <c r="I1131" s="156"/>
    </row>
    <row r="1132" spans="1:9" ht="25.5" x14ac:dyDescent="0.2">
      <c r="A1132" s="154"/>
      <c r="B1132" s="136" t="s">
        <v>417</v>
      </c>
      <c r="C1132" s="158" t="s">
        <v>576</v>
      </c>
      <c r="D1132" s="174" t="s">
        <v>32</v>
      </c>
      <c r="E1132" s="174"/>
      <c r="F1132" s="175">
        <v>0</v>
      </c>
      <c r="G1132" s="162">
        <f>VLOOKUP(B1132,Insumos!$A$2:$C$187,3,FALSE)</f>
        <v>0</v>
      </c>
      <c r="H1132" s="156">
        <f t="shared" si="166"/>
        <v>0</v>
      </c>
      <c r="I1132" s="156"/>
    </row>
    <row r="1133" spans="1:9" ht="12.75" x14ac:dyDescent="0.2">
      <c r="A1133" s="154"/>
      <c r="B1133" s="136" t="s">
        <v>422</v>
      </c>
      <c r="C1133" s="158" t="s">
        <v>576</v>
      </c>
      <c r="D1133" s="174" t="s">
        <v>32</v>
      </c>
      <c r="E1133" s="174"/>
      <c r="F1133" s="175">
        <v>1</v>
      </c>
      <c r="G1133" s="162">
        <f>VLOOKUP(B1133,Insumos!$A$2:$C$187,3,FALSE)</f>
        <v>0</v>
      </c>
      <c r="H1133" s="156">
        <f t="shared" si="166"/>
        <v>0</v>
      </c>
      <c r="I1133" s="156"/>
    </row>
    <row r="1134" spans="1:9" ht="12.75" x14ac:dyDescent="0.2">
      <c r="A1134" s="154"/>
      <c r="B1134" s="136" t="s">
        <v>290</v>
      </c>
      <c r="C1134" s="158" t="s">
        <v>576</v>
      </c>
      <c r="D1134" s="174" t="s">
        <v>32</v>
      </c>
      <c r="E1134" s="174"/>
      <c r="F1134" s="175">
        <v>1</v>
      </c>
      <c r="G1134" s="162">
        <f>VLOOKUP(B1134,Insumos!$A$2:$C$187,3,FALSE)</f>
        <v>0</v>
      </c>
      <c r="H1134" s="156">
        <f t="shared" si="166"/>
        <v>0</v>
      </c>
      <c r="I1134" s="156"/>
    </row>
    <row r="1135" spans="1:9" ht="12.75" x14ac:dyDescent="0.2">
      <c r="A1135" s="154"/>
      <c r="B1135" s="136" t="s">
        <v>107</v>
      </c>
      <c r="C1135" s="158" t="s">
        <v>576</v>
      </c>
      <c r="D1135" s="174" t="s">
        <v>32</v>
      </c>
      <c r="E1135" s="174"/>
      <c r="F1135" s="175">
        <v>2</v>
      </c>
      <c r="G1135" s="162">
        <f>VLOOKUP(B1135,Insumos!$A$2:$C$187,3,FALSE)</f>
        <v>0</v>
      </c>
      <c r="H1135" s="156">
        <f t="shared" si="166"/>
        <v>0</v>
      </c>
      <c r="I1135" s="156"/>
    </row>
    <row r="1136" spans="1:9" ht="12.75" x14ac:dyDescent="0.2">
      <c r="A1136" s="154"/>
      <c r="B1136" s="173" t="s">
        <v>312</v>
      </c>
      <c r="C1136" s="158" t="s">
        <v>576</v>
      </c>
      <c r="D1136" s="174" t="s">
        <v>32</v>
      </c>
      <c r="E1136" s="174"/>
      <c r="F1136" s="175">
        <v>2</v>
      </c>
      <c r="G1136" s="162">
        <f>VLOOKUP(B1136,Insumos!$A$2:$C$187,3,FALSE)</f>
        <v>0</v>
      </c>
      <c r="H1136" s="156">
        <f t="shared" si="166"/>
        <v>0</v>
      </c>
      <c r="I1136" s="156"/>
    </row>
    <row r="1137" spans="1:11" ht="12.75" x14ac:dyDescent="0.2">
      <c r="A1137" s="154"/>
      <c r="B1137" s="136" t="s">
        <v>286</v>
      </c>
      <c r="C1137" s="158" t="s">
        <v>576</v>
      </c>
      <c r="D1137" s="174" t="s">
        <v>32</v>
      </c>
      <c r="E1137" s="174"/>
      <c r="F1137" s="175">
        <v>4</v>
      </c>
      <c r="G1137" s="162">
        <f>VLOOKUP(B1137,Insumos!$A$2:$C$187,3,FALSE)</f>
        <v>0</v>
      </c>
      <c r="H1137" s="156">
        <f t="shared" si="166"/>
        <v>0</v>
      </c>
      <c r="I1137" s="156"/>
    </row>
    <row r="1138" spans="1:11" ht="25.5" x14ac:dyDescent="0.2">
      <c r="A1138" s="154"/>
      <c r="B1138" s="147" t="s">
        <v>706</v>
      </c>
      <c r="C1138" s="158" t="s">
        <v>576</v>
      </c>
      <c r="D1138" s="174" t="s">
        <v>32</v>
      </c>
      <c r="E1138" s="174"/>
      <c r="F1138" s="175">
        <v>20</v>
      </c>
      <c r="G1138" s="162">
        <f>VLOOKUP(B1138,Insumos!$A$2:$C$187,3,FALSE)</f>
        <v>0</v>
      </c>
      <c r="H1138" s="156">
        <f t="shared" si="166"/>
        <v>0</v>
      </c>
      <c r="I1138" s="156"/>
    </row>
    <row r="1139" spans="1:11" ht="12.75" x14ac:dyDescent="0.2">
      <c r="A1139" s="154"/>
      <c r="B1139" s="136" t="s">
        <v>285</v>
      </c>
      <c r="C1139" s="158" t="s">
        <v>576</v>
      </c>
      <c r="D1139" s="174" t="s">
        <v>32</v>
      </c>
      <c r="E1139" s="174"/>
      <c r="F1139" s="175">
        <v>2</v>
      </c>
      <c r="G1139" s="162">
        <f>VLOOKUP(B1139,Insumos!$A$2:$C$187,3,FALSE)</f>
        <v>0</v>
      </c>
      <c r="H1139" s="156">
        <f t="shared" si="166"/>
        <v>0</v>
      </c>
      <c r="I1139" s="156"/>
    </row>
    <row r="1140" spans="1:11" ht="12.75" x14ac:dyDescent="0.2">
      <c r="A1140" s="154"/>
      <c r="B1140" s="136" t="s">
        <v>370</v>
      </c>
      <c r="C1140" s="158" t="s">
        <v>576</v>
      </c>
      <c r="D1140" s="174" t="s">
        <v>32</v>
      </c>
      <c r="E1140" s="174"/>
      <c r="F1140" s="175">
        <v>1</v>
      </c>
      <c r="G1140" s="162">
        <f>VLOOKUP(B1140,Insumos!$A$2:$C$187,3,FALSE)</f>
        <v>0</v>
      </c>
      <c r="H1140" s="156">
        <f t="shared" si="166"/>
        <v>0</v>
      </c>
      <c r="I1140" s="156"/>
    </row>
    <row r="1141" spans="1:11" ht="12.75" x14ac:dyDescent="0.2">
      <c r="A1141" s="154"/>
      <c r="B1141" s="146" t="s">
        <v>702</v>
      </c>
      <c r="C1141" s="158" t="s">
        <v>576</v>
      </c>
      <c r="D1141" s="174" t="s">
        <v>30</v>
      </c>
      <c r="E1141" s="174"/>
      <c r="F1141" s="175">
        <v>50</v>
      </c>
      <c r="G1141" s="162">
        <f>VLOOKUP(B1141,Insumos!$A$2:$C$187,3,FALSE)</f>
        <v>0</v>
      </c>
      <c r="H1141" s="156">
        <f t="shared" si="166"/>
        <v>0</v>
      </c>
      <c r="I1141" s="156"/>
    </row>
    <row r="1142" spans="1:11" ht="12.75" x14ac:dyDescent="0.2">
      <c r="A1142" s="154"/>
      <c r="B1142" s="135" t="s">
        <v>577</v>
      </c>
      <c r="C1142" s="158" t="s">
        <v>576</v>
      </c>
      <c r="D1142" s="174" t="s">
        <v>35</v>
      </c>
      <c r="E1142" s="174"/>
      <c r="F1142" s="175">
        <v>3</v>
      </c>
      <c r="G1142" s="162">
        <f>VLOOKUP(B1142,Insumos!$A$2:$C$187,3,FALSE)</f>
        <v>0</v>
      </c>
      <c r="H1142" s="156">
        <f t="shared" si="166"/>
        <v>0</v>
      </c>
      <c r="I1142" s="156"/>
    </row>
    <row r="1143" spans="1:11" ht="25.5" x14ac:dyDescent="0.2">
      <c r="A1143" s="154"/>
      <c r="B1143" s="136" t="s">
        <v>719</v>
      </c>
      <c r="C1143" s="158" t="s">
        <v>576</v>
      </c>
      <c r="D1143" s="174" t="s">
        <v>32</v>
      </c>
      <c r="E1143" s="174"/>
      <c r="F1143" s="175">
        <v>40</v>
      </c>
      <c r="G1143" s="162">
        <f>VLOOKUP(B1143,Insumos!$A$2:$C$187,3,FALSE)</f>
        <v>0</v>
      </c>
      <c r="H1143" s="156">
        <f t="shared" si="166"/>
        <v>0</v>
      </c>
      <c r="I1143" s="156"/>
    </row>
    <row r="1144" spans="1:11" ht="12.75" x14ac:dyDescent="0.2">
      <c r="A1144" s="154"/>
      <c r="B1144" s="136" t="s">
        <v>47</v>
      </c>
      <c r="C1144" s="158" t="s">
        <v>576</v>
      </c>
      <c r="D1144" s="174" t="s">
        <v>32</v>
      </c>
      <c r="E1144" s="174"/>
      <c r="F1144" s="175">
        <v>2</v>
      </c>
      <c r="G1144" s="162">
        <f>VLOOKUP(B1144,Insumos!$A$2:$C$187,3,FALSE)</f>
        <v>0</v>
      </c>
      <c r="H1144" s="156">
        <f t="shared" si="166"/>
        <v>0</v>
      </c>
      <c r="I1144" s="156"/>
    </row>
    <row r="1145" spans="1:11" ht="12.75" x14ac:dyDescent="0.2">
      <c r="A1145" s="154"/>
      <c r="B1145" s="135" t="s">
        <v>418</v>
      </c>
      <c r="C1145" s="158" t="s">
        <v>576</v>
      </c>
      <c r="D1145" s="174" t="s">
        <v>35</v>
      </c>
      <c r="E1145" s="174"/>
      <c r="F1145" s="179">
        <v>31</v>
      </c>
      <c r="G1145" s="162">
        <f>VLOOKUP(B1145,Insumos!$A$2:$C$187,3,FALSE)</f>
        <v>0</v>
      </c>
      <c r="H1145" s="156">
        <f t="shared" si="166"/>
        <v>0</v>
      </c>
      <c r="I1145" s="156"/>
    </row>
    <row r="1146" spans="1:11" ht="12.75" x14ac:dyDescent="0.2">
      <c r="A1146" s="154"/>
      <c r="B1146" s="136" t="s">
        <v>289</v>
      </c>
      <c r="C1146" s="158" t="s">
        <v>576</v>
      </c>
      <c r="D1146" s="174" t="s">
        <v>32</v>
      </c>
      <c r="E1146" s="174"/>
      <c r="F1146" s="175">
        <v>2</v>
      </c>
      <c r="G1146" s="162">
        <f>VLOOKUP(B1146,Insumos!$A$2:$C$187,3,FALSE)</f>
        <v>0</v>
      </c>
      <c r="H1146" s="156">
        <f t="shared" si="166"/>
        <v>0</v>
      </c>
      <c r="I1146" s="156"/>
      <c r="K1146" s="176"/>
    </row>
    <row r="1147" spans="1:11" ht="12.75" x14ac:dyDescent="0.2">
      <c r="A1147" s="154"/>
      <c r="B1147" s="136" t="s">
        <v>568</v>
      </c>
      <c r="C1147" s="158" t="s">
        <v>576</v>
      </c>
      <c r="D1147" s="174" t="s">
        <v>32</v>
      </c>
      <c r="E1147" s="174"/>
      <c r="F1147" s="175">
        <v>2</v>
      </c>
      <c r="G1147" s="162">
        <f>VLOOKUP(B1147,Insumos!$A$2:$C$187,3,FALSE)</f>
        <v>0</v>
      </c>
      <c r="H1147" s="156">
        <f t="shared" si="166"/>
        <v>0</v>
      </c>
      <c r="I1147" s="156"/>
      <c r="K1147" s="176"/>
    </row>
    <row r="1148" spans="1:11" ht="25.5" x14ac:dyDescent="0.2">
      <c r="A1148" s="154"/>
      <c r="B1148" s="136" t="s">
        <v>567</v>
      </c>
      <c r="C1148" s="158" t="s">
        <v>576</v>
      </c>
      <c r="D1148" s="174" t="s">
        <v>32</v>
      </c>
      <c r="E1148" s="174"/>
      <c r="F1148" s="175">
        <v>2</v>
      </c>
      <c r="G1148" s="162">
        <f>VLOOKUP(B1148,Insumos!$A$2:$C$187,3,FALSE)</f>
        <v>0</v>
      </c>
      <c r="H1148" s="156">
        <f t="shared" si="166"/>
        <v>0</v>
      </c>
      <c r="I1148" s="156"/>
      <c r="K1148" s="176"/>
    </row>
    <row r="1149" spans="1:11" ht="25.5" x14ac:dyDescent="0.2">
      <c r="A1149" s="154"/>
      <c r="B1149" s="136" t="s">
        <v>33</v>
      </c>
      <c r="C1149" s="158" t="s">
        <v>576</v>
      </c>
      <c r="D1149" s="174" t="s">
        <v>32</v>
      </c>
      <c r="E1149" s="174"/>
      <c r="F1149" s="175">
        <v>1</v>
      </c>
      <c r="G1149" s="162">
        <f>VLOOKUP(B1149,Insumos!$A$2:$C$187,3,FALSE)</f>
        <v>0</v>
      </c>
      <c r="H1149" s="156">
        <f t="shared" si="166"/>
        <v>0</v>
      </c>
      <c r="I1149" s="156"/>
      <c r="K1149" s="176"/>
    </row>
    <row r="1150" spans="1:11" ht="25.5" x14ac:dyDescent="0.2">
      <c r="A1150" s="154"/>
      <c r="B1150" s="136" t="s">
        <v>571</v>
      </c>
      <c r="C1150" s="158" t="s">
        <v>576</v>
      </c>
      <c r="D1150" s="174" t="s">
        <v>32</v>
      </c>
      <c r="E1150" s="174"/>
      <c r="F1150" s="175">
        <v>10</v>
      </c>
      <c r="G1150" s="162">
        <f>VLOOKUP(B1150,Insumos!$A$2:$C$187,3,FALSE)</f>
        <v>0</v>
      </c>
      <c r="H1150" s="156">
        <f t="shared" si="166"/>
        <v>0</v>
      </c>
      <c r="I1150" s="156"/>
      <c r="K1150" s="176"/>
    </row>
    <row r="1151" spans="1:11" ht="25.5" x14ac:dyDescent="0.2">
      <c r="A1151" s="154"/>
      <c r="B1151" s="136" t="s">
        <v>34</v>
      </c>
      <c r="C1151" s="158" t="s">
        <v>576</v>
      </c>
      <c r="D1151" s="174" t="s">
        <v>32</v>
      </c>
      <c r="E1151" s="174"/>
      <c r="F1151" s="175">
        <v>1</v>
      </c>
      <c r="G1151" s="162">
        <f>VLOOKUP(B1151,Insumos!$A$2:$C$187,3,FALSE)</f>
        <v>0</v>
      </c>
      <c r="H1151" s="156">
        <f t="shared" si="166"/>
        <v>0</v>
      </c>
      <c r="I1151" s="156"/>
      <c r="K1151" s="176"/>
    </row>
    <row r="1152" spans="1:11" ht="12.75" x14ac:dyDescent="0.2">
      <c r="A1152" s="154"/>
      <c r="B1152" s="173" t="s">
        <v>241</v>
      </c>
      <c r="C1152" s="158" t="s">
        <v>576</v>
      </c>
      <c r="D1152" s="174" t="s">
        <v>32</v>
      </c>
      <c r="E1152" s="174"/>
      <c r="F1152" s="175">
        <v>3</v>
      </c>
      <c r="G1152" s="162">
        <f>VLOOKUP(B1152,Insumos!$A$2:$C$187,3,FALSE)</f>
        <v>0</v>
      </c>
      <c r="H1152" s="156">
        <f t="shared" si="166"/>
        <v>0</v>
      </c>
      <c r="I1152" s="156"/>
      <c r="K1152" s="176"/>
    </row>
    <row r="1153" spans="1:11" ht="12.75" x14ac:dyDescent="0.2">
      <c r="A1153" s="154"/>
      <c r="B1153" s="136" t="s">
        <v>108</v>
      </c>
      <c r="C1153" s="158" t="s">
        <v>576</v>
      </c>
      <c r="D1153" s="174" t="s">
        <v>32</v>
      </c>
      <c r="E1153" s="174"/>
      <c r="F1153" s="175">
        <v>1</v>
      </c>
      <c r="G1153" s="162">
        <f>VLOOKUP(B1153,Insumos!$A$2:$C$187,3,FALSE)</f>
        <v>0</v>
      </c>
      <c r="H1153" s="156">
        <f t="shared" si="166"/>
        <v>0</v>
      </c>
      <c r="I1153" s="156"/>
      <c r="K1153" s="176"/>
    </row>
    <row r="1154" spans="1:11" ht="12.75" x14ac:dyDescent="0.2">
      <c r="A1154" s="154"/>
      <c r="B1154" s="135" t="s">
        <v>420</v>
      </c>
      <c r="C1154" s="158" t="s">
        <v>576</v>
      </c>
      <c r="D1154" s="174" t="s">
        <v>32</v>
      </c>
      <c r="E1154" s="174"/>
      <c r="F1154" s="175">
        <v>6</v>
      </c>
      <c r="G1154" s="162">
        <f>VLOOKUP(B1154,Insumos!$A$2:$C$187,3,FALSE)</f>
        <v>0</v>
      </c>
      <c r="H1154" s="156">
        <f t="shared" si="166"/>
        <v>0</v>
      </c>
      <c r="I1154" s="156"/>
      <c r="K1154" s="176"/>
    </row>
    <row r="1155" spans="1:11" ht="12.75" x14ac:dyDescent="0.2">
      <c r="A1155" s="154"/>
      <c r="B1155" s="136" t="s">
        <v>711</v>
      </c>
      <c r="C1155" s="158" t="s">
        <v>576</v>
      </c>
      <c r="D1155" s="174" t="s">
        <v>32</v>
      </c>
      <c r="E1155" s="174"/>
      <c r="F1155" s="175">
        <v>2</v>
      </c>
      <c r="G1155" s="162">
        <f>VLOOKUP(B1155,Insumos!$A$2:$C$187,3,FALSE)</f>
        <v>0</v>
      </c>
      <c r="H1155" s="156">
        <f t="shared" si="166"/>
        <v>0</v>
      </c>
      <c r="I1155" s="156"/>
      <c r="K1155" s="176"/>
    </row>
    <row r="1156" spans="1:11" ht="12.75" x14ac:dyDescent="0.2">
      <c r="A1156" s="154"/>
      <c r="B1156" s="173" t="s">
        <v>197</v>
      </c>
      <c r="C1156" s="158" t="s">
        <v>576</v>
      </c>
      <c r="D1156" s="174" t="s">
        <v>32</v>
      </c>
      <c r="E1156" s="174"/>
      <c r="F1156" s="175">
        <v>1</v>
      </c>
      <c r="G1156" s="162">
        <v>0</v>
      </c>
      <c r="H1156" s="156">
        <f t="shared" si="166"/>
        <v>0</v>
      </c>
      <c r="I1156" s="156"/>
      <c r="K1156" s="176"/>
    </row>
    <row r="1157" spans="1:11" ht="12.75" x14ac:dyDescent="0.2">
      <c r="A1157" s="154"/>
      <c r="B1157" s="136" t="s">
        <v>113</v>
      </c>
      <c r="C1157" s="158" t="s">
        <v>576</v>
      </c>
      <c r="D1157" s="174" t="s">
        <v>32</v>
      </c>
      <c r="E1157" s="174"/>
      <c r="F1157" s="175">
        <v>1</v>
      </c>
      <c r="G1157" s="162">
        <f>VLOOKUP(B1157,Insumos!$A$2:$C$187,3,FALSE)</f>
        <v>0</v>
      </c>
      <c r="H1157" s="156">
        <f t="shared" si="166"/>
        <v>0</v>
      </c>
      <c r="I1157" s="156"/>
      <c r="K1157" s="176"/>
    </row>
    <row r="1158" spans="1:11" ht="12.75" x14ac:dyDescent="0.2">
      <c r="A1158" s="154"/>
      <c r="B1158" s="136"/>
      <c r="C1158" s="158"/>
      <c r="D1158" s="125"/>
      <c r="E1158" s="125"/>
      <c r="F1158" s="125"/>
      <c r="G1158" s="162"/>
      <c r="H1158" s="156"/>
      <c r="I1158" s="159"/>
      <c r="K1158" s="176"/>
    </row>
    <row r="1159" spans="1:11" ht="12.75" x14ac:dyDescent="0.2">
      <c r="A1159" s="304">
        <v>16</v>
      </c>
      <c r="B1159" s="305" t="s">
        <v>308</v>
      </c>
      <c r="C1159" s="158" t="s">
        <v>576</v>
      </c>
      <c r="D1159" s="306" t="s">
        <v>543</v>
      </c>
      <c r="E1159" s="133"/>
      <c r="F1159" s="306"/>
      <c r="G1159" s="306"/>
      <c r="H1159" s="307">
        <f>SUM(H1160:H1193)</f>
        <v>0</v>
      </c>
      <c r="I1159" s="307">
        <v>44.35</v>
      </c>
    </row>
    <row r="1160" spans="1:11" ht="25.5" x14ac:dyDescent="0.2">
      <c r="A1160" s="154"/>
      <c r="B1160" s="173" t="s">
        <v>262</v>
      </c>
      <c r="C1160" s="158" t="s">
        <v>576</v>
      </c>
      <c r="D1160" s="174" t="s">
        <v>32</v>
      </c>
      <c r="E1160" s="174"/>
      <c r="F1160" s="175">
        <v>2</v>
      </c>
      <c r="G1160" s="162">
        <f>VLOOKUP(B1160,Insumos!$A$2:$C$187,3,FALSE)</f>
        <v>0</v>
      </c>
      <c r="H1160" s="156">
        <f t="shared" ref="H1160" si="167">G1160*F1160</f>
        <v>0</v>
      </c>
      <c r="I1160" s="156"/>
    </row>
    <row r="1161" spans="1:11" ht="12.75" x14ac:dyDescent="0.2">
      <c r="A1161" s="154"/>
      <c r="B1161" s="136" t="s">
        <v>103</v>
      </c>
      <c r="C1161" s="158" t="s">
        <v>576</v>
      </c>
      <c r="D1161" s="174" t="s">
        <v>32</v>
      </c>
      <c r="E1161" s="174"/>
      <c r="F1161" s="175">
        <v>2</v>
      </c>
      <c r="G1161" s="162">
        <f>VLOOKUP(B1161,Insumos!$A$2:$C$187,3,FALSE)</f>
        <v>0</v>
      </c>
      <c r="H1161" s="156">
        <f t="shared" ref="H1161:H1193" si="168">G1161*F1161</f>
        <v>0</v>
      </c>
      <c r="I1161" s="156"/>
    </row>
    <row r="1162" spans="1:11" ht="12.75" x14ac:dyDescent="0.2">
      <c r="A1162" s="154"/>
      <c r="B1162" s="136" t="s">
        <v>281</v>
      </c>
      <c r="C1162" s="158" t="s">
        <v>576</v>
      </c>
      <c r="D1162" s="174" t="s">
        <v>32</v>
      </c>
      <c r="E1162" s="174"/>
      <c r="F1162" s="175">
        <v>78</v>
      </c>
      <c r="G1162" s="162">
        <f>VLOOKUP(B1162,Insumos!$A$2:$C$187,3,FALSE)</f>
        <v>0</v>
      </c>
      <c r="H1162" s="156">
        <f t="shared" si="168"/>
        <v>0</v>
      </c>
      <c r="I1162" s="156"/>
    </row>
    <row r="1163" spans="1:11" ht="12.75" x14ac:dyDescent="0.2">
      <c r="A1163" s="154"/>
      <c r="B1163" s="136" t="s">
        <v>104</v>
      </c>
      <c r="C1163" s="158" t="s">
        <v>576</v>
      </c>
      <c r="D1163" s="174" t="s">
        <v>32</v>
      </c>
      <c r="E1163" s="174"/>
      <c r="F1163" s="175">
        <v>10</v>
      </c>
      <c r="G1163" s="162">
        <f>VLOOKUP(B1163,Insumos!$A$2:$C$187,3,FALSE)</f>
        <v>0</v>
      </c>
      <c r="H1163" s="156">
        <f t="shared" si="168"/>
        <v>0</v>
      </c>
      <c r="I1163" s="156"/>
    </row>
    <row r="1164" spans="1:11" ht="12.75" x14ac:dyDescent="0.2">
      <c r="A1164" s="154"/>
      <c r="B1164" s="173" t="s">
        <v>190</v>
      </c>
      <c r="C1164" s="158" t="s">
        <v>576</v>
      </c>
      <c r="D1164" s="174" t="s">
        <v>32</v>
      </c>
      <c r="E1164" s="174"/>
      <c r="F1164" s="175">
        <v>4</v>
      </c>
      <c r="G1164" s="162">
        <f>VLOOKUP(B1164,Insumos!$A$2:$C$187,3,FALSE)</f>
        <v>0</v>
      </c>
      <c r="H1164" s="156">
        <f t="shared" si="168"/>
        <v>0</v>
      </c>
      <c r="I1164" s="156"/>
    </row>
    <row r="1165" spans="1:11" ht="12.75" x14ac:dyDescent="0.2">
      <c r="A1165" s="154"/>
      <c r="B1165" s="136" t="s">
        <v>288</v>
      </c>
      <c r="C1165" s="158" t="s">
        <v>576</v>
      </c>
      <c r="D1165" s="174" t="s">
        <v>32</v>
      </c>
      <c r="E1165" s="174"/>
      <c r="F1165" s="175">
        <v>8</v>
      </c>
      <c r="G1165" s="162">
        <f>VLOOKUP(B1165,Insumos!$A$2:$C$187,3,FALSE)</f>
        <v>0</v>
      </c>
      <c r="H1165" s="156">
        <f t="shared" si="168"/>
        <v>0</v>
      </c>
      <c r="I1165" s="156"/>
    </row>
    <row r="1166" spans="1:11" ht="12.75" x14ac:dyDescent="0.2">
      <c r="A1166" s="154"/>
      <c r="B1166" s="136" t="s">
        <v>105</v>
      </c>
      <c r="C1166" s="158" t="s">
        <v>576</v>
      </c>
      <c r="D1166" s="174" t="s">
        <v>32</v>
      </c>
      <c r="E1166" s="174"/>
      <c r="F1166" s="175">
        <v>10</v>
      </c>
      <c r="G1166" s="162">
        <f>VLOOKUP(B1166,Insumos!$A$2:$C$187,3,FALSE)</f>
        <v>0</v>
      </c>
      <c r="H1166" s="156">
        <f t="shared" si="168"/>
        <v>0</v>
      </c>
      <c r="I1166" s="156"/>
    </row>
    <row r="1167" spans="1:11" ht="12.75" x14ac:dyDescent="0.2">
      <c r="A1167" s="154"/>
      <c r="B1167" s="173" t="s">
        <v>191</v>
      </c>
      <c r="C1167" s="158" t="s">
        <v>576</v>
      </c>
      <c r="D1167" s="174" t="s">
        <v>32</v>
      </c>
      <c r="E1167" s="174"/>
      <c r="F1167" s="175">
        <v>21</v>
      </c>
      <c r="G1167" s="162">
        <f>VLOOKUP(B1167,Insumos!$A$2:$C$187,3,FALSE)</f>
        <v>0</v>
      </c>
      <c r="H1167" s="156">
        <f t="shared" si="168"/>
        <v>0</v>
      </c>
      <c r="I1167" s="156"/>
    </row>
    <row r="1168" spans="1:11" ht="25.5" x14ac:dyDescent="0.2">
      <c r="A1168" s="154"/>
      <c r="B1168" s="136" t="s">
        <v>287</v>
      </c>
      <c r="C1168" s="158" t="s">
        <v>576</v>
      </c>
      <c r="D1168" s="174" t="s">
        <v>32</v>
      </c>
      <c r="E1168" s="174"/>
      <c r="F1168" s="175">
        <v>34</v>
      </c>
      <c r="G1168" s="162">
        <f>VLOOKUP(B1168,Insumos!$A$2:$C$187,3,FALSE)</f>
        <v>0</v>
      </c>
      <c r="H1168" s="156">
        <f t="shared" si="168"/>
        <v>0</v>
      </c>
      <c r="I1168" s="156"/>
    </row>
    <row r="1169" spans="1:9" ht="12.75" x14ac:dyDescent="0.2">
      <c r="A1169" s="154"/>
      <c r="B1169" s="136" t="s">
        <v>107</v>
      </c>
      <c r="C1169" s="158" t="s">
        <v>576</v>
      </c>
      <c r="D1169" s="174" t="s">
        <v>32</v>
      </c>
      <c r="E1169" s="174"/>
      <c r="F1169" s="175">
        <v>12</v>
      </c>
      <c r="G1169" s="162">
        <f>VLOOKUP(B1169,Insumos!$A$2:$C$187,3,FALSE)</f>
        <v>0</v>
      </c>
      <c r="H1169" s="156">
        <f t="shared" si="168"/>
        <v>0</v>
      </c>
      <c r="I1169" s="156"/>
    </row>
    <row r="1170" spans="1:9" ht="12.75" x14ac:dyDescent="0.2">
      <c r="A1170" s="154"/>
      <c r="B1170" s="173" t="s">
        <v>192</v>
      </c>
      <c r="C1170" s="158" t="s">
        <v>576</v>
      </c>
      <c r="D1170" s="174" t="s">
        <v>32</v>
      </c>
      <c r="E1170" s="174"/>
      <c r="F1170" s="175">
        <v>2</v>
      </c>
      <c r="G1170" s="162">
        <f>VLOOKUP(B1170,Insumos!$A$2:$C$187,3,FALSE)</f>
        <v>0</v>
      </c>
      <c r="H1170" s="156">
        <f t="shared" si="168"/>
        <v>0</v>
      </c>
      <c r="I1170" s="156"/>
    </row>
    <row r="1171" spans="1:9" ht="12.75" x14ac:dyDescent="0.2">
      <c r="A1171" s="154"/>
      <c r="B1171" s="173" t="s">
        <v>283</v>
      </c>
      <c r="C1171" s="158" t="s">
        <v>576</v>
      </c>
      <c r="D1171" s="174" t="s">
        <v>32</v>
      </c>
      <c r="E1171" s="174"/>
      <c r="F1171" s="175">
        <v>5</v>
      </c>
      <c r="G1171" s="162">
        <f>VLOOKUP(B1171,Insumos!$A$2:$C$187,3,FALSE)</f>
        <v>0</v>
      </c>
      <c r="H1171" s="156">
        <f t="shared" si="168"/>
        <v>0</v>
      </c>
      <c r="I1171" s="156"/>
    </row>
    <row r="1172" spans="1:9" ht="12.75" x14ac:dyDescent="0.2">
      <c r="A1172" s="154"/>
      <c r="B1172" s="173" t="s">
        <v>193</v>
      </c>
      <c r="C1172" s="158" t="s">
        <v>576</v>
      </c>
      <c r="D1172" s="174" t="s">
        <v>32</v>
      </c>
      <c r="E1172" s="174"/>
      <c r="F1172" s="175">
        <v>72</v>
      </c>
      <c r="G1172" s="162">
        <f>VLOOKUP(B1172,Insumos!$A$2:$C$187,3,FALSE)</f>
        <v>0</v>
      </c>
      <c r="H1172" s="156">
        <f t="shared" si="168"/>
        <v>0</v>
      </c>
      <c r="I1172" s="156"/>
    </row>
    <row r="1173" spans="1:9" ht="25.5" x14ac:dyDescent="0.2">
      <c r="A1173" s="154"/>
      <c r="B1173" s="136" t="s">
        <v>34</v>
      </c>
      <c r="C1173" s="158" t="s">
        <v>576</v>
      </c>
      <c r="D1173" s="174" t="s">
        <v>32</v>
      </c>
      <c r="E1173" s="174"/>
      <c r="F1173" s="175">
        <v>1</v>
      </c>
      <c r="G1173" s="162">
        <f>VLOOKUP(B1173,Insumos!$A$2:$C$187,3,FALSE)</f>
        <v>0</v>
      </c>
      <c r="H1173" s="156">
        <f t="shared" si="168"/>
        <v>0</v>
      </c>
      <c r="I1173" s="156"/>
    </row>
    <row r="1174" spans="1:9" ht="12.75" x14ac:dyDescent="0.2">
      <c r="A1174" s="154"/>
      <c r="B1174" s="173" t="s">
        <v>194</v>
      </c>
      <c r="C1174" s="158" t="s">
        <v>576</v>
      </c>
      <c r="D1174" s="174" t="s">
        <v>32</v>
      </c>
      <c r="E1174" s="174"/>
      <c r="F1174" s="175">
        <v>1</v>
      </c>
      <c r="G1174" s="162">
        <f>VLOOKUP(B1174,Insumos!$A$2:$C$187,3,FALSE)</f>
        <v>0</v>
      </c>
      <c r="H1174" s="156">
        <f t="shared" si="168"/>
        <v>0</v>
      </c>
      <c r="I1174" s="156"/>
    </row>
    <row r="1175" spans="1:9" ht="12.75" x14ac:dyDescent="0.2">
      <c r="A1175" s="154"/>
      <c r="B1175" s="173" t="s">
        <v>195</v>
      </c>
      <c r="C1175" s="158" t="s">
        <v>576</v>
      </c>
      <c r="D1175" s="174" t="s">
        <v>41</v>
      </c>
      <c r="E1175" s="174"/>
      <c r="F1175" s="175">
        <v>1</v>
      </c>
      <c r="G1175" s="162">
        <f>VLOOKUP(B1175,Insumos!$A$2:$C$187,3,FALSE)</f>
        <v>0</v>
      </c>
      <c r="H1175" s="156">
        <f t="shared" si="168"/>
        <v>0</v>
      </c>
      <c r="I1175" s="156"/>
    </row>
    <row r="1176" spans="1:9" ht="12.75" x14ac:dyDescent="0.2">
      <c r="A1176" s="154"/>
      <c r="B1176" s="173" t="s">
        <v>196</v>
      </c>
      <c r="C1176" s="158" t="s">
        <v>576</v>
      </c>
      <c r="D1176" s="174" t="s">
        <v>41</v>
      </c>
      <c r="E1176" s="174"/>
      <c r="F1176" s="175">
        <v>1</v>
      </c>
      <c r="G1176" s="162">
        <f>VLOOKUP(B1176,Insumos!$A$2:$C$187,3,FALSE)</f>
        <v>0</v>
      </c>
      <c r="H1176" s="156">
        <f t="shared" si="168"/>
        <v>0</v>
      </c>
      <c r="I1176" s="156"/>
    </row>
    <row r="1177" spans="1:9" ht="25.5" x14ac:dyDescent="0.2">
      <c r="A1177" s="154"/>
      <c r="B1177" s="147" t="s">
        <v>706</v>
      </c>
      <c r="C1177" s="158" t="s">
        <v>576</v>
      </c>
      <c r="D1177" s="174" t="s">
        <v>32</v>
      </c>
      <c r="E1177" s="174"/>
      <c r="F1177" s="175">
        <v>62</v>
      </c>
      <c r="G1177" s="162">
        <f>VLOOKUP(B1177,Insumos!$A$2:$C$187,3,FALSE)</f>
        <v>0</v>
      </c>
      <c r="H1177" s="156">
        <f t="shared" si="168"/>
        <v>0</v>
      </c>
      <c r="I1177" s="156"/>
    </row>
    <row r="1178" spans="1:9" ht="12.75" x14ac:dyDescent="0.2">
      <c r="A1178" s="154"/>
      <c r="B1178" s="136" t="s">
        <v>285</v>
      </c>
      <c r="C1178" s="158" t="s">
        <v>576</v>
      </c>
      <c r="D1178" s="174" t="s">
        <v>32</v>
      </c>
      <c r="E1178" s="174"/>
      <c r="F1178" s="175">
        <v>12</v>
      </c>
      <c r="G1178" s="162">
        <f>VLOOKUP(B1178,Insumos!$A$2:$C$187,3,FALSE)</f>
        <v>0</v>
      </c>
      <c r="H1178" s="156">
        <f t="shared" si="168"/>
        <v>0</v>
      </c>
      <c r="I1178" s="156"/>
    </row>
    <row r="1179" spans="1:9" ht="12.75" x14ac:dyDescent="0.2">
      <c r="A1179" s="154"/>
      <c r="B1179" s="136" t="s">
        <v>370</v>
      </c>
      <c r="C1179" s="158" t="s">
        <v>576</v>
      </c>
      <c r="D1179" s="174" t="s">
        <v>32</v>
      </c>
      <c r="E1179" s="174"/>
      <c r="F1179" s="175">
        <v>18</v>
      </c>
      <c r="G1179" s="162">
        <f>VLOOKUP(B1179,Insumos!$A$2:$C$187,3,FALSE)</f>
        <v>0</v>
      </c>
      <c r="H1179" s="156">
        <f t="shared" si="168"/>
        <v>0</v>
      </c>
      <c r="I1179" s="156"/>
    </row>
    <row r="1180" spans="1:9" ht="12.75" x14ac:dyDescent="0.2">
      <c r="A1180" s="154"/>
      <c r="B1180" s="147" t="s">
        <v>707</v>
      </c>
      <c r="C1180" s="158" t="s">
        <v>576</v>
      </c>
      <c r="D1180" s="174" t="s">
        <v>32</v>
      </c>
      <c r="E1180" s="174"/>
      <c r="F1180" s="175">
        <v>3.95</v>
      </c>
      <c r="G1180" s="162">
        <f>VLOOKUP(B1180,Insumos!$A$2:$C$187,3,FALSE)</f>
        <v>0</v>
      </c>
      <c r="H1180" s="156">
        <f t="shared" si="168"/>
        <v>0</v>
      </c>
      <c r="I1180" s="156"/>
    </row>
    <row r="1181" spans="1:9" ht="25.5" x14ac:dyDescent="0.2">
      <c r="A1181" s="154"/>
      <c r="B1181" s="147" t="s">
        <v>703</v>
      </c>
      <c r="C1181" s="158" t="s">
        <v>576</v>
      </c>
      <c r="D1181" s="174" t="s">
        <v>30</v>
      </c>
      <c r="E1181" s="174"/>
      <c r="F1181" s="175">
        <v>50</v>
      </c>
      <c r="G1181" s="162">
        <f>VLOOKUP(B1181,Insumos!$A$2:$C$187,3,FALSE)</f>
        <v>0</v>
      </c>
      <c r="H1181" s="156">
        <f t="shared" si="168"/>
        <v>0</v>
      </c>
      <c r="I1181" s="156"/>
    </row>
    <row r="1182" spans="1:9" ht="12.75" x14ac:dyDescent="0.2">
      <c r="A1182" s="154"/>
      <c r="B1182" s="136" t="s">
        <v>292</v>
      </c>
      <c r="C1182" s="158" t="s">
        <v>576</v>
      </c>
      <c r="D1182" s="174" t="s">
        <v>30</v>
      </c>
      <c r="E1182" s="174"/>
      <c r="F1182" s="175">
        <v>1</v>
      </c>
      <c r="G1182" s="162">
        <f>VLOOKUP(B1182,Insumos!$A$2:$C$187,3,FALSE)</f>
        <v>0</v>
      </c>
      <c r="H1182" s="156">
        <f t="shared" si="168"/>
        <v>0</v>
      </c>
      <c r="I1182" s="156"/>
    </row>
    <row r="1183" spans="1:9" ht="25.5" x14ac:dyDescent="0.2">
      <c r="A1183" s="154"/>
      <c r="B1183" s="136" t="s">
        <v>719</v>
      </c>
      <c r="C1183" s="158" t="s">
        <v>576</v>
      </c>
      <c r="D1183" s="174" t="s">
        <v>32</v>
      </c>
      <c r="E1183" s="174"/>
      <c r="F1183" s="175">
        <v>132</v>
      </c>
      <c r="G1183" s="162">
        <f>VLOOKUP(B1183,Insumos!$A$2:$C$187,3,FALSE)</f>
        <v>0</v>
      </c>
      <c r="H1183" s="156">
        <f t="shared" si="168"/>
        <v>0</v>
      </c>
      <c r="I1183" s="156"/>
    </row>
    <row r="1184" spans="1:9" ht="12.75" x14ac:dyDescent="0.2">
      <c r="A1184" s="154"/>
      <c r="B1184" s="136" t="s">
        <v>47</v>
      </c>
      <c r="C1184" s="158" t="s">
        <v>576</v>
      </c>
      <c r="D1184" s="174" t="s">
        <v>32</v>
      </c>
      <c r="E1184" s="174"/>
      <c r="F1184" s="175">
        <v>6</v>
      </c>
      <c r="G1184" s="162">
        <f>VLOOKUP(B1184,Insumos!$A$2:$C$187,3,FALSE)</f>
        <v>0</v>
      </c>
      <c r="H1184" s="156">
        <f t="shared" si="168"/>
        <v>0</v>
      </c>
      <c r="I1184" s="156"/>
    </row>
    <row r="1185" spans="1:9" ht="12.75" x14ac:dyDescent="0.2">
      <c r="A1185" s="154"/>
      <c r="B1185" s="136" t="s">
        <v>568</v>
      </c>
      <c r="C1185" s="158" t="s">
        <v>576</v>
      </c>
      <c r="D1185" s="174" t="s">
        <v>32</v>
      </c>
      <c r="E1185" s="174"/>
      <c r="F1185" s="180">
        <v>8</v>
      </c>
      <c r="G1185" s="162">
        <f>VLOOKUP(B1185,Insumos!$A$2:$C$187,3,FALSE)</f>
        <v>0</v>
      </c>
      <c r="H1185" s="156">
        <f t="shared" si="168"/>
        <v>0</v>
      </c>
      <c r="I1185" s="156"/>
    </row>
    <row r="1186" spans="1:9" ht="25.5" x14ac:dyDescent="0.2">
      <c r="A1186" s="154"/>
      <c r="B1186" s="136" t="s">
        <v>569</v>
      </c>
      <c r="C1186" s="158" t="s">
        <v>576</v>
      </c>
      <c r="D1186" s="174" t="s">
        <v>32</v>
      </c>
      <c r="E1186" s="174"/>
      <c r="F1186" s="175">
        <v>6</v>
      </c>
      <c r="G1186" s="162">
        <f>VLOOKUP(B1186,Insumos!$A$2:$C$187,3,FALSE)</f>
        <v>0</v>
      </c>
      <c r="H1186" s="156">
        <f t="shared" si="168"/>
        <v>0</v>
      </c>
      <c r="I1186" s="156"/>
    </row>
    <row r="1187" spans="1:9" ht="25.5" x14ac:dyDescent="0.2">
      <c r="A1187" s="154"/>
      <c r="B1187" s="136" t="s">
        <v>33</v>
      </c>
      <c r="C1187" s="158" t="s">
        <v>576</v>
      </c>
      <c r="D1187" s="174" t="s">
        <v>32</v>
      </c>
      <c r="E1187" s="174"/>
      <c r="F1187" s="175">
        <v>27</v>
      </c>
      <c r="G1187" s="162">
        <f>VLOOKUP(B1187,Insumos!$A$2:$C$187,3,FALSE)</f>
        <v>0</v>
      </c>
      <c r="H1187" s="156">
        <f t="shared" si="168"/>
        <v>0</v>
      </c>
      <c r="I1187" s="156"/>
    </row>
    <row r="1188" spans="1:9" ht="25.5" x14ac:dyDescent="0.2">
      <c r="A1188" s="154"/>
      <c r="B1188" s="136" t="s">
        <v>571</v>
      </c>
      <c r="C1188" s="158" t="s">
        <v>576</v>
      </c>
      <c r="D1188" s="174" t="s">
        <v>32</v>
      </c>
      <c r="E1188" s="174"/>
      <c r="F1188" s="175">
        <v>30</v>
      </c>
      <c r="G1188" s="162">
        <f>VLOOKUP(B1188,Insumos!$A$2:$C$187,3,FALSE)</f>
        <v>0</v>
      </c>
      <c r="H1188" s="156">
        <f t="shared" si="168"/>
        <v>0</v>
      </c>
      <c r="I1188" s="156"/>
    </row>
    <row r="1189" spans="1:9" ht="12.75" x14ac:dyDescent="0.2">
      <c r="A1189" s="154"/>
      <c r="B1189" s="136" t="s">
        <v>108</v>
      </c>
      <c r="C1189" s="158" t="s">
        <v>576</v>
      </c>
      <c r="D1189" s="174" t="s">
        <v>32</v>
      </c>
      <c r="E1189" s="174"/>
      <c r="F1189" s="175">
        <v>3</v>
      </c>
      <c r="G1189" s="162">
        <f>VLOOKUP(B1189,Insumos!$A$2:$C$187,3,FALSE)</f>
        <v>0</v>
      </c>
      <c r="H1189" s="156">
        <f t="shared" si="168"/>
        <v>0</v>
      </c>
      <c r="I1189" s="156"/>
    </row>
    <row r="1190" spans="1:9" ht="12.75" x14ac:dyDescent="0.2">
      <c r="A1190" s="154"/>
      <c r="B1190" s="173" t="s">
        <v>311</v>
      </c>
      <c r="C1190" s="158" t="s">
        <v>576</v>
      </c>
      <c r="D1190" s="174" t="s">
        <v>32</v>
      </c>
      <c r="E1190" s="174"/>
      <c r="F1190" s="175">
        <v>6</v>
      </c>
      <c r="G1190" s="162">
        <f>VLOOKUP(B1190,Insumos!$A$2:$C$187,3,FALSE)</f>
        <v>0</v>
      </c>
      <c r="H1190" s="156">
        <f t="shared" si="168"/>
        <v>0</v>
      </c>
      <c r="I1190" s="156"/>
    </row>
    <row r="1191" spans="1:9" ht="12.75" x14ac:dyDescent="0.2">
      <c r="A1191" s="154"/>
      <c r="B1191" s="173" t="s">
        <v>197</v>
      </c>
      <c r="C1191" s="158" t="s">
        <v>576</v>
      </c>
      <c r="D1191" s="174" t="s">
        <v>32</v>
      </c>
      <c r="E1191" s="174"/>
      <c r="F1191" s="175">
        <v>3</v>
      </c>
      <c r="G1191" s="162">
        <v>0</v>
      </c>
      <c r="H1191" s="156">
        <f t="shared" si="168"/>
        <v>0</v>
      </c>
      <c r="I1191" s="156"/>
    </row>
    <row r="1192" spans="1:9" ht="12.75" x14ac:dyDescent="0.2">
      <c r="A1192" s="154"/>
      <c r="B1192" s="136" t="s">
        <v>711</v>
      </c>
      <c r="C1192" s="158" t="s">
        <v>576</v>
      </c>
      <c r="D1192" s="174" t="s">
        <v>32</v>
      </c>
      <c r="E1192" s="174"/>
      <c r="F1192" s="175">
        <v>3</v>
      </c>
      <c r="G1192" s="162">
        <f>VLOOKUP(B1192,Insumos!$A$2:$C$187,3,FALSE)</f>
        <v>0</v>
      </c>
      <c r="H1192" s="156">
        <f t="shared" si="168"/>
        <v>0</v>
      </c>
      <c r="I1192" s="156"/>
    </row>
    <row r="1193" spans="1:9" ht="12.75" x14ac:dyDescent="0.2">
      <c r="A1193" s="154"/>
      <c r="B1193" s="136" t="s">
        <v>113</v>
      </c>
      <c r="C1193" s="158" t="s">
        <v>576</v>
      </c>
      <c r="D1193" s="174" t="s">
        <v>32</v>
      </c>
      <c r="E1193" s="174"/>
      <c r="F1193" s="175">
        <v>3</v>
      </c>
      <c r="G1193" s="162">
        <f>VLOOKUP(B1193,Insumos!$A$2:$C$187,3,FALSE)</f>
        <v>0</v>
      </c>
      <c r="H1193" s="156">
        <f t="shared" si="168"/>
        <v>0</v>
      </c>
      <c r="I1193" s="156"/>
    </row>
    <row r="1194" spans="1:9" ht="12.75" x14ac:dyDescent="0.2">
      <c r="A1194" s="154"/>
      <c r="B1194" s="136"/>
      <c r="C1194" s="158"/>
      <c r="D1194" s="125"/>
      <c r="E1194" s="125"/>
      <c r="F1194" s="125"/>
      <c r="G1194" s="162"/>
      <c r="H1194" s="156"/>
      <c r="I1194" s="159"/>
    </row>
    <row r="1195" spans="1:9" ht="12.75" x14ac:dyDescent="0.2">
      <c r="A1195" s="304">
        <v>16</v>
      </c>
      <c r="B1195" s="305" t="s">
        <v>309</v>
      </c>
      <c r="C1195" s="158" t="s">
        <v>543</v>
      </c>
      <c r="D1195" s="306" t="s">
        <v>543</v>
      </c>
      <c r="E1195" s="133"/>
      <c r="F1195" s="306"/>
      <c r="G1195" s="306"/>
      <c r="H1195" s="307">
        <f>SUM(H1196:H1229)</f>
        <v>0</v>
      </c>
      <c r="I1195" s="307">
        <v>44.35</v>
      </c>
    </row>
    <row r="1196" spans="1:9" ht="25.5" x14ac:dyDescent="0.2">
      <c r="A1196" s="154"/>
      <c r="B1196" s="173" t="s">
        <v>262</v>
      </c>
      <c r="C1196" s="158" t="s">
        <v>543</v>
      </c>
      <c r="D1196" s="174" t="s">
        <v>32</v>
      </c>
      <c r="E1196" s="174"/>
      <c r="F1196" s="175">
        <v>2</v>
      </c>
      <c r="G1196" s="162">
        <f>VLOOKUP(B1196,Insumos!$A$2:$C$187,3,FALSE)</f>
        <v>0</v>
      </c>
      <c r="H1196" s="156">
        <f t="shared" ref="H1196" si="169">G1196*F1196</f>
        <v>0</v>
      </c>
      <c r="I1196" s="156"/>
    </row>
    <row r="1197" spans="1:9" ht="12.75" x14ac:dyDescent="0.2">
      <c r="A1197" s="154"/>
      <c r="B1197" s="136" t="s">
        <v>103</v>
      </c>
      <c r="C1197" s="158" t="s">
        <v>543</v>
      </c>
      <c r="D1197" s="174" t="s">
        <v>32</v>
      </c>
      <c r="E1197" s="174"/>
      <c r="F1197" s="175">
        <v>2</v>
      </c>
      <c r="G1197" s="162">
        <f>VLOOKUP(B1197,Insumos!$A$2:$C$187,3,FALSE)</f>
        <v>0</v>
      </c>
      <c r="H1197" s="156">
        <f t="shared" ref="H1197:H1229" si="170">G1197*F1197</f>
        <v>0</v>
      </c>
      <c r="I1197" s="156"/>
    </row>
    <row r="1198" spans="1:9" ht="12.75" x14ac:dyDescent="0.2">
      <c r="A1198" s="154"/>
      <c r="B1198" s="136" t="s">
        <v>281</v>
      </c>
      <c r="C1198" s="158" t="s">
        <v>543</v>
      </c>
      <c r="D1198" s="174" t="s">
        <v>32</v>
      </c>
      <c r="E1198" s="174"/>
      <c r="F1198" s="175">
        <v>78</v>
      </c>
      <c r="G1198" s="162">
        <f>VLOOKUP(B1198,Insumos!$A$2:$C$187,3,FALSE)</f>
        <v>0</v>
      </c>
      <c r="H1198" s="156">
        <f t="shared" si="170"/>
        <v>0</v>
      </c>
      <c r="I1198" s="156"/>
    </row>
    <row r="1199" spans="1:9" ht="12.75" x14ac:dyDescent="0.2">
      <c r="A1199" s="154"/>
      <c r="B1199" s="136" t="s">
        <v>104</v>
      </c>
      <c r="C1199" s="158" t="s">
        <v>543</v>
      </c>
      <c r="D1199" s="174" t="s">
        <v>32</v>
      </c>
      <c r="E1199" s="174"/>
      <c r="F1199" s="175">
        <v>10</v>
      </c>
      <c r="G1199" s="162">
        <f>VLOOKUP(B1199,Insumos!$A$2:$C$187,3,FALSE)</f>
        <v>0</v>
      </c>
      <c r="H1199" s="156">
        <f t="shared" si="170"/>
        <v>0</v>
      </c>
      <c r="I1199" s="156"/>
    </row>
    <row r="1200" spans="1:9" ht="12.75" x14ac:dyDescent="0.2">
      <c r="A1200" s="154"/>
      <c r="B1200" s="173" t="s">
        <v>190</v>
      </c>
      <c r="C1200" s="158" t="s">
        <v>543</v>
      </c>
      <c r="D1200" s="174" t="s">
        <v>32</v>
      </c>
      <c r="E1200" s="174"/>
      <c r="F1200" s="175">
        <v>4</v>
      </c>
      <c r="G1200" s="162">
        <f>VLOOKUP(B1200,Insumos!$A$2:$C$187,3,FALSE)</f>
        <v>0</v>
      </c>
      <c r="H1200" s="156">
        <f t="shared" si="170"/>
        <v>0</v>
      </c>
      <c r="I1200" s="156"/>
    </row>
    <row r="1201" spans="1:9" ht="12.75" x14ac:dyDescent="0.2">
      <c r="A1201" s="154"/>
      <c r="B1201" s="136" t="s">
        <v>288</v>
      </c>
      <c r="C1201" s="158" t="s">
        <v>543</v>
      </c>
      <c r="D1201" s="174" t="s">
        <v>32</v>
      </c>
      <c r="E1201" s="174"/>
      <c r="F1201" s="175">
        <v>8</v>
      </c>
      <c r="G1201" s="162">
        <f>VLOOKUP(B1201,Insumos!$A$2:$C$187,3,FALSE)</f>
        <v>0</v>
      </c>
      <c r="H1201" s="156">
        <f t="shared" si="170"/>
        <v>0</v>
      </c>
      <c r="I1201" s="156"/>
    </row>
    <row r="1202" spans="1:9" ht="12.75" x14ac:dyDescent="0.2">
      <c r="A1202" s="154"/>
      <c r="B1202" s="136" t="s">
        <v>105</v>
      </c>
      <c r="C1202" s="158" t="s">
        <v>543</v>
      </c>
      <c r="D1202" s="174" t="s">
        <v>32</v>
      </c>
      <c r="E1202" s="174"/>
      <c r="F1202" s="175">
        <v>10</v>
      </c>
      <c r="G1202" s="162">
        <f>VLOOKUP(B1202,Insumos!$A$2:$C$187,3,FALSE)</f>
        <v>0</v>
      </c>
      <c r="H1202" s="156">
        <f t="shared" si="170"/>
        <v>0</v>
      </c>
      <c r="I1202" s="156"/>
    </row>
    <row r="1203" spans="1:9" ht="12.75" x14ac:dyDescent="0.2">
      <c r="A1203" s="154"/>
      <c r="B1203" s="173" t="s">
        <v>191</v>
      </c>
      <c r="C1203" s="158" t="s">
        <v>543</v>
      </c>
      <c r="D1203" s="174" t="s">
        <v>32</v>
      </c>
      <c r="E1203" s="174"/>
      <c r="F1203" s="175">
        <v>21</v>
      </c>
      <c r="G1203" s="162">
        <f>VLOOKUP(B1203,Insumos!$A$2:$C$187,3,FALSE)</f>
        <v>0</v>
      </c>
      <c r="H1203" s="156">
        <f t="shared" si="170"/>
        <v>0</v>
      </c>
      <c r="I1203" s="156"/>
    </row>
    <row r="1204" spans="1:9" ht="25.5" x14ac:dyDescent="0.2">
      <c r="A1204" s="154"/>
      <c r="B1204" s="136" t="s">
        <v>287</v>
      </c>
      <c r="C1204" s="158" t="s">
        <v>543</v>
      </c>
      <c r="D1204" s="174" t="s">
        <v>32</v>
      </c>
      <c r="E1204" s="174"/>
      <c r="F1204" s="175">
        <v>34</v>
      </c>
      <c r="G1204" s="162">
        <f>VLOOKUP(B1204,Insumos!$A$2:$C$187,3,FALSE)</f>
        <v>0</v>
      </c>
      <c r="H1204" s="156">
        <f t="shared" si="170"/>
        <v>0</v>
      </c>
      <c r="I1204" s="156"/>
    </row>
    <row r="1205" spans="1:9" ht="12.75" x14ac:dyDescent="0.2">
      <c r="A1205" s="154"/>
      <c r="B1205" s="136" t="s">
        <v>107</v>
      </c>
      <c r="C1205" s="158" t="s">
        <v>543</v>
      </c>
      <c r="D1205" s="174" t="s">
        <v>32</v>
      </c>
      <c r="E1205" s="174"/>
      <c r="F1205" s="175">
        <v>12</v>
      </c>
      <c r="G1205" s="162">
        <f>VLOOKUP(B1205,Insumos!$A$2:$C$187,3,FALSE)</f>
        <v>0</v>
      </c>
      <c r="H1205" s="156">
        <f t="shared" si="170"/>
        <v>0</v>
      </c>
      <c r="I1205" s="156"/>
    </row>
    <row r="1206" spans="1:9" ht="12.75" x14ac:dyDescent="0.2">
      <c r="A1206" s="154"/>
      <c r="B1206" s="173" t="s">
        <v>192</v>
      </c>
      <c r="C1206" s="158" t="s">
        <v>543</v>
      </c>
      <c r="D1206" s="174" t="s">
        <v>32</v>
      </c>
      <c r="E1206" s="174"/>
      <c r="F1206" s="175">
        <v>2</v>
      </c>
      <c r="G1206" s="162">
        <f>VLOOKUP(B1206,Insumos!$A$2:$C$187,3,FALSE)</f>
        <v>0</v>
      </c>
      <c r="H1206" s="156">
        <f t="shared" si="170"/>
        <v>0</v>
      </c>
      <c r="I1206" s="156"/>
    </row>
    <row r="1207" spans="1:9" ht="12.75" x14ac:dyDescent="0.2">
      <c r="A1207" s="154"/>
      <c r="B1207" s="173" t="s">
        <v>283</v>
      </c>
      <c r="C1207" s="158" t="s">
        <v>543</v>
      </c>
      <c r="D1207" s="174" t="s">
        <v>32</v>
      </c>
      <c r="E1207" s="174"/>
      <c r="F1207" s="175">
        <v>5</v>
      </c>
      <c r="G1207" s="162">
        <f>VLOOKUP(B1207,Insumos!$A$2:$C$187,3,FALSE)</f>
        <v>0</v>
      </c>
      <c r="H1207" s="156">
        <f t="shared" si="170"/>
        <v>0</v>
      </c>
      <c r="I1207" s="156"/>
    </row>
    <row r="1208" spans="1:9" ht="12.75" x14ac:dyDescent="0.2">
      <c r="A1208" s="154"/>
      <c r="B1208" s="173" t="s">
        <v>193</v>
      </c>
      <c r="C1208" s="158" t="s">
        <v>543</v>
      </c>
      <c r="D1208" s="174" t="s">
        <v>32</v>
      </c>
      <c r="E1208" s="174"/>
      <c r="F1208" s="175">
        <v>72</v>
      </c>
      <c r="G1208" s="162">
        <f>VLOOKUP(B1208,Insumos!$A$2:$C$187,3,FALSE)</f>
        <v>0</v>
      </c>
      <c r="H1208" s="156">
        <f t="shared" si="170"/>
        <v>0</v>
      </c>
      <c r="I1208" s="156"/>
    </row>
    <row r="1209" spans="1:9" ht="25.5" x14ac:dyDescent="0.2">
      <c r="A1209" s="154"/>
      <c r="B1209" s="136" t="s">
        <v>34</v>
      </c>
      <c r="C1209" s="158" t="s">
        <v>543</v>
      </c>
      <c r="D1209" s="174" t="s">
        <v>32</v>
      </c>
      <c r="E1209" s="174"/>
      <c r="F1209" s="175">
        <v>1</v>
      </c>
      <c r="G1209" s="162">
        <f>VLOOKUP(B1209,Insumos!$A$2:$C$187,3,FALSE)</f>
        <v>0</v>
      </c>
      <c r="H1209" s="156">
        <f t="shared" si="170"/>
        <v>0</v>
      </c>
      <c r="I1209" s="156"/>
    </row>
    <row r="1210" spans="1:9" ht="12.75" x14ac:dyDescent="0.2">
      <c r="A1210" s="154"/>
      <c r="B1210" s="173" t="s">
        <v>194</v>
      </c>
      <c r="C1210" s="158" t="s">
        <v>543</v>
      </c>
      <c r="D1210" s="174" t="s">
        <v>32</v>
      </c>
      <c r="E1210" s="174"/>
      <c r="F1210" s="175">
        <v>1</v>
      </c>
      <c r="G1210" s="162">
        <f>VLOOKUP(B1210,Insumos!$A$2:$C$187,3,FALSE)</f>
        <v>0</v>
      </c>
      <c r="H1210" s="156">
        <f t="shared" si="170"/>
        <v>0</v>
      </c>
      <c r="I1210" s="156"/>
    </row>
    <row r="1211" spans="1:9" ht="12.75" x14ac:dyDescent="0.2">
      <c r="A1211" s="154"/>
      <c r="B1211" s="173" t="s">
        <v>195</v>
      </c>
      <c r="C1211" s="158" t="s">
        <v>543</v>
      </c>
      <c r="D1211" s="174" t="s">
        <v>41</v>
      </c>
      <c r="E1211" s="174"/>
      <c r="F1211" s="175">
        <v>1</v>
      </c>
      <c r="G1211" s="162">
        <f>VLOOKUP(B1211,Insumos!$A$2:$C$187,3,FALSE)</f>
        <v>0</v>
      </c>
      <c r="H1211" s="156">
        <f t="shared" si="170"/>
        <v>0</v>
      </c>
      <c r="I1211" s="156"/>
    </row>
    <row r="1212" spans="1:9" ht="12.75" x14ac:dyDescent="0.2">
      <c r="A1212" s="154"/>
      <c r="B1212" s="173" t="s">
        <v>196</v>
      </c>
      <c r="C1212" s="158" t="s">
        <v>543</v>
      </c>
      <c r="D1212" s="174" t="s">
        <v>41</v>
      </c>
      <c r="E1212" s="174"/>
      <c r="F1212" s="175">
        <v>1</v>
      </c>
      <c r="G1212" s="162">
        <f>VLOOKUP(B1212,Insumos!$A$2:$C$187,3,FALSE)</f>
        <v>0</v>
      </c>
      <c r="H1212" s="156">
        <f t="shared" si="170"/>
        <v>0</v>
      </c>
      <c r="I1212" s="156"/>
    </row>
    <row r="1213" spans="1:9" ht="25.5" x14ac:dyDescent="0.2">
      <c r="A1213" s="154"/>
      <c r="B1213" s="147" t="s">
        <v>706</v>
      </c>
      <c r="C1213" s="158" t="s">
        <v>543</v>
      </c>
      <c r="D1213" s="174" t="s">
        <v>32</v>
      </c>
      <c r="E1213" s="174"/>
      <c r="F1213" s="175">
        <v>62</v>
      </c>
      <c r="G1213" s="162">
        <f>VLOOKUP(B1213,Insumos!$A$2:$C$187,3,FALSE)</f>
        <v>0</v>
      </c>
      <c r="H1213" s="156">
        <f t="shared" si="170"/>
        <v>0</v>
      </c>
      <c r="I1213" s="156"/>
    </row>
    <row r="1214" spans="1:9" ht="12.75" x14ac:dyDescent="0.2">
      <c r="A1214" s="154"/>
      <c r="B1214" s="136" t="s">
        <v>285</v>
      </c>
      <c r="C1214" s="158" t="s">
        <v>543</v>
      </c>
      <c r="D1214" s="174" t="s">
        <v>32</v>
      </c>
      <c r="E1214" s="174"/>
      <c r="F1214" s="175">
        <v>12</v>
      </c>
      <c r="G1214" s="162">
        <f>VLOOKUP(B1214,Insumos!$A$2:$C$187,3,FALSE)</f>
        <v>0</v>
      </c>
      <c r="H1214" s="156">
        <f t="shared" si="170"/>
        <v>0</v>
      </c>
      <c r="I1214" s="156"/>
    </row>
    <row r="1215" spans="1:9" ht="12.75" x14ac:dyDescent="0.2">
      <c r="A1215" s="154"/>
      <c r="B1215" s="136" t="s">
        <v>370</v>
      </c>
      <c r="C1215" s="158" t="s">
        <v>543</v>
      </c>
      <c r="D1215" s="174" t="s">
        <v>32</v>
      </c>
      <c r="E1215" s="174"/>
      <c r="F1215" s="175">
        <v>18</v>
      </c>
      <c r="G1215" s="162">
        <f>VLOOKUP(B1215,Insumos!$A$2:$C$187,3,FALSE)</f>
        <v>0</v>
      </c>
      <c r="H1215" s="156">
        <f t="shared" si="170"/>
        <v>0</v>
      </c>
      <c r="I1215" s="156"/>
    </row>
    <row r="1216" spans="1:9" ht="12.75" x14ac:dyDescent="0.2">
      <c r="A1216" s="154"/>
      <c r="B1216" s="147" t="s">
        <v>707</v>
      </c>
      <c r="C1216" s="158" t="s">
        <v>543</v>
      </c>
      <c r="D1216" s="174" t="s">
        <v>32</v>
      </c>
      <c r="E1216" s="174"/>
      <c r="F1216" s="175">
        <v>3.95</v>
      </c>
      <c r="G1216" s="162">
        <f>VLOOKUP(B1216,Insumos!$A$2:$C$187,3,FALSE)</f>
        <v>0</v>
      </c>
      <c r="H1216" s="156">
        <f t="shared" si="170"/>
        <v>0</v>
      </c>
      <c r="I1216" s="156"/>
    </row>
    <row r="1217" spans="1:9" ht="25.5" x14ac:dyDescent="0.2">
      <c r="A1217" s="154"/>
      <c r="B1217" s="147" t="s">
        <v>703</v>
      </c>
      <c r="C1217" s="158" t="s">
        <v>543</v>
      </c>
      <c r="D1217" s="174" t="s">
        <v>30</v>
      </c>
      <c r="E1217" s="174"/>
      <c r="F1217" s="175">
        <v>50</v>
      </c>
      <c r="G1217" s="162">
        <f>VLOOKUP(B1217,Insumos!$A$2:$C$187,3,FALSE)</f>
        <v>0</v>
      </c>
      <c r="H1217" s="156">
        <f t="shared" si="170"/>
        <v>0</v>
      </c>
      <c r="I1217" s="156"/>
    </row>
    <row r="1218" spans="1:9" ht="12.75" x14ac:dyDescent="0.2">
      <c r="A1218" s="154"/>
      <c r="B1218" s="136" t="s">
        <v>292</v>
      </c>
      <c r="C1218" s="158" t="s">
        <v>543</v>
      </c>
      <c r="D1218" s="174" t="s">
        <v>30</v>
      </c>
      <c r="E1218" s="174"/>
      <c r="F1218" s="175">
        <v>1</v>
      </c>
      <c r="G1218" s="162">
        <f>VLOOKUP(B1218,Insumos!$A$2:$C$187,3,FALSE)</f>
        <v>0</v>
      </c>
      <c r="H1218" s="156">
        <f t="shared" si="170"/>
        <v>0</v>
      </c>
      <c r="I1218" s="156"/>
    </row>
    <row r="1219" spans="1:9" ht="25.5" x14ac:dyDescent="0.2">
      <c r="A1219" s="154"/>
      <c r="B1219" s="136" t="s">
        <v>719</v>
      </c>
      <c r="C1219" s="158" t="s">
        <v>543</v>
      </c>
      <c r="D1219" s="174" t="s">
        <v>32</v>
      </c>
      <c r="E1219" s="174"/>
      <c r="F1219" s="175">
        <v>132</v>
      </c>
      <c r="G1219" s="162">
        <f>VLOOKUP(B1219,Insumos!$A$2:$C$187,3,FALSE)</f>
        <v>0</v>
      </c>
      <c r="H1219" s="156">
        <f t="shared" si="170"/>
        <v>0</v>
      </c>
      <c r="I1219" s="156"/>
    </row>
    <row r="1220" spans="1:9" ht="12.75" x14ac:dyDescent="0.2">
      <c r="A1220" s="154"/>
      <c r="B1220" s="136" t="s">
        <v>47</v>
      </c>
      <c r="C1220" s="158" t="s">
        <v>543</v>
      </c>
      <c r="D1220" s="174" t="s">
        <v>32</v>
      </c>
      <c r="E1220" s="174"/>
      <c r="F1220" s="175">
        <v>6</v>
      </c>
      <c r="G1220" s="162">
        <f>VLOOKUP(B1220,Insumos!$A$2:$C$187,3,FALSE)</f>
        <v>0</v>
      </c>
      <c r="H1220" s="156">
        <f t="shared" si="170"/>
        <v>0</v>
      </c>
      <c r="I1220" s="156"/>
    </row>
    <row r="1221" spans="1:9" ht="12.75" x14ac:dyDescent="0.2">
      <c r="A1221" s="154"/>
      <c r="B1221" s="136" t="s">
        <v>568</v>
      </c>
      <c r="C1221" s="158" t="s">
        <v>543</v>
      </c>
      <c r="D1221" s="174" t="s">
        <v>32</v>
      </c>
      <c r="E1221" s="174"/>
      <c r="F1221" s="180">
        <v>8</v>
      </c>
      <c r="G1221" s="162">
        <f>VLOOKUP(B1221,Insumos!$A$2:$C$187,3,FALSE)</f>
        <v>0</v>
      </c>
      <c r="H1221" s="156">
        <f t="shared" si="170"/>
        <v>0</v>
      </c>
      <c r="I1221" s="156"/>
    </row>
    <row r="1222" spans="1:9" ht="25.5" x14ac:dyDescent="0.2">
      <c r="A1222" s="154"/>
      <c r="B1222" s="136" t="s">
        <v>569</v>
      </c>
      <c r="C1222" s="158" t="s">
        <v>543</v>
      </c>
      <c r="D1222" s="174" t="s">
        <v>32</v>
      </c>
      <c r="E1222" s="174"/>
      <c r="F1222" s="175">
        <v>6</v>
      </c>
      <c r="G1222" s="162">
        <f>VLOOKUP(B1222,Insumos!$A$2:$C$187,3,FALSE)</f>
        <v>0</v>
      </c>
      <c r="H1222" s="156">
        <f t="shared" si="170"/>
        <v>0</v>
      </c>
      <c r="I1222" s="156"/>
    </row>
    <row r="1223" spans="1:9" ht="25.5" x14ac:dyDescent="0.2">
      <c r="A1223" s="154"/>
      <c r="B1223" s="136" t="s">
        <v>33</v>
      </c>
      <c r="C1223" s="158" t="s">
        <v>543</v>
      </c>
      <c r="D1223" s="174" t="s">
        <v>32</v>
      </c>
      <c r="E1223" s="174"/>
      <c r="F1223" s="175">
        <v>27</v>
      </c>
      <c r="G1223" s="162">
        <f>VLOOKUP(B1223,Insumos!$A$2:$C$187,3,FALSE)</f>
        <v>0</v>
      </c>
      <c r="H1223" s="156">
        <f t="shared" si="170"/>
        <v>0</v>
      </c>
      <c r="I1223" s="156"/>
    </row>
    <row r="1224" spans="1:9" ht="25.5" x14ac:dyDescent="0.2">
      <c r="A1224" s="154"/>
      <c r="B1224" s="136" t="s">
        <v>571</v>
      </c>
      <c r="C1224" s="158" t="s">
        <v>543</v>
      </c>
      <c r="D1224" s="174" t="s">
        <v>32</v>
      </c>
      <c r="E1224" s="174"/>
      <c r="F1224" s="175">
        <v>30</v>
      </c>
      <c r="G1224" s="162">
        <f>VLOOKUP(B1224,Insumos!$A$2:$C$187,3,FALSE)</f>
        <v>0</v>
      </c>
      <c r="H1224" s="156">
        <f t="shared" si="170"/>
        <v>0</v>
      </c>
      <c r="I1224" s="156"/>
    </row>
    <row r="1225" spans="1:9" ht="12.75" x14ac:dyDescent="0.2">
      <c r="A1225" s="154"/>
      <c r="B1225" s="136" t="s">
        <v>108</v>
      </c>
      <c r="C1225" s="158" t="s">
        <v>543</v>
      </c>
      <c r="D1225" s="174" t="s">
        <v>32</v>
      </c>
      <c r="E1225" s="174"/>
      <c r="F1225" s="175">
        <v>3</v>
      </c>
      <c r="G1225" s="162">
        <f>VLOOKUP(B1225,Insumos!$A$2:$C$187,3,FALSE)</f>
        <v>0</v>
      </c>
      <c r="H1225" s="156">
        <f t="shared" si="170"/>
        <v>0</v>
      </c>
      <c r="I1225" s="156"/>
    </row>
    <row r="1226" spans="1:9" ht="12.75" x14ac:dyDescent="0.2">
      <c r="A1226" s="154"/>
      <c r="B1226" s="173" t="s">
        <v>311</v>
      </c>
      <c r="C1226" s="158" t="s">
        <v>543</v>
      </c>
      <c r="D1226" s="174" t="s">
        <v>32</v>
      </c>
      <c r="E1226" s="174"/>
      <c r="F1226" s="175">
        <v>3</v>
      </c>
      <c r="G1226" s="162">
        <f>VLOOKUP(B1226,Insumos!$A$2:$C$187,3,FALSE)</f>
        <v>0</v>
      </c>
      <c r="H1226" s="156">
        <f t="shared" si="170"/>
        <v>0</v>
      </c>
      <c r="I1226" s="156"/>
    </row>
    <row r="1227" spans="1:9" ht="12.75" x14ac:dyDescent="0.2">
      <c r="A1227" s="154"/>
      <c r="B1227" s="173" t="s">
        <v>198</v>
      </c>
      <c r="C1227" s="158" t="s">
        <v>543</v>
      </c>
      <c r="D1227" s="174" t="s">
        <v>32</v>
      </c>
      <c r="E1227" s="174"/>
      <c r="F1227" s="175">
        <v>3</v>
      </c>
      <c r="G1227" s="162">
        <f>VLOOKUP(B1227,Insumos!$A$2:$C$187,3,FALSE)</f>
        <v>0</v>
      </c>
      <c r="H1227" s="156">
        <f t="shared" si="170"/>
        <v>0</v>
      </c>
      <c r="I1227" s="156"/>
    </row>
    <row r="1228" spans="1:9" ht="12.75" x14ac:dyDescent="0.2">
      <c r="A1228" s="154"/>
      <c r="B1228" s="136" t="s">
        <v>711</v>
      </c>
      <c r="C1228" s="158" t="s">
        <v>543</v>
      </c>
      <c r="D1228" s="174" t="s">
        <v>32</v>
      </c>
      <c r="E1228" s="174"/>
      <c r="F1228" s="175">
        <v>3</v>
      </c>
      <c r="G1228" s="162">
        <f>VLOOKUP(B1228,Insumos!$A$2:$C$187,3,FALSE)</f>
        <v>0</v>
      </c>
      <c r="H1228" s="156">
        <f t="shared" si="170"/>
        <v>0</v>
      </c>
      <c r="I1228" s="156"/>
    </row>
    <row r="1229" spans="1:9" ht="12.75" x14ac:dyDescent="0.2">
      <c r="A1229" s="154"/>
      <c r="B1229" s="136" t="s">
        <v>113</v>
      </c>
      <c r="C1229" s="158" t="s">
        <v>543</v>
      </c>
      <c r="D1229" s="174" t="s">
        <v>32</v>
      </c>
      <c r="E1229" s="174"/>
      <c r="F1229" s="175">
        <v>3</v>
      </c>
      <c r="G1229" s="162">
        <f>VLOOKUP(B1229,Insumos!$A$2:$C$187,3,FALSE)</f>
        <v>0</v>
      </c>
      <c r="H1229" s="156">
        <f t="shared" si="170"/>
        <v>0</v>
      </c>
      <c r="I1229" s="156"/>
    </row>
    <row r="1230" spans="1:9" ht="12.75" x14ac:dyDescent="0.2">
      <c r="A1230" s="154"/>
      <c r="B1230" s="136"/>
      <c r="C1230" s="158"/>
      <c r="D1230" s="174"/>
      <c r="E1230" s="174"/>
      <c r="F1230" s="175"/>
      <c r="G1230" s="162"/>
      <c r="H1230" s="156"/>
      <c r="I1230" s="156"/>
    </row>
    <row r="1231" spans="1:9" ht="12.75" x14ac:dyDescent="0.2">
      <c r="A1231" s="304">
        <v>17</v>
      </c>
      <c r="B1231" s="305" t="s">
        <v>178</v>
      </c>
      <c r="C1231" s="158" t="s">
        <v>543</v>
      </c>
      <c r="D1231" s="306" t="s">
        <v>543</v>
      </c>
      <c r="E1231" s="133"/>
      <c r="F1231" s="306"/>
      <c r="G1231" s="306"/>
      <c r="H1231" s="307">
        <f>SUM(H1232:H1237)</f>
        <v>0</v>
      </c>
      <c r="I1231" s="307">
        <v>0.33</v>
      </c>
    </row>
    <row r="1232" spans="1:9" ht="25.5" x14ac:dyDescent="0.2">
      <c r="A1232" s="154"/>
      <c r="B1232" s="147" t="s">
        <v>716</v>
      </c>
      <c r="C1232" s="158" t="s">
        <v>543</v>
      </c>
      <c r="D1232" s="156" t="s">
        <v>32</v>
      </c>
      <c r="E1232" s="156"/>
      <c r="F1232" s="160">
        <v>1</v>
      </c>
      <c r="G1232" s="162">
        <f>VLOOKUP(B1232,Insumos!$A$2:$C$187,3,FALSE)</f>
        <v>0</v>
      </c>
      <c r="H1232" s="156">
        <f t="shared" ref="H1232" si="171">G1232*F1232</f>
        <v>0</v>
      </c>
      <c r="I1232" s="156"/>
    </row>
    <row r="1233" spans="1:9" ht="25.5" x14ac:dyDescent="0.2">
      <c r="A1233" s="154"/>
      <c r="B1233" s="136" t="s">
        <v>284</v>
      </c>
      <c r="C1233" s="158" t="s">
        <v>543</v>
      </c>
      <c r="D1233" s="156" t="s">
        <v>32</v>
      </c>
      <c r="E1233" s="156"/>
      <c r="F1233" s="160">
        <v>2</v>
      </c>
      <c r="G1233" s="162">
        <f>VLOOKUP(B1233,Insumos!$A$2:$C$187,3,FALSE)</f>
        <v>0</v>
      </c>
      <c r="H1233" s="156">
        <f t="shared" ref="H1233:H1237" si="172">G1233*F1233</f>
        <v>0</v>
      </c>
      <c r="I1233" s="156"/>
    </row>
    <row r="1234" spans="1:9" ht="12.75" x14ac:dyDescent="0.2">
      <c r="A1234" s="154"/>
      <c r="B1234" s="136" t="s">
        <v>281</v>
      </c>
      <c r="C1234" s="158" t="s">
        <v>543</v>
      </c>
      <c r="D1234" s="156" t="s">
        <v>32</v>
      </c>
      <c r="E1234" s="156"/>
      <c r="F1234" s="160">
        <v>2</v>
      </c>
      <c r="G1234" s="162">
        <f>VLOOKUP(B1234,Insumos!$A$2:$C$187,3,FALSE)</f>
        <v>0</v>
      </c>
      <c r="H1234" s="156">
        <f t="shared" si="172"/>
        <v>0</v>
      </c>
      <c r="I1234" s="156"/>
    </row>
    <row r="1235" spans="1:9" ht="12.75" x14ac:dyDescent="0.2">
      <c r="A1235" s="154"/>
      <c r="B1235" s="136" t="s">
        <v>711</v>
      </c>
      <c r="C1235" s="158" t="s">
        <v>543</v>
      </c>
      <c r="D1235" s="156" t="s">
        <v>32</v>
      </c>
      <c r="E1235" s="156"/>
      <c r="F1235" s="160">
        <v>1</v>
      </c>
      <c r="G1235" s="162">
        <f>VLOOKUP(B1235,Insumos!$A$2:$C$187,3,FALSE)</f>
        <v>0</v>
      </c>
      <c r="H1235" s="156">
        <f t="shared" si="172"/>
        <v>0</v>
      </c>
      <c r="I1235" s="156"/>
    </row>
    <row r="1236" spans="1:9" ht="12.75" x14ac:dyDescent="0.2">
      <c r="A1236" s="154"/>
      <c r="B1236" s="136" t="s">
        <v>108</v>
      </c>
      <c r="C1236" s="158" t="s">
        <v>543</v>
      </c>
      <c r="D1236" s="156" t="s">
        <v>32</v>
      </c>
      <c r="E1236" s="156"/>
      <c r="F1236" s="160">
        <v>1</v>
      </c>
      <c r="G1236" s="162">
        <f>VLOOKUP(B1236,Insumos!$A$2:$C$187,3,FALSE)</f>
        <v>0</v>
      </c>
      <c r="H1236" s="156">
        <f t="shared" si="172"/>
        <v>0</v>
      </c>
      <c r="I1236" s="156"/>
    </row>
    <row r="1237" spans="1:9" ht="25.5" x14ac:dyDescent="0.2">
      <c r="A1237" s="154"/>
      <c r="B1237" s="136" t="s">
        <v>34</v>
      </c>
      <c r="C1237" s="158" t="s">
        <v>543</v>
      </c>
      <c r="D1237" s="156" t="s">
        <v>32</v>
      </c>
      <c r="E1237" s="156"/>
      <c r="F1237" s="160">
        <v>1</v>
      </c>
      <c r="G1237" s="162">
        <f>VLOOKUP(B1237,Insumos!$A$2:$C$187,3,FALSE)</f>
        <v>0</v>
      </c>
      <c r="H1237" s="156">
        <f t="shared" si="172"/>
        <v>0</v>
      </c>
      <c r="I1237" s="156"/>
    </row>
    <row r="1238" spans="1:9" ht="25.5" x14ac:dyDescent="0.2">
      <c r="A1238" s="139"/>
      <c r="B1238" s="147" t="s">
        <v>704</v>
      </c>
      <c r="C1238" s="158"/>
      <c r="D1238" s="156" t="s">
        <v>32</v>
      </c>
      <c r="E1238" s="156"/>
      <c r="F1238" s="160">
        <v>1</v>
      </c>
      <c r="G1238" s="162">
        <f>VLOOKUP(B1238,Insumos!$A$2:$C$187,3,FALSE)</f>
        <v>0</v>
      </c>
      <c r="H1238" s="156">
        <f t="shared" ref="H1238" si="173">G1238*F1238</f>
        <v>0</v>
      </c>
      <c r="I1238" s="156"/>
    </row>
    <row r="1239" spans="1:9" ht="12.75" x14ac:dyDescent="0.2">
      <c r="A1239" s="154"/>
      <c r="B1239" s="136"/>
      <c r="C1239" s="158"/>
      <c r="D1239" s="156"/>
      <c r="E1239" s="156"/>
      <c r="F1239" s="160"/>
      <c r="G1239" s="162"/>
      <c r="H1239" s="156"/>
      <c r="I1239" s="156"/>
    </row>
    <row r="1240" spans="1:9" ht="12.75" x14ac:dyDescent="0.2">
      <c r="A1240" s="304">
        <v>17</v>
      </c>
      <c r="B1240" s="305" t="s">
        <v>270</v>
      </c>
      <c r="C1240" s="158" t="s">
        <v>543</v>
      </c>
      <c r="D1240" s="306" t="s">
        <v>543</v>
      </c>
      <c r="E1240" s="133"/>
      <c r="F1240" s="306"/>
      <c r="G1240" s="306"/>
      <c r="H1240" s="307">
        <f>SUM(H1241:H1243)</f>
        <v>0</v>
      </c>
      <c r="I1240" s="307">
        <v>0.66</v>
      </c>
    </row>
    <row r="1241" spans="1:9" ht="12.75" x14ac:dyDescent="0.2">
      <c r="A1241" s="154"/>
      <c r="B1241" s="136" t="s">
        <v>715</v>
      </c>
      <c r="C1241" s="158" t="s">
        <v>543</v>
      </c>
      <c r="D1241" s="156" t="s">
        <v>32</v>
      </c>
      <c r="E1241" s="156"/>
      <c r="F1241" s="160">
        <v>2</v>
      </c>
      <c r="G1241" s="162">
        <f>VLOOKUP(B1241,Insumos!$A$2:$C$187,3,FALSE)</f>
        <v>0</v>
      </c>
      <c r="H1241" s="156">
        <f t="shared" ref="H1241" si="174">G1241*F1241</f>
        <v>0</v>
      </c>
      <c r="I1241" s="156"/>
    </row>
    <row r="1242" spans="1:9" ht="12.75" x14ac:dyDescent="0.2">
      <c r="A1242" s="154"/>
      <c r="B1242" s="136" t="s">
        <v>108</v>
      </c>
      <c r="C1242" s="158" t="s">
        <v>543</v>
      </c>
      <c r="D1242" s="156" t="s">
        <v>32</v>
      </c>
      <c r="E1242" s="156"/>
      <c r="F1242" s="160">
        <v>2</v>
      </c>
      <c r="G1242" s="162">
        <f>VLOOKUP(B1242,Insumos!$A$2:$C$187,3,FALSE)</f>
        <v>0</v>
      </c>
      <c r="H1242" s="156">
        <f t="shared" ref="H1242:H1243" si="175">G1242*F1242</f>
        <v>0</v>
      </c>
      <c r="I1242" s="156"/>
    </row>
    <row r="1243" spans="1:9" ht="25.5" x14ac:dyDescent="0.2">
      <c r="A1243" s="154"/>
      <c r="B1243" s="136" t="s">
        <v>34</v>
      </c>
      <c r="C1243" s="158" t="s">
        <v>543</v>
      </c>
      <c r="D1243" s="156" t="s">
        <v>32</v>
      </c>
      <c r="E1243" s="156"/>
      <c r="F1243" s="160">
        <v>2</v>
      </c>
      <c r="G1243" s="162">
        <f>VLOOKUP(B1243,Insumos!$A$2:$C$187,3,FALSE)</f>
        <v>0</v>
      </c>
      <c r="H1243" s="156">
        <f t="shared" si="175"/>
        <v>0</v>
      </c>
      <c r="I1243" s="156"/>
    </row>
    <row r="1244" spans="1:9" ht="12.75" x14ac:dyDescent="0.2">
      <c r="A1244" s="154"/>
      <c r="B1244" s="136"/>
      <c r="C1244" s="158"/>
      <c r="D1244" s="156"/>
      <c r="E1244" s="156"/>
      <c r="F1244" s="160"/>
      <c r="G1244" s="162"/>
      <c r="H1244" s="156"/>
      <c r="I1244" s="159"/>
    </row>
    <row r="1245" spans="1:9" ht="12.75" x14ac:dyDescent="0.2">
      <c r="A1245" s="304">
        <v>17</v>
      </c>
      <c r="B1245" s="305" t="s">
        <v>271</v>
      </c>
      <c r="C1245" s="158" t="s">
        <v>543</v>
      </c>
      <c r="D1245" s="306" t="s">
        <v>543</v>
      </c>
      <c r="E1245" s="133"/>
      <c r="F1245" s="306"/>
      <c r="G1245" s="306"/>
      <c r="H1245" s="307">
        <f>SUM(H1246:H1248)</f>
        <v>0</v>
      </c>
      <c r="I1245" s="307">
        <v>0.99</v>
      </c>
    </row>
    <row r="1246" spans="1:9" ht="12.75" x14ac:dyDescent="0.2">
      <c r="A1246" s="154"/>
      <c r="B1246" s="136" t="s">
        <v>715</v>
      </c>
      <c r="C1246" s="158" t="s">
        <v>543</v>
      </c>
      <c r="D1246" s="156" t="s">
        <v>32</v>
      </c>
      <c r="E1246" s="156"/>
      <c r="F1246" s="160">
        <v>3</v>
      </c>
      <c r="G1246" s="162">
        <f>VLOOKUP(B1246,Insumos!$A$2:$C$187,3,FALSE)</f>
        <v>0</v>
      </c>
      <c r="H1246" s="156">
        <f t="shared" ref="H1246:H1248" si="176">G1246*F1246</f>
        <v>0</v>
      </c>
      <c r="I1246" s="156"/>
    </row>
    <row r="1247" spans="1:9" ht="12.75" x14ac:dyDescent="0.2">
      <c r="A1247" s="154"/>
      <c r="B1247" s="136" t="s">
        <v>108</v>
      </c>
      <c r="C1247" s="158" t="s">
        <v>543</v>
      </c>
      <c r="D1247" s="156" t="s">
        <v>32</v>
      </c>
      <c r="E1247" s="156"/>
      <c r="F1247" s="160">
        <v>3</v>
      </c>
      <c r="G1247" s="162">
        <f>VLOOKUP(B1247,Insumos!$A$2:$C$187,3,FALSE)</f>
        <v>0</v>
      </c>
      <c r="H1247" s="156">
        <f t="shared" si="176"/>
        <v>0</v>
      </c>
      <c r="I1247" s="156"/>
    </row>
    <row r="1248" spans="1:9" ht="25.5" x14ac:dyDescent="0.2">
      <c r="A1248" s="154"/>
      <c r="B1248" s="136" t="s">
        <v>34</v>
      </c>
      <c r="C1248" s="158" t="s">
        <v>543</v>
      </c>
      <c r="D1248" s="156" t="s">
        <v>32</v>
      </c>
      <c r="E1248" s="156"/>
      <c r="F1248" s="160">
        <v>3</v>
      </c>
      <c r="G1248" s="162">
        <f>VLOOKUP(B1248,Insumos!$A$2:$C$187,3,FALSE)</f>
        <v>0</v>
      </c>
      <c r="H1248" s="156">
        <f t="shared" si="176"/>
        <v>0</v>
      </c>
      <c r="I1248" s="156"/>
    </row>
    <row r="1249" spans="1:9" ht="12.75" x14ac:dyDescent="0.2">
      <c r="A1249" s="154"/>
      <c r="B1249" s="136"/>
      <c r="C1249" s="158"/>
      <c r="D1249" s="156"/>
      <c r="E1249" s="156"/>
      <c r="F1249" s="160"/>
      <c r="G1249" s="162"/>
      <c r="H1249" s="156"/>
      <c r="I1249" s="159"/>
    </row>
    <row r="1250" spans="1:9" ht="12.75" x14ac:dyDescent="0.2">
      <c r="A1250" s="304">
        <v>17</v>
      </c>
      <c r="B1250" s="305" t="s">
        <v>179</v>
      </c>
      <c r="C1250" s="158" t="s">
        <v>543</v>
      </c>
      <c r="D1250" s="306" t="s">
        <v>543</v>
      </c>
      <c r="E1250" s="133"/>
      <c r="F1250" s="306"/>
      <c r="G1250" s="306"/>
      <c r="H1250" s="307">
        <f>SUM(H1251:H1256)</f>
        <v>0</v>
      </c>
      <c r="I1250" s="307">
        <v>0.33</v>
      </c>
    </row>
    <row r="1251" spans="1:9" ht="25.5" x14ac:dyDescent="0.2">
      <c r="A1251" s="154"/>
      <c r="B1251" s="147" t="s">
        <v>716</v>
      </c>
      <c r="C1251" s="158" t="s">
        <v>543</v>
      </c>
      <c r="D1251" s="156" t="s">
        <v>32</v>
      </c>
      <c r="E1251" s="156"/>
      <c r="F1251" s="160">
        <v>1</v>
      </c>
      <c r="G1251" s="162">
        <f>VLOOKUP(B1251,Insumos!$A$2:$C$187,3,FALSE)</f>
        <v>0</v>
      </c>
      <c r="H1251" s="156">
        <f t="shared" ref="H1251" si="177">G1251*F1251</f>
        <v>0</v>
      </c>
      <c r="I1251" s="156"/>
    </row>
    <row r="1252" spans="1:9" ht="25.5" x14ac:dyDescent="0.2">
      <c r="A1252" s="154"/>
      <c r="B1252" s="136" t="s">
        <v>284</v>
      </c>
      <c r="C1252" s="158" t="s">
        <v>543</v>
      </c>
      <c r="D1252" s="156" t="s">
        <v>32</v>
      </c>
      <c r="E1252" s="156"/>
      <c r="F1252" s="160">
        <v>2</v>
      </c>
      <c r="G1252" s="162">
        <f>VLOOKUP(B1252,Insumos!$A$2:$C$187,3,FALSE)</f>
        <v>0</v>
      </c>
      <c r="H1252" s="156">
        <f t="shared" ref="H1252:H1256" si="178">G1252*F1252</f>
        <v>0</v>
      </c>
      <c r="I1252" s="156"/>
    </row>
    <row r="1253" spans="1:9" ht="12.75" x14ac:dyDescent="0.2">
      <c r="A1253" s="154"/>
      <c r="B1253" s="136" t="s">
        <v>281</v>
      </c>
      <c r="C1253" s="158" t="s">
        <v>543</v>
      </c>
      <c r="D1253" s="156" t="s">
        <v>32</v>
      </c>
      <c r="E1253" s="156"/>
      <c r="F1253" s="160">
        <v>2</v>
      </c>
      <c r="G1253" s="162">
        <f>VLOOKUP(B1253,Insumos!$A$2:$C$187,3,FALSE)</f>
        <v>0</v>
      </c>
      <c r="H1253" s="156">
        <f t="shared" si="178"/>
        <v>0</v>
      </c>
      <c r="I1253" s="156"/>
    </row>
    <row r="1254" spans="1:9" ht="12.75" x14ac:dyDescent="0.2">
      <c r="A1254" s="154"/>
      <c r="B1254" s="136" t="s">
        <v>715</v>
      </c>
      <c r="C1254" s="158" t="s">
        <v>543</v>
      </c>
      <c r="D1254" s="156" t="s">
        <v>32</v>
      </c>
      <c r="E1254" s="156"/>
      <c r="F1254" s="160">
        <v>1</v>
      </c>
      <c r="G1254" s="162">
        <f>VLOOKUP(B1254,Insumos!$A$2:$C$187,3,FALSE)</f>
        <v>0</v>
      </c>
      <c r="H1254" s="156">
        <f t="shared" si="178"/>
        <v>0</v>
      </c>
      <c r="I1254" s="156"/>
    </row>
    <row r="1255" spans="1:9" ht="12.75" x14ac:dyDescent="0.2">
      <c r="A1255" s="154"/>
      <c r="B1255" s="136" t="s">
        <v>354</v>
      </c>
      <c r="C1255" s="158" t="s">
        <v>543</v>
      </c>
      <c r="D1255" s="156" t="s">
        <v>32</v>
      </c>
      <c r="E1255" s="156"/>
      <c r="F1255" s="160">
        <v>1</v>
      </c>
      <c r="G1255" s="162">
        <f>VLOOKUP(B1255,Insumos!$A$2:$C$187,3,FALSE)</f>
        <v>0</v>
      </c>
      <c r="H1255" s="156">
        <f t="shared" si="178"/>
        <v>0</v>
      </c>
      <c r="I1255" s="156"/>
    </row>
    <row r="1256" spans="1:9" ht="25.5" x14ac:dyDescent="0.2">
      <c r="A1256" s="154"/>
      <c r="B1256" s="136" t="s">
        <v>34</v>
      </c>
      <c r="C1256" s="158" t="s">
        <v>543</v>
      </c>
      <c r="D1256" s="156" t="s">
        <v>32</v>
      </c>
      <c r="E1256" s="156"/>
      <c r="F1256" s="160">
        <v>1</v>
      </c>
      <c r="G1256" s="162">
        <f>VLOOKUP(B1256,Insumos!$A$2:$C$187,3,FALSE)</f>
        <v>0</v>
      </c>
      <c r="H1256" s="156">
        <f t="shared" si="178"/>
        <v>0</v>
      </c>
      <c r="I1256" s="156"/>
    </row>
    <row r="1257" spans="1:9" ht="12.75" x14ac:dyDescent="0.2">
      <c r="A1257" s="154"/>
      <c r="B1257" s="136"/>
      <c r="C1257" s="158"/>
      <c r="D1257" s="156"/>
      <c r="E1257" s="156"/>
      <c r="F1257" s="160"/>
      <c r="G1257" s="162"/>
      <c r="H1257" s="156"/>
      <c r="I1257" s="156"/>
    </row>
    <row r="1258" spans="1:9" ht="12.75" x14ac:dyDescent="0.2">
      <c r="A1258" s="304">
        <v>17</v>
      </c>
      <c r="B1258" s="305" t="s">
        <v>272</v>
      </c>
      <c r="C1258" s="158" t="s">
        <v>543</v>
      </c>
      <c r="D1258" s="306" t="s">
        <v>543</v>
      </c>
      <c r="E1258" s="133"/>
      <c r="F1258" s="306"/>
      <c r="G1258" s="306"/>
      <c r="H1258" s="307">
        <f>SUM(H1259:H1261)</f>
        <v>0</v>
      </c>
      <c r="I1258" s="307">
        <v>0.66</v>
      </c>
    </row>
    <row r="1259" spans="1:9" ht="12.75" x14ac:dyDescent="0.2">
      <c r="A1259" s="154"/>
      <c r="B1259" s="136" t="s">
        <v>715</v>
      </c>
      <c r="C1259" s="158" t="s">
        <v>543</v>
      </c>
      <c r="D1259" s="156" t="s">
        <v>32</v>
      </c>
      <c r="E1259" s="156"/>
      <c r="F1259" s="160">
        <v>2</v>
      </c>
      <c r="G1259" s="162">
        <f>VLOOKUP(B1259,Insumos!$A$2:$C$187,3,FALSE)</f>
        <v>0</v>
      </c>
      <c r="H1259" s="156">
        <f t="shared" ref="H1259:H1261" si="179">G1259*F1259</f>
        <v>0</v>
      </c>
      <c r="I1259" s="156"/>
    </row>
    <row r="1260" spans="1:9" ht="12.75" x14ac:dyDescent="0.2">
      <c r="A1260" s="154"/>
      <c r="B1260" s="136" t="s">
        <v>354</v>
      </c>
      <c r="C1260" s="158" t="s">
        <v>543</v>
      </c>
      <c r="D1260" s="156" t="s">
        <v>32</v>
      </c>
      <c r="E1260" s="156"/>
      <c r="F1260" s="160">
        <v>2</v>
      </c>
      <c r="G1260" s="162">
        <f>VLOOKUP(B1260,Insumos!$A$2:$C$187,3,FALSE)</f>
        <v>0</v>
      </c>
      <c r="H1260" s="156">
        <f t="shared" si="179"/>
        <v>0</v>
      </c>
      <c r="I1260" s="156"/>
    </row>
    <row r="1261" spans="1:9" ht="25.5" x14ac:dyDescent="0.2">
      <c r="A1261" s="154"/>
      <c r="B1261" s="136" t="s">
        <v>34</v>
      </c>
      <c r="C1261" s="158" t="s">
        <v>543</v>
      </c>
      <c r="D1261" s="156" t="s">
        <v>32</v>
      </c>
      <c r="E1261" s="156"/>
      <c r="F1261" s="160">
        <v>2</v>
      </c>
      <c r="G1261" s="162">
        <f>VLOOKUP(B1261,Insumos!$A$2:$C$187,3,FALSE)</f>
        <v>0</v>
      </c>
      <c r="H1261" s="156">
        <f t="shared" si="179"/>
        <v>0</v>
      </c>
      <c r="I1261" s="156"/>
    </row>
    <row r="1262" spans="1:9" ht="12.75" x14ac:dyDescent="0.2">
      <c r="A1262" s="154"/>
      <c r="B1262" s="136"/>
      <c r="C1262" s="158"/>
      <c r="D1262" s="156"/>
      <c r="E1262" s="156"/>
      <c r="F1262" s="160"/>
      <c r="G1262" s="162"/>
      <c r="H1262" s="156"/>
      <c r="I1262" s="156"/>
    </row>
    <row r="1263" spans="1:9" ht="12.75" x14ac:dyDescent="0.2">
      <c r="A1263" s="304">
        <v>17</v>
      </c>
      <c r="B1263" s="305" t="s">
        <v>273</v>
      </c>
      <c r="C1263" s="158" t="s">
        <v>543</v>
      </c>
      <c r="D1263" s="306" t="s">
        <v>543</v>
      </c>
      <c r="E1263" s="133"/>
      <c r="F1263" s="306"/>
      <c r="G1263" s="306"/>
      <c r="H1263" s="307">
        <f>SUM(H1264:H1266)</f>
        <v>0</v>
      </c>
      <c r="I1263" s="307">
        <v>0.99</v>
      </c>
    </row>
    <row r="1264" spans="1:9" ht="12.75" x14ac:dyDescent="0.2">
      <c r="A1264" s="154"/>
      <c r="B1264" s="136" t="s">
        <v>715</v>
      </c>
      <c r="C1264" s="158" t="s">
        <v>543</v>
      </c>
      <c r="D1264" s="156" t="s">
        <v>32</v>
      </c>
      <c r="E1264" s="156"/>
      <c r="F1264" s="160">
        <v>3</v>
      </c>
      <c r="G1264" s="162">
        <f>VLOOKUP(B1264,Insumos!$A$2:$C$187,3,FALSE)</f>
        <v>0</v>
      </c>
      <c r="H1264" s="156">
        <f t="shared" ref="H1264:H1266" si="180">G1264*F1264</f>
        <v>0</v>
      </c>
      <c r="I1264" s="156"/>
    </row>
    <row r="1265" spans="1:9" ht="12.75" x14ac:dyDescent="0.2">
      <c r="A1265" s="154"/>
      <c r="B1265" s="136" t="s">
        <v>354</v>
      </c>
      <c r="C1265" s="158" t="s">
        <v>543</v>
      </c>
      <c r="D1265" s="156" t="s">
        <v>32</v>
      </c>
      <c r="E1265" s="156"/>
      <c r="F1265" s="160">
        <v>3</v>
      </c>
      <c r="G1265" s="162">
        <f>VLOOKUP(B1265,Insumos!$A$2:$C$187,3,FALSE)</f>
        <v>0</v>
      </c>
      <c r="H1265" s="156">
        <f t="shared" si="180"/>
        <v>0</v>
      </c>
      <c r="I1265" s="156"/>
    </row>
    <row r="1266" spans="1:9" ht="25.5" x14ac:dyDescent="0.2">
      <c r="A1266" s="154"/>
      <c r="B1266" s="136" t="s">
        <v>34</v>
      </c>
      <c r="C1266" s="158" t="s">
        <v>543</v>
      </c>
      <c r="D1266" s="156" t="s">
        <v>32</v>
      </c>
      <c r="E1266" s="156"/>
      <c r="F1266" s="160">
        <v>3</v>
      </c>
      <c r="G1266" s="162">
        <f>VLOOKUP(B1266,Insumos!$A$2:$C$187,3,FALSE)</f>
        <v>0</v>
      </c>
      <c r="H1266" s="156">
        <f t="shared" si="180"/>
        <v>0</v>
      </c>
      <c r="I1266" s="156"/>
    </row>
    <row r="1267" spans="1:9" s="140" customFormat="1" ht="12.75" x14ac:dyDescent="0.2">
      <c r="A1267" s="154"/>
      <c r="B1267" s="136"/>
      <c r="C1267" s="158"/>
      <c r="D1267" s="156"/>
      <c r="E1267" s="156"/>
      <c r="F1267" s="160"/>
      <c r="G1267" s="162"/>
      <c r="H1267" s="156"/>
      <c r="I1267" s="156"/>
    </row>
    <row r="1268" spans="1:9" s="140" customFormat="1" ht="12.75" x14ac:dyDescent="0.2">
      <c r="A1268" s="304">
        <v>17</v>
      </c>
      <c r="B1268" s="305" t="s">
        <v>269</v>
      </c>
      <c r="C1268" s="158" t="s">
        <v>543</v>
      </c>
      <c r="D1268" s="306" t="s">
        <v>543</v>
      </c>
      <c r="E1268" s="133"/>
      <c r="F1268" s="306"/>
      <c r="G1268" s="306"/>
      <c r="H1268" s="307">
        <f>SUM(H1269:H1270)</f>
        <v>0</v>
      </c>
      <c r="I1268" s="307">
        <v>0.33</v>
      </c>
    </row>
    <row r="1269" spans="1:9" ht="34.5" customHeight="1" x14ac:dyDescent="0.2">
      <c r="A1269" s="154"/>
      <c r="B1269" s="181" t="s">
        <v>241</v>
      </c>
      <c r="C1269" s="158" t="s">
        <v>543</v>
      </c>
      <c r="D1269" s="156" t="s">
        <v>32</v>
      </c>
      <c r="E1269" s="156"/>
      <c r="F1269" s="160">
        <v>1</v>
      </c>
      <c r="G1269" s="162">
        <f>VLOOKUP(B1269,Insumos!$A$2:$C$187,3,FALSE)</f>
        <v>0</v>
      </c>
      <c r="H1269" s="156">
        <f t="shared" ref="H1269" si="181">G1269*F1269</f>
        <v>0</v>
      </c>
      <c r="I1269" s="156"/>
    </row>
    <row r="1270" spans="1:9" ht="34.5" customHeight="1" x14ac:dyDescent="0.2">
      <c r="A1270" s="154"/>
      <c r="B1270" s="136" t="s">
        <v>571</v>
      </c>
      <c r="C1270" s="158" t="s">
        <v>543</v>
      </c>
      <c r="D1270" s="156" t="s">
        <v>32</v>
      </c>
      <c r="E1270" s="156"/>
      <c r="F1270" s="160">
        <v>1</v>
      </c>
      <c r="G1270" s="162">
        <f>VLOOKUP(B1270,Insumos!$A$2:$C$187,3,FALSE)</f>
        <v>0</v>
      </c>
      <c r="H1270" s="156">
        <f t="shared" ref="H1270" si="182">G1270*F1270</f>
        <v>0</v>
      </c>
      <c r="I1270" s="156"/>
    </row>
    <row r="1271" spans="1:9" ht="34.5" customHeight="1" x14ac:dyDescent="0.2">
      <c r="A1271" s="154"/>
      <c r="B1271" s="136"/>
      <c r="C1271" s="158"/>
      <c r="D1271" s="156"/>
      <c r="E1271" s="156"/>
      <c r="F1271" s="160"/>
      <c r="G1271" s="162"/>
      <c r="H1271" s="156"/>
      <c r="I1271" s="156"/>
    </row>
    <row r="1272" spans="1:9" ht="34.5" customHeight="1" x14ac:dyDescent="0.2">
      <c r="A1272" s="304">
        <v>17</v>
      </c>
      <c r="B1272" s="305" t="s">
        <v>267</v>
      </c>
      <c r="C1272" s="158" t="s">
        <v>543</v>
      </c>
      <c r="D1272" s="306" t="s">
        <v>543</v>
      </c>
      <c r="E1272" s="133"/>
      <c r="F1272" s="306"/>
      <c r="G1272" s="306"/>
      <c r="H1272" s="307">
        <f>SUM(H1273:H1274)</f>
        <v>0</v>
      </c>
      <c r="I1272" s="307">
        <v>0.66</v>
      </c>
    </row>
    <row r="1273" spans="1:9" ht="34.5" customHeight="1" x14ac:dyDescent="0.2">
      <c r="A1273" s="154"/>
      <c r="B1273" s="181" t="s">
        <v>241</v>
      </c>
      <c r="C1273" s="158" t="s">
        <v>543</v>
      </c>
      <c r="D1273" s="156" t="s">
        <v>32</v>
      </c>
      <c r="E1273" s="156"/>
      <c r="F1273" s="160">
        <v>2</v>
      </c>
      <c r="G1273" s="162">
        <f>VLOOKUP(B1273,Insumos!$A$2:$C$187,3,FALSE)</f>
        <v>0</v>
      </c>
      <c r="H1273" s="156">
        <f t="shared" ref="H1273:H1274" si="183">G1273*F1273</f>
        <v>0</v>
      </c>
      <c r="I1273" s="156"/>
    </row>
    <row r="1274" spans="1:9" ht="34.5" customHeight="1" x14ac:dyDescent="0.2">
      <c r="A1274" s="154"/>
      <c r="B1274" s="136" t="s">
        <v>571</v>
      </c>
      <c r="C1274" s="158" t="s">
        <v>543</v>
      </c>
      <c r="D1274" s="156" t="s">
        <v>32</v>
      </c>
      <c r="E1274" s="156"/>
      <c r="F1274" s="160">
        <v>2</v>
      </c>
      <c r="G1274" s="162">
        <f>VLOOKUP(B1274,Insumos!$A$2:$C$187,3,FALSE)</f>
        <v>0</v>
      </c>
      <c r="H1274" s="156">
        <f t="shared" si="183"/>
        <v>0</v>
      </c>
      <c r="I1274" s="156"/>
    </row>
    <row r="1275" spans="1:9" ht="34.5" customHeight="1" x14ac:dyDescent="0.2">
      <c r="A1275" s="154"/>
      <c r="B1275" s="136"/>
      <c r="C1275" s="158"/>
      <c r="D1275" s="156"/>
      <c r="E1275" s="156"/>
      <c r="F1275" s="160"/>
      <c r="G1275" s="162"/>
      <c r="H1275" s="156"/>
      <c r="I1275" s="156"/>
    </row>
    <row r="1276" spans="1:9" ht="34.5" customHeight="1" x14ac:dyDescent="0.2">
      <c r="A1276" s="304">
        <v>17</v>
      </c>
      <c r="B1276" s="305" t="s">
        <v>268</v>
      </c>
      <c r="C1276" s="158" t="s">
        <v>543</v>
      </c>
      <c r="D1276" s="306" t="s">
        <v>543</v>
      </c>
      <c r="E1276" s="133"/>
      <c r="F1276" s="306"/>
      <c r="G1276" s="306"/>
      <c r="H1276" s="307">
        <f>SUM(H1277:H1278)</f>
        <v>0</v>
      </c>
      <c r="I1276" s="307">
        <v>0.99</v>
      </c>
    </row>
    <row r="1277" spans="1:9" ht="34.5" customHeight="1" x14ac:dyDescent="0.2">
      <c r="A1277" s="154"/>
      <c r="B1277" s="181" t="s">
        <v>241</v>
      </c>
      <c r="C1277" s="158" t="s">
        <v>543</v>
      </c>
      <c r="D1277" s="156" t="s">
        <v>32</v>
      </c>
      <c r="E1277" s="156"/>
      <c r="F1277" s="160">
        <v>3</v>
      </c>
      <c r="G1277" s="162">
        <f>VLOOKUP(B1277,Insumos!$A$2:$C$187,3,FALSE)</f>
        <v>0</v>
      </c>
      <c r="H1277" s="156">
        <f t="shared" ref="H1277:H1278" si="184">G1277*F1277</f>
        <v>0</v>
      </c>
      <c r="I1277" s="156"/>
    </row>
    <row r="1278" spans="1:9" ht="34.5" customHeight="1" x14ac:dyDescent="0.2">
      <c r="A1278" s="154"/>
      <c r="B1278" s="136" t="s">
        <v>571</v>
      </c>
      <c r="C1278" s="158" t="s">
        <v>543</v>
      </c>
      <c r="D1278" s="156" t="s">
        <v>32</v>
      </c>
      <c r="E1278" s="156"/>
      <c r="F1278" s="160">
        <v>3</v>
      </c>
      <c r="G1278" s="162">
        <f>VLOOKUP(B1278,Insumos!$A$2:$C$187,3,FALSE)</f>
        <v>0</v>
      </c>
      <c r="H1278" s="156">
        <f t="shared" si="184"/>
        <v>0</v>
      </c>
      <c r="I1278" s="156"/>
    </row>
    <row r="1279" spans="1:9" ht="34.5" customHeight="1" x14ac:dyDescent="0.2">
      <c r="A1279" s="154"/>
      <c r="B1279" s="136"/>
      <c r="C1279" s="158"/>
      <c r="D1279" s="156"/>
      <c r="E1279" s="156"/>
      <c r="F1279" s="160"/>
      <c r="G1279" s="162"/>
      <c r="H1279" s="156"/>
      <c r="I1279" s="156"/>
    </row>
    <row r="1280" spans="1:9" ht="12.75" x14ac:dyDescent="0.2">
      <c r="A1280" s="304">
        <v>17</v>
      </c>
      <c r="B1280" s="305" t="s">
        <v>266</v>
      </c>
      <c r="C1280" s="158" t="s">
        <v>543</v>
      </c>
      <c r="D1280" s="306" t="s">
        <v>543</v>
      </c>
      <c r="E1280" s="133"/>
      <c r="F1280" s="306"/>
      <c r="G1280" s="306"/>
      <c r="H1280" s="307">
        <f>SUM(H1281:H1282)</f>
        <v>0</v>
      </c>
      <c r="I1280" s="307">
        <v>0.99</v>
      </c>
    </row>
    <row r="1281" spans="1:9" ht="12.75" x14ac:dyDescent="0.2">
      <c r="A1281" s="154"/>
      <c r="B1281" s="181" t="s">
        <v>355</v>
      </c>
      <c r="C1281" s="158" t="s">
        <v>543</v>
      </c>
      <c r="D1281" s="156" t="s">
        <v>32</v>
      </c>
      <c r="E1281" s="156"/>
      <c r="F1281" s="160">
        <v>3</v>
      </c>
      <c r="G1281" s="162">
        <f>VLOOKUP(B1281,Insumos!$A$2:$C$187,3,FALSE)</f>
        <v>0</v>
      </c>
      <c r="H1281" s="156">
        <f t="shared" ref="H1281:H1282" si="185">G1281*F1281</f>
        <v>0</v>
      </c>
      <c r="I1281" s="156"/>
    </row>
    <row r="1282" spans="1:9" ht="25.5" x14ac:dyDescent="0.2">
      <c r="A1282" s="154"/>
      <c r="B1282" s="136" t="s">
        <v>571</v>
      </c>
      <c r="C1282" s="158" t="s">
        <v>543</v>
      </c>
      <c r="D1282" s="156" t="s">
        <v>32</v>
      </c>
      <c r="E1282" s="156"/>
      <c r="F1282" s="160">
        <v>6</v>
      </c>
      <c r="G1282" s="162">
        <f>VLOOKUP(B1282,Insumos!$A$2:$C$187,3,FALSE)</f>
        <v>0</v>
      </c>
      <c r="H1282" s="156">
        <f t="shared" si="185"/>
        <v>0</v>
      </c>
      <c r="I1282" s="156"/>
    </row>
    <row r="1283" spans="1:9" ht="12.75" x14ac:dyDescent="0.2">
      <c r="A1283" s="154"/>
      <c r="B1283" s="136"/>
      <c r="C1283" s="158"/>
      <c r="D1283" s="156"/>
      <c r="E1283" s="156"/>
      <c r="F1283" s="160"/>
      <c r="G1283" s="162"/>
      <c r="H1283" s="156"/>
      <c r="I1283" s="156"/>
    </row>
    <row r="1284" spans="1:9" ht="25.5" x14ac:dyDescent="0.2">
      <c r="A1284" s="304">
        <v>17</v>
      </c>
      <c r="B1284" s="305" t="s">
        <v>372</v>
      </c>
      <c r="C1284" s="158" t="s">
        <v>543</v>
      </c>
      <c r="D1284" s="306" t="s">
        <v>543</v>
      </c>
      <c r="E1284" s="133"/>
      <c r="F1284" s="306"/>
      <c r="G1284" s="306"/>
      <c r="H1284" s="307">
        <f>SUM(H1285:H1293)</f>
        <v>0</v>
      </c>
      <c r="I1284" s="307">
        <v>4</v>
      </c>
    </row>
    <row r="1285" spans="1:9" ht="12.75" x14ac:dyDescent="0.2">
      <c r="A1285" s="154"/>
      <c r="B1285" s="136" t="s">
        <v>715</v>
      </c>
      <c r="C1285" s="158" t="s">
        <v>543</v>
      </c>
      <c r="D1285" s="156" t="s">
        <v>32</v>
      </c>
      <c r="E1285" s="156"/>
      <c r="F1285" s="160">
        <v>3</v>
      </c>
      <c r="G1285" s="162">
        <f>VLOOKUP(B1285,Insumos!$A$2:$C$187,3,FALSE)</f>
        <v>0</v>
      </c>
      <c r="H1285" s="156">
        <f t="shared" ref="H1285" si="186">G1285*F1285</f>
        <v>0</v>
      </c>
      <c r="I1285" s="156"/>
    </row>
    <row r="1286" spans="1:9" ht="12.75" x14ac:dyDescent="0.2">
      <c r="A1286" s="154"/>
      <c r="B1286" s="136" t="s">
        <v>242</v>
      </c>
      <c r="C1286" s="158" t="s">
        <v>543</v>
      </c>
      <c r="D1286" s="156" t="s">
        <v>32</v>
      </c>
      <c r="E1286" s="156"/>
      <c r="F1286" s="160">
        <v>1</v>
      </c>
      <c r="G1286" s="162">
        <f>VLOOKUP(B1286,Insumos!$A$2:$C$187,3,FALSE)</f>
        <v>0</v>
      </c>
      <c r="H1286" s="156">
        <f t="shared" ref="H1286:H1293" si="187">G1286*F1286</f>
        <v>0</v>
      </c>
      <c r="I1286" s="156"/>
    </row>
    <row r="1287" spans="1:9" ht="25.5" x14ac:dyDescent="0.2">
      <c r="A1287" s="154"/>
      <c r="B1287" s="136" t="s">
        <v>34</v>
      </c>
      <c r="C1287" s="158" t="s">
        <v>543</v>
      </c>
      <c r="D1287" s="156" t="s">
        <v>32</v>
      </c>
      <c r="E1287" s="156"/>
      <c r="F1287" s="160">
        <v>1</v>
      </c>
      <c r="G1287" s="162">
        <f>VLOOKUP(B1287,Insumos!$A$2:$C$187,3,FALSE)</f>
        <v>0</v>
      </c>
      <c r="H1287" s="156">
        <f t="shared" si="187"/>
        <v>0</v>
      </c>
      <c r="I1287" s="156"/>
    </row>
    <row r="1288" spans="1:9" ht="12.75" x14ac:dyDescent="0.2">
      <c r="A1288" s="154"/>
      <c r="B1288" s="136" t="s">
        <v>292</v>
      </c>
      <c r="C1288" s="158" t="s">
        <v>543</v>
      </c>
      <c r="D1288" s="156" t="s">
        <v>30</v>
      </c>
      <c r="E1288" s="156"/>
      <c r="F1288" s="125">
        <f>3*0.17</f>
        <v>0.51</v>
      </c>
      <c r="G1288" s="162">
        <f>VLOOKUP(B1288,Insumos!$A$2:$C$187,3,FALSE)</f>
        <v>0</v>
      </c>
      <c r="H1288" s="156">
        <f t="shared" si="187"/>
        <v>0</v>
      </c>
      <c r="I1288" s="156"/>
    </row>
    <row r="1289" spans="1:9" ht="12.75" x14ac:dyDescent="0.2">
      <c r="A1289" s="154"/>
      <c r="B1289" s="173" t="s">
        <v>283</v>
      </c>
      <c r="C1289" s="158" t="s">
        <v>543</v>
      </c>
      <c r="D1289" s="156" t="s">
        <v>32</v>
      </c>
      <c r="E1289" s="156"/>
      <c r="F1289" s="125">
        <v>1</v>
      </c>
      <c r="G1289" s="162">
        <f>VLOOKUP(B1289,Insumos!$A$2:$C$187,3,FALSE)</f>
        <v>0</v>
      </c>
      <c r="H1289" s="156">
        <f t="shared" si="187"/>
        <v>0</v>
      </c>
      <c r="I1289" s="156"/>
    </row>
    <row r="1290" spans="1:9" ht="12.75" x14ac:dyDescent="0.2">
      <c r="A1290" s="154"/>
      <c r="B1290" s="136" t="s">
        <v>104</v>
      </c>
      <c r="C1290" s="158" t="s">
        <v>543</v>
      </c>
      <c r="D1290" s="156" t="s">
        <v>32</v>
      </c>
      <c r="E1290" s="156"/>
      <c r="F1290" s="125">
        <v>2</v>
      </c>
      <c r="G1290" s="162">
        <f>VLOOKUP(B1290,Insumos!$A$2:$C$187,3,FALSE)</f>
        <v>0</v>
      </c>
      <c r="H1290" s="156">
        <f t="shared" si="187"/>
        <v>0</v>
      </c>
      <c r="I1290" s="156"/>
    </row>
    <row r="1291" spans="1:9" ht="12.75" x14ac:dyDescent="0.2">
      <c r="A1291" s="154"/>
      <c r="B1291" s="136" t="s">
        <v>105</v>
      </c>
      <c r="C1291" s="158" t="s">
        <v>543</v>
      </c>
      <c r="D1291" s="156" t="s">
        <v>32</v>
      </c>
      <c r="E1291" s="156"/>
      <c r="F1291" s="125">
        <v>2</v>
      </c>
      <c r="G1291" s="162">
        <f>VLOOKUP(B1291,Insumos!$A$2:$C$187,3,FALSE)</f>
        <v>0</v>
      </c>
      <c r="H1291" s="156">
        <f t="shared" si="187"/>
        <v>0</v>
      </c>
      <c r="I1291" s="156"/>
    </row>
    <row r="1292" spans="1:9" ht="25.5" x14ac:dyDescent="0.2">
      <c r="A1292" s="154"/>
      <c r="B1292" s="136" t="s">
        <v>287</v>
      </c>
      <c r="C1292" s="158" t="s">
        <v>543</v>
      </c>
      <c r="D1292" s="156" t="s">
        <v>32</v>
      </c>
      <c r="E1292" s="156"/>
      <c r="F1292" s="125">
        <v>2</v>
      </c>
      <c r="G1292" s="162">
        <f>VLOOKUP(B1292,Insumos!$A$2:$C$187,3,FALSE)</f>
        <v>0</v>
      </c>
      <c r="H1292" s="156">
        <f t="shared" si="187"/>
        <v>0</v>
      </c>
      <c r="I1292" s="156"/>
    </row>
    <row r="1293" spans="1:9" ht="25.5" x14ac:dyDescent="0.2">
      <c r="A1293" s="154"/>
      <c r="B1293" s="147" t="s">
        <v>704</v>
      </c>
      <c r="C1293" s="158" t="s">
        <v>543</v>
      </c>
      <c r="D1293" s="156" t="s">
        <v>32</v>
      </c>
      <c r="E1293" s="156"/>
      <c r="F1293" s="125">
        <v>1</v>
      </c>
      <c r="G1293" s="162">
        <f>VLOOKUP(B1293,Insumos!$A$2:$C$187,3,FALSE)</f>
        <v>0</v>
      </c>
      <c r="H1293" s="156">
        <f t="shared" si="187"/>
        <v>0</v>
      </c>
      <c r="I1293" s="156"/>
    </row>
    <row r="1294" spans="1:9" ht="12.75" x14ac:dyDescent="0.2">
      <c r="A1294" s="154"/>
      <c r="B1294" s="136"/>
      <c r="C1294" s="158"/>
      <c r="D1294" s="156"/>
      <c r="E1294" s="156"/>
      <c r="F1294" s="125"/>
      <c r="G1294" s="162"/>
      <c r="H1294" s="156"/>
      <c r="I1294" s="156"/>
    </row>
    <row r="1295" spans="1:9" ht="12.75" x14ac:dyDescent="0.2">
      <c r="A1295" s="304">
        <v>18</v>
      </c>
      <c r="B1295" s="305" t="s">
        <v>340</v>
      </c>
      <c r="C1295" s="158" t="s">
        <v>543</v>
      </c>
      <c r="D1295" s="306" t="s">
        <v>543</v>
      </c>
      <c r="E1295" s="133"/>
      <c r="F1295" s="306"/>
      <c r="G1295" s="306"/>
      <c r="H1295" s="307">
        <f>SUM(H1296:H1297)</f>
        <v>0</v>
      </c>
      <c r="I1295" s="307">
        <v>1</v>
      </c>
    </row>
    <row r="1296" spans="1:9" ht="12.75" x14ac:dyDescent="0.2">
      <c r="A1296" s="154"/>
      <c r="B1296" s="146" t="s">
        <v>702</v>
      </c>
      <c r="C1296" s="158" t="s">
        <v>543</v>
      </c>
      <c r="D1296" s="156" t="s">
        <v>30</v>
      </c>
      <c r="E1296" s="156"/>
      <c r="F1296" s="125">
        <v>3</v>
      </c>
      <c r="G1296" s="162">
        <f>VLOOKUP(B1296,Insumos!$A$2:$C$187,3,FALSE)</f>
        <v>0</v>
      </c>
      <c r="H1296" s="156">
        <f t="shared" ref="H1296" si="188">G1296*F1296</f>
        <v>0</v>
      </c>
      <c r="I1296" s="156"/>
    </row>
    <row r="1297" spans="1:9" ht="25.5" x14ac:dyDescent="0.2">
      <c r="A1297" s="154"/>
      <c r="B1297" s="147" t="s">
        <v>706</v>
      </c>
      <c r="C1297" s="158" t="s">
        <v>543</v>
      </c>
      <c r="D1297" s="156" t="s">
        <v>32</v>
      </c>
      <c r="E1297" s="156"/>
      <c r="F1297" s="125">
        <v>1</v>
      </c>
      <c r="G1297" s="162">
        <f>VLOOKUP(B1297,Insumos!$A$2:$C$187,3,FALSE)</f>
        <v>0</v>
      </c>
      <c r="H1297" s="156">
        <f t="shared" ref="H1297" si="189">G1297*F1297</f>
        <v>0</v>
      </c>
      <c r="I1297" s="156"/>
    </row>
    <row r="1298" spans="1:9" ht="12.75" x14ac:dyDescent="0.2">
      <c r="A1298" s="154"/>
      <c r="B1298" s="136"/>
      <c r="C1298" s="158"/>
      <c r="D1298" s="156"/>
      <c r="E1298" s="156"/>
      <c r="F1298" s="160"/>
      <c r="G1298" s="162"/>
      <c r="H1298" s="156"/>
      <c r="I1298" s="156"/>
    </row>
    <row r="1299" spans="1:9" ht="12.75" x14ac:dyDescent="0.2">
      <c r="A1299" s="304" t="s">
        <v>606</v>
      </c>
      <c r="B1299" s="305" t="s">
        <v>233</v>
      </c>
      <c r="C1299" s="158" t="s">
        <v>543</v>
      </c>
      <c r="D1299" s="306" t="s">
        <v>543</v>
      </c>
      <c r="E1299" s="133"/>
      <c r="F1299" s="306"/>
      <c r="G1299" s="306"/>
      <c r="H1299" s="307">
        <f>SUM(H1300:H1303)</f>
        <v>0</v>
      </c>
      <c r="I1299" s="307">
        <v>1</v>
      </c>
    </row>
    <row r="1300" spans="1:9" ht="25.5" x14ac:dyDescent="0.2">
      <c r="A1300" s="154"/>
      <c r="B1300" s="147" t="s">
        <v>706</v>
      </c>
      <c r="C1300" s="158" t="s">
        <v>543</v>
      </c>
      <c r="D1300" s="156" t="s">
        <v>32</v>
      </c>
      <c r="E1300" s="156"/>
      <c r="F1300" s="160">
        <v>1</v>
      </c>
      <c r="G1300" s="162">
        <f>VLOOKUP(B1300,Insumos!$A$2:$C$187,3,FALSE)</f>
        <v>0</v>
      </c>
      <c r="H1300" s="156">
        <f t="shared" ref="H1300" si="190">G1300*F1300</f>
        <v>0</v>
      </c>
      <c r="I1300" s="156"/>
    </row>
    <row r="1301" spans="1:9" ht="25.5" x14ac:dyDescent="0.2">
      <c r="A1301" s="154"/>
      <c r="B1301" s="136" t="s">
        <v>719</v>
      </c>
      <c r="C1301" s="158" t="s">
        <v>543</v>
      </c>
      <c r="D1301" s="156" t="s">
        <v>32</v>
      </c>
      <c r="E1301" s="156"/>
      <c r="F1301" s="160">
        <v>2</v>
      </c>
      <c r="G1301" s="162">
        <f>VLOOKUP(B1301,Insumos!$A$2:$C$187,3,FALSE)</f>
        <v>0</v>
      </c>
      <c r="H1301" s="156">
        <f t="shared" ref="H1301:H1303" si="191">G1301*F1301</f>
        <v>0</v>
      </c>
      <c r="I1301" s="156"/>
    </row>
    <row r="1302" spans="1:9" ht="12.75" x14ac:dyDescent="0.2">
      <c r="A1302" s="154"/>
      <c r="B1302" s="146" t="s">
        <v>702</v>
      </c>
      <c r="C1302" s="158" t="s">
        <v>543</v>
      </c>
      <c r="D1302" s="156" t="s">
        <v>30</v>
      </c>
      <c r="E1302" s="156"/>
      <c r="F1302" s="160">
        <v>4</v>
      </c>
      <c r="G1302" s="162">
        <f>VLOOKUP(B1302,Insumos!$A$2:$C$187,3,FALSE)</f>
        <v>0</v>
      </c>
      <c r="H1302" s="156">
        <f t="shared" si="191"/>
        <v>0</v>
      </c>
      <c r="I1302" s="156"/>
    </row>
    <row r="1303" spans="1:9" ht="25.5" x14ac:dyDescent="0.2">
      <c r="A1303" s="154"/>
      <c r="B1303" s="136" t="s">
        <v>33</v>
      </c>
      <c r="C1303" s="158" t="s">
        <v>543</v>
      </c>
      <c r="D1303" s="156" t="s">
        <v>32</v>
      </c>
      <c r="E1303" s="156"/>
      <c r="F1303" s="160">
        <v>1</v>
      </c>
      <c r="G1303" s="162">
        <f>VLOOKUP(B1303,Insumos!$A$2:$C$187,3,FALSE)</f>
        <v>0</v>
      </c>
      <c r="H1303" s="156">
        <f t="shared" si="191"/>
        <v>0</v>
      </c>
      <c r="I1303" s="156"/>
    </row>
    <row r="1304" spans="1:9" ht="12.75" x14ac:dyDescent="0.2">
      <c r="A1304" s="154"/>
      <c r="B1304" s="136"/>
      <c r="C1304" s="158"/>
      <c r="D1304" s="156"/>
      <c r="E1304" s="156"/>
      <c r="F1304" s="160"/>
      <c r="G1304" s="162"/>
      <c r="H1304" s="156"/>
      <c r="I1304" s="156"/>
    </row>
    <row r="1305" spans="1:9" ht="12.75" x14ac:dyDescent="0.2">
      <c r="A1305" s="304">
        <v>19</v>
      </c>
      <c r="B1305" s="305" t="s">
        <v>294</v>
      </c>
      <c r="C1305" s="158" t="s">
        <v>543</v>
      </c>
      <c r="D1305" s="306" t="s">
        <v>543</v>
      </c>
      <c r="E1305" s="133"/>
      <c r="F1305" s="306"/>
      <c r="G1305" s="306"/>
      <c r="H1305" s="307">
        <f>SUM(H1306:H1311)</f>
        <v>0</v>
      </c>
      <c r="I1305" s="307">
        <v>2</v>
      </c>
    </row>
    <row r="1306" spans="1:9" ht="12.75" x14ac:dyDescent="0.2">
      <c r="A1306" s="154"/>
      <c r="B1306" s="136" t="s">
        <v>300</v>
      </c>
      <c r="C1306" s="158" t="s">
        <v>543</v>
      </c>
      <c r="D1306" s="156" t="s">
        <v>30</v>
      </c>
      <c r="E1306" s="156"/>
      <c r="F1306" s="160">
        <v>20</v>
      </c>
      <c r="G1306" s="162">
        <f>VLOOKUP(B1306,Insumos!$A$2:$C$187,3,FALSE)</f>
        <v>0</v>
      </c>
      <c r="H1306" s="156">
        <f t="shared" ref="H1306" si="192">G1306*F1306</f>
        <v>0</v>
      </c>
      <c r="I1306" s="156"/>
    </row>
    <row r="1307" spans="1:9" ht="12.75" x14ac:dyDescent="0.2">
      <c r="A1307" s="154"/>
      <c r="B1307" s="136" t="s">
        <v>301</v>
      </c>
      <c r="C1307" s="158" t="s">
        <v>543</v>
      </c>
      <c r="D1307" s="156" t="s">
        <v>32</v>
      </c>
      <c r="E1307" s="156"/>
      <c r="F1307" s="160">
        <v>2</v>
      </c>
      <c r="G1307" s="162">
        <f>VLOOKUP(B1307,Insumos!$A$2:$C$187,3,FALSE)</f>
        <v>0</v>
      </c>
      <c r="H1307" s="156">
        <f t="shared" ref="H1307:H1311" si="193">G1307*F1307</f>
        <v>0</v>
      </c>
      <c r="I1307" s="156"/>
    </row>
    <row r="1308" spans="1:9" ht="12.75" x14ac:dyDescent="0.2">
      <c r="A1308" s="154"/>
      <c r="B1308" s="136" t="s">
        <v>302</v>
      </c>
      <c r="C1308" s="158" t="s">
        <v>543</v>
      </c>
      <c r="D1308" s="156" t="s">
        <v>32</v>
      </c>
      <c r="E1308" s="156"/>
      <c r="F1308" s="160">
        <v>2</v>
      </c>
      <c r="G1308" s="162">
        <f>VLOOKUP(B1308,Insumos!$A$2:$C$187,3,FALSE)</f>
        <v>0</v>
      </c>
      <c r="H1308" s="156">
        <f t="shared" si="193"/>
        <v>0</v>
      </c>
      <c r="I1308" s="156"/>
    </row>
    <row r="1309" spans="1:9" ht="12.75" x14ac:dyDescent="0.2">
      <c r="A1309" s="154"/>
      <c r="B1309" s="136" t="s">
        <v>295</v>
      </c>
      <c r="C1309" s="158" t="s">
        <v>543</v>
      </c>
      <c r="D1309" s="156" t="s">
        <v>32</v>
      </c>
      <c r="E1309" s="156"/>
      <c r="F1309" s="160">
        <v>1</v>
      </c>
      <c r="G1309" s="162">
        <f>VLOOKUP(B1309,Insumos!$A$2:$C$187,3,FALSE)</f>
        <v>0</v>
      </c>
      <c r="H1309" s="156">
        <f t="shared" si="193"/>
        <v>0</v>
      </c>
      <c r="I1309" s="156"/>
    </row>
    <row r="1310" spans="1:9" ht="12.75" x14ac:dyDescent="0.2">
      <c r="A1310" s="154"/>
      <c r="B1310" s="136" t="s">
        <v>720</v>
      </c>
      <c r="C1310" s="158" t="s">
        <v>543</v>
      </c>
      <c r="D1310" s="156" t="s">
        <v>32</v>
      </c>
      <c r="E1310" s="156"/>
      <c r="F1310" s="160">
        <v>1</v>
      </c>
      <c r="G1310" s="162">
        <f>VLOOKUP(B1310,Insumos!$A$2:$C$187,3,FALSE)</f>
        <v>0</v>
      </c>
      <c r="H1310" s="156">
        <f t="shared" si="193"/>
        <v>0</v>
      </c>
      <c r="I1310" s="156"/>
    </row>
    <row r="1311" spans="1:9" ht="34.5" customHeight="1" x14ac:dyDescent="0.2">
      <c r="A1311" s="154"/>
      <c r="B1311" s="136" t="s">
        <v>321</v>
      </c>
      <c r="C1311" s="158" t="s">
        <v>543</v>
      </c>
      <c r="D1311" s="156" t="s">
        <v>32</v>
      </c>
      <c r="E1311" s="156"/>
      <c r="F1311" s="160">
        <v>1</v>
      </c>
      <c r="G1311" s="162">
        <f>VLOOKUP(B1311,Insumos!$A$2:$C$187,3,FALSE)</f>
        <v>0</v>
      </c>
      <c r="H1311" s="156">
        <f t="shared" si="193"/>
        <v>0</v>
      </c>
      <c r="I1311" s="156"/>
    </row>
    <row r="1312" spans="1:9" ht="34.5" customHeight="1" x14ac:dyDescent="0.2">
      <c r="A1312" s="154"/>
      <c r="B1312" s="136"/>
      <c r="C1312" s="158"/>
      <c r="D1312" s="156"/>
      <c r="E1312" s="156"/>
      <c r="F1312" s="160"/>
      <c r="G1312" s="162"/>
      <c r="H1312" s="156"/>
      <c r="I1312" s="156"/>
    </row>
    <row r="1313" spans="1:9" ht="12.75" x14ac:dyDescent="0.2">
      <c r="A1313" s="304">
        <v>19</v>
      </c>
      <c r="B1313" s="305" t="s">
        <v>322</v>
      </c>
      <c r="C1313" s="158" t="s">
        <v>543</v>
      </c>
      <c r="D1313" s="306" t="s">
        <v>543</v>
      </c>
      <c r="E1313" s="133"/>
      <c r="F1313" s="306"/>
      <c r="G1313" s="306"/>
      <c r="H1313" s="307">
        <f>SUM(H1314:H1320)</f>
        <v>0</v>
      </c>
      <c r="I1313" s="307">
        <v>2</v>
      </c>
    </row>
    <row r="1314" spans="1:9" ht="12.75" x14ac:dyDescent="0.2">
      <c r="A1314" s="154"/>
      <c r="B1314" s="136" t="s">
        <v>300</v>
      </c>
      <c r="C1314" s="158" t="s">
        <v>543</v>
      </c>
      <c r="D1314" s="156" t="s">
        <v>30</v>
      </c>
      <c r="E1314" s="156"/>
      <c r="F1314" s="160">
        <v>3</v>
      </c>
      <c r="G1314" s="162">
        <f>VLOOKUP(B1314,Insumos!$A$2:$C$187,3,FALSE)</f>
        <v>0</v>
      </c>
      <c r="H1314" s="156">
        <f t="shared" ref="H1314" si="194">G1314*F1314</f>
        <v>0</v>
      </c>
      <c r="I1314" s="156"/>
    </row>
    <row r="1315" spans="1:9" ht="12.75" x14ac:dyDescent="0.2">
      <c r="A1315" s="154"/>
      <c r="B1315" s="136" t="s">
        <v>301</v>
      </c>
      <c r="C1315" s="158" t="s">
        <v>543</v>
      </c>
      <c r="D1315" s="156" t="s">
        <v>32</v>
      </c>
      <c r="E1315" s="156"/>
      <c r="F1315" s="160">
        <v>3</v>
      </c>
      <c r="G1315" s="162">
        <f>VLOOKUP(B1315,Insumos!$A$2:$C$187,3,FALSE)</f>
        <v>0</v>
      </c>
      <c r="H1315" s="156">
        <f t="shared" ref="H1315:H1320" si="195">G1315*F1315</f>
        <v>0</v>
      </c>
      <c r="I1315" s="156"/>
    </row>
    <row r="1316" spans="1:9" ht="12.75" x14ac:dyDescent="0.2">
      <c r="A1316" s="154"/>
      <c r="B1316" s="136" t="s">
        <v>302</v>
      </c>
      <c r="C1316" s="158" t="s">
        <v>543</v>
      </c>
      <c r="D1316" s="156" t="s">
        <v>32</v>
      </c>
      <c r="E1316" s="156"/>
      <c r="F1316" s="160">
        <v>1</v>
      </c>
      <c r="G1316" s="162">
        <f>VLOOKUP(B1316,Insumos!$A$2:$C$187,3,FALSE)</f>
        <v>0</v>
      </c>
      <c r="H1316" s="156">
        <f t="shared" si="195"/>
        <v>0</v>
      </c>
      <c r="I1316" s="156"/>
    </row>
    <row r="1317" spans="1:9" ht="12.75" x14ac:dyDescent="0.2">
      <c r="A1317" s="154"/>
      <c r="B1317" s="136" t="s">
        <v>295</v>
      </c>
      <c r="C1317" s="158" t="s">
        <v>543</v>
      </c>
      <c r="D1317" s="156" t="s">
        <v>32</v>
      </c>
      <c r="E1317" s="156"/>
      <c r="F1317" s="160">
        <v>1</v>
      </c>
      <c r="G1317" s="162">
        <f>VLOOKUP(B1317,Insumos!$A$2:$C$187,3,FALSE)</f>
        <v>0</v>
      </c>
      <c r="H1317" s="156">
        <f t="shared" si="195"/>
        <v>0</v>
      </c>
      <c r="I1317" s="156"/>
    </row>
    <row r="1318" spans="1:9" ht="12.75" x14ac:dyDescent="0.2">
      <c r="A1318" s="154"/>
      <c r="B1318" s="136" t="s">
        <v>720</v>
      </c>
      <c r="C1318" s="158" t="s">
        <v>543</v>
      </c>
      <c r="D1318" s="156" t="s">
        <v>32</v>
      </c>
      <c r="E1318" s="156"/>
      <c r="F1318" s="160">
        <v>1</v>
      </c>
      <c r="G1318" s="162">
        <f>VLOOKUP(B1318,Insumos!$A$2:$C$187,3,FALSE)</f>
        <v>0</v>
      </c>
      <c r="H1318" s="156">
        <f t="shared" si="195"/>
        <v>0</v>
      </c>
      <c r="I1318" s="156"/>
    </row>
    <row r="1319" spans="1:9" ht="12.75" x14ac:dyDescent="0.2">
      <c r="A1319" s="154"/>
      <c r="B1319" s="136" t="s">
        <v>721</v>
      </c>
      <c r="C1319" s="158" t="s">
        <v>543</v>
      </c>
      <c r="D1319" s="156" t="s">
        <v>32</v>
      </c>
      <c r="E1319" s="156"/>
      <c r="F1319" s="160">
        <v>1</v>
      </c>
      <c r="G1319" s="162">
        <f>VLOOKUP(B1319,Insumos!$A$2:$C$187,3,FALSE)</f>
        <v>0</v>
      </c>
      <c r="H1319" s="156">
        <f t="shared" si="195"/>
        <v>0</v>
      </c>
      <c r="I1319" s="156"/>
    </row>
    <row r="1320" spans="1:9" ht="12.75" x14ac:dyDescent="0.2">
      <c r="A1320" s="154"/>
      <c r="B1320" s="136" t="s">
        <v>422</v>
      </c>
      <c r="C1320" s="158" t="s">
        <v>543</v>
      </c>
      <c r="D1320" s="156" t="s">
        <v>32</v>
      </c>
      <c r="E1320" s="156"/>
      <c r="F1320" s="160">
        <v>1</v>
      </c>
      <c r="G1320" s="162">
        <f>VLOOKUP(B1320,Insumos!$A$2:$C$187,3,FALSE)</f>
        <v>0</v>
      </c>
      <c r="H1320" s="156">
        <f t="shared" si="195"/>
        <v>0</v>
      </c>
      <c r="I1320" s="156"/>
    </row>
    <row r="1321" spans="1:9" ht="12.75" x14ac:dyDescent="0.2">
      <c r="A1321" s="154"/>
      <c r="B1321" s="136"/>
      <c r="C1321" s="158"/>
      <c r="D1321" s="156"/>
      <c r="E1321" s="156"/>
      <c r="F1321" s="160"/>
      <c r="G1321" s="162"/>
      <c r="H1321" s="156"/>
      <c r="I1321" s="156"/>
    </row>
    <row r="1322" spans="1:9" ht="12.75" x14ac:dyDescent="0.2">
      <c r="A1322" s="304">
        <v>19</v>
      </c>
      <c r="B1322" s="305" t="s">
        <v>296</v>
      </c>
      <c r="C1322" s="158" t="s">
        <v>543</v>
      </c>
      <c r="D1322" s="306" t="s">
        <v>543</v>
      </c>
      <c r="E1322" s="133"/>
      <c r="F1322" s="306"/>
      <c r="G1322" s="306"/>
      <c r="H1322" s="307">
        <f>SUM(H1323:H1329)</f>
        <v>0</v>
      </c>
      <c r="I1322" s="307">
        <v>2</v>
      </c>
    </row>
    <row r="1323" spans="1:9" ht="12.75" x14ac:dyDescent="0.2">
      <c r="A1323" s="154"/>
      <c r="B1323" s="136" t="s">
        <v>300</v>
      </c>
      <c r="C1323" s="158" t="s">
        <v>543</v>
      </c>
      <c r="D1323" s="156" t="s">
        <v>30</v>
      </c>
      <c r="E1323" s="156"/>
      <c r="F1323" s="160">
        <v>3</v>
      </c>
      <c r="G1323" s="162">
        <f>VLOOKUP(B1323,Insumos!$A$2:$C$187,3,FALSE)</f>
        <v>0</v>
      </c>
      <c r="H1323" s="156">
        <f t="shared" ref="H1323" si="196">G1323*F1323</f>
        <v>0</v>
      </c>
      <c r="I1323" s="156"/>
    </row>
    <row r="1324" spans="1:9" ht="12.75" x14ac:dyDescent="0.2">
      <c r="A1324" s="154"/>
      <c r="B1324" s="136" t="s">
        <v>301</v>
      </c>
      <c r="C1324" s="158" t="s">
        <v>543</v>
      </c>
      <c r="D1324" s="156" t="s">
        <v>32</v>
      </c>
      <c r="E1324" s="156"/>
      <c r="F1324" s="160">
        <v>3</v>
      </c>
      <c r="G1324" s="162">
        <f>VLOOKUP(B1324,Insumos!$A$2:$C$187,3,FALSE)</f>
        <v>0</v>
      </c>
      <c r="H1324" s="156">
        <f t="shared" ref="H1324:H1329" si="197">G1324*F1324</f>
        <v>0</v>
      </c>
      <c r="I1324" s="156"/>
    </row>
    <row r="1325" spans="1:9" ht="12.75" x14ac:dyDescent="0.2">
      <c r="A1325" s="154"/>
      <c r="B1325" s="136" t="s">
        <v>302</v>
      </c>
      <c r="C1325" s="158" t="s">
        <v>543</v>
      </c>
      <c r="D1325" s="156" t="s">
        <v>32</v>
      </c>
      <c r="E1325" s="156"/>
      <c r="F1325" s="160">
        <v>1</v>
      </c>
      <c r="G1325" s="162">
        <f>VLOOKUP(B1325,Insumos!$A$2:$C$187,3,FALSE)</f>
        <v>0</v>
      </c>
      <c r="H1325" s="156">
        <f t="shared" si="197"/>
        <v>0</v>
      </c>
      <c r="I1325" s="156"/>
    </row>
    <row r="1326" spans="1:9" ht="12.75" x14ac:dyDescent="0.2">
      <c r="A1326" s="154"/>
      <c r="B1326" s="136" t="s">
        <v>295</v>
      </c>
      <c r="C1326" s="158" t="s">
        <v>543</v>
      </c>
      <c r="D1326" s="156" t="s">
        <v>32</v>
      </c>
      <c r="E1326" s="156"/>
      <c r="F1326" s="160">
        <v>1</v>
      </c>
      <c r="G1326" s="162">
        <f>VLOOKUP(B1326,Insumos!$A$2:$C$187,3,FALSE)</f>
        <v>0</v>
      </c>
      <c r="H1326" s="156">
        <f t="shared" si="197"/>
        <v>0</v>
      </c>
      <c r="I1326" s="156"/>
    </row>
    <row r="1327" spans="1:9" ht="12.75" x14ac:dyDescent="0.2">
      <c r="A1327" s="154"/>
      <c r="B1327" s="136" t="s">
        <v>720</v>
      </c>
      <c r="C1327" s="158" t="s">
        <v>543</v>
      </c>
      <c r="D1327" s="156" t="s">
        <v>32</v>
      </c>
      <c r="E1327" s="156"/>
      <c r="F1327" s="160">
        <v>1</v>
      </c>
      <c r="G1327" s="162">
        <f>VLOOKUP(B1327,Insumos!$A$2:$C$187,3,FALSE)</f>
        <v>0</v>
      </c>
      <c r="H1327" s="156">
        <f t="shared" si="197"/>
        <v>0</v>
      </c>
      <c r="I1327" s="156"/>
    </row>
    <row r="1328" spans="1:9" ht="12.75" x14ac:dyDescent="0.2">
      <c r="A1328" s="154"/>
      <c r="B1328" s="136" t="s">
        <v>321</v>
      </c>
      <c r="C1328" s="158" t="s">
        <v>543</v>
      </c>
      <c r="D1328" s="156" t="s">
        <v>32</v>
      </c>
      <c r="E1328" s="156"/>
      <c r="F1328" s="160">
        <v>1</v>
      </c>
      <c r="G1328" s="162">
        <f>VLOOKUP(B1328,Insumos!$A$2:$C$187,3,FALSE)</f>
        <v>0</v>
      </c>
      <c r="H1328" s="156">
        <f t="shared" si="197"/>
        <v>0</v>
      </c>
      <c r="I1328" s="156"/>
    </row>
    <row r="1329" spans="1:9" ht="12.75" x14ac:dyDescent="0.2">
      <c r="A1329" s="154"/>
      <c r="B1329" s="136" t="s">
        <v>422</v>
      </c>
      <c r="C1329" s="158" t="s">
        <v>543</v>
      </c>
      <c r="D1329" s="156" t="s">
        <v>32</v>
      </c>
      <c r="E1329" s="156"/>
      <c r="F1329" s="160">
        <v>1</v>
      </c>
      <c r="G1329" s="162">
        <f>VLOOKUP(B1329,Insumos!$A$2:$C$187,3,FALSE)</f>
        <v>0</v>
      </c>
      <c r="H1329" s="156">
        <f t="shared" si="197"/>
        <v>0</v>
      </c>
      <c r="I1329" s="156"/>
    </row>
    <row r="1330" spans="1:9" ht="12.75" x14ac:dyDescent="0.2">
      <c r="A1330" s="154"/>
      <c r="B1330" s="136"/>
      <c r="C1330" s="158"/>
      <c r="D1330" s="156"/>
      <c r="E1330" s="156"/>
      <c r="F1330" s="160"/>
      <c r="G1330" s="182"/>
      <c r="H1330" s="156"/>
      <c r="I1330" s="156"/>
    </row>
    <row r="1331" spans="1:9" ht="12.75" x14ac:dyDescent="0.2">
      <c r="A1331" s="304">
        <v>20</v>
      </c>
      <c r="B1331" s="305" t="s">
        <v>247</v>
      </c>
      <c r="C1331" s="158" t="s">
        <v>543</v>
      </c>
      <c r="D1331" s="306" t="s">
        <v>543</v>
      </c>
      <c r="E1331" s="133"/>
      <c r="F1331" s="306"/>
      <c r="G1331" s="306"/>
      <c r="H1331" s="307">
        <f>H1332</f>
        <v>0</v>
      </c>
      <c r="I1331" s="307">
        <v>2</v>
      </c>
    </row>
    <row r="1332" spans="1:9" ht="51" x14ac:dyDescent="0.2">
      <c r="A1332" s="154"/>
      <c r="B1332" s="169" t="s">
        <v>248</v>
      </c>
      <c r="C1332" s="158" t="s">
        <v>543</v>
      </c>
      <c r="D1332" s="156"/>
      <c r="E1332" s="156"/>
      <c r="F1332" s="160">
        <v>1</v>
      </c>
      <c r="G1332" s="156"/>
      <c r="H1332" s="156">
        <f>F1332*G1332</f>
        <v>0</v>
      </c>
      <c r="I1332" s="156"/>
    </row>
    <row r="1333" spans="1:9" ht="12.75" x14ac:dyDescent="0.2">
      <c r="A1333" s="154"/>
      <c r="B1333" s="136"/>
      <c r="C1333" s="158"/>
      <c r="D1333" s="156"/>
      <c r="E1333" s="156"/>
      <c r="F1333" s="125"/>
      <c r="G1333" s="156"/>
      <c r="H1333" s="156"/>
      <c r="I1333" s="156"/>
    </row>
    <row r="1334" spans="1:9" ht="12.75" x14ac:dyDescent="0.2">
      <c r="A1334" s="304">
        <v>20</v>
      </c>
      <c r="B1334" s="305" t="s">
        <v>249</v>
      </c>
      <c r="C1334" s="158" t="s">
        <v>543</v>
      </c>
      <c r="D1334" s="306" t="s">
        <v>543</v>
      </c>
      <c r="E1334" s="133"/>
      <c r="F1334" s="306"/>
      <c r="G1334" s="306"/>
      <c r="H1334" s="307">
        <f>H1335</f>
        <v>0</v>
      </c>
      <c r="I1334" s="307">
        <v>2</v>
      </c>
    </row>
    <row r="1335" spans="1:9" ht="51" x14ac:dyDescent="0.2">
      <c r="A1335" s="154"/>
      <c r="B1335" s="169" t="s">
        <v>250</v>
      </c>
      <c r="C1335" s="158" t="s">
        <v>543</v>
      </c>
      <c r="D1335" s="156"/>
      <c r="E1335" s="156"/>
      <c r="F1335" s="160">
        <v>1</v>
      </c>
      <c r="G1335" s="156"/>
      <c r="H1335" s="156">
        <f>F1335*G1335</f>
        <v>0</v>
      </c>
      <c r="I1335" s="156"/>
    </row>
    <row r="1336" spans="1:9" ht="12.75" x14ac:dyDescent="0.2">
      <c r="A1336" s="154"/>
      <c r="B1336" s="169"/>
      <c r="C1336" s="158"/>
      <c r="D1336" s="156"/>
      <c r="E1336" s="156"/>
      <c r="F1336" s="160"/>
      <c r="G1336" s="156"/>
      <c r="H1336" s="156"/>
      <c r="I1336" s="156"/>
    </row>
    <row r="1337" spans="1:9" ht="12.75" x14ac:dyDescent="0.2">
      <c r="A1337" s="304" t="s">
        <v>607</v>
      </c>
      <c r="B1337" s="305" t="s">
        <v>180</v>
      </c>
      <c r="C1337" s="158" t="s">
        <v>543</v>
      </c>
      <c r="D1337" s="306" t="s">
        <v>543</v>
      </c>
      <c r="E1337" s="133"/>
      <c r="F1337" s="306"/>
      <c r="G1337" s="306"/>
      <c r="H1337" s="307">
        <f>SUM(H1338:H1358)</f>
        <v>0</v>
      </c>
      <c r="I1337" s="307">
        <v>2.8</v>
      </c>
    </row>
    <row r="1338" spans="1:9" ht="25.5" x14ac:dyDescent="0.2">
      <c r="A1338" s="154"/>
      <c r="B1338" s="135" t="s">
        <v>610</v>
      </c>
      <c r="C1338" s="158" t="s">
        <v>543</v>
      </c>
      <c r="D1338" s="156" t="s">
        <v>32</v>
      </c>
      <c r="E1338" s="156"/>
      <c r="F1338" s="160">
        <v>4</v>
      </c>
      <c r="G1338" s="162">
        <f>VLOOKUP(B1338,Insumos!$A$2:$C$187,3,FALSE)</f>
        <v>0</v>
      </c>
      <c r="H1338" s="156">
        <f t="shared" ref="H1338" si="198">G1338*F1338</f>
        <v>0</v>
      </c>
      <c r="I1338" s="156"/>
    </row>
    <row r="1339" spans="1:9" ht="12.75" x14ac:dyDescent="0.2">
      <c r="A1339" s="154"/>
      <c r="B1339" s="135" t="s">
        <v>245</v>
      </c>
      <c r="C1339" s="158" t="s">
        <v>543</v>
      </c>
      <c r="D1339" s="156" t="s">
        <v>30</v>
      </c>
      <c r="E1339" s="156"/>
      <c r="F1339" s="160">
        <v>0.2</v>
      </c>
      <c r="G1339" s="162">
        <f>VLOOKUP(B1339,Insumos!$A$2:$C$187,3,FALSE)</f>
        <v>0</v>
      </c>
      <c r="H1339" s="156">
        <f t="shared" ref="H1339:H1358" si="199">G1339*F1339</f>
        <v>0</v>
      </c>
      <c r="I1339" s="156"/>
    </row>
    <row r="1340" spans="1:9" ht="12.75" x14ac:dyDescent="0.2">
      <c r="A1340" s="154"/>
      <c r="B1340" s="136" t="s">
        <v>103</v>
      </c>
      <c r="C1340" s="158" t="s">
        <v>543</v>
      </c>
      <c r="D1340" s="156" t="s">
        <v>32</v>
      </c>
      <c r="E1340" s="156"/>
      <c r="F1340" s="160">
        <v>3</v>
      </c>
      <c r="G1340" s="162">
        <f>VLOOKUP(B1340,Insumos!$A$2:$C$187,3,FALSE)</f>
        <v>0</v>
      </c>
      <c r="H1340" s="156">
        <f t="shared" si="199"/>
        <v>0</v>
      </c>
      <c r="I1340" s="156"/>
    </row>
    <row r="1341" spans="1:9" ht="12.75" x14ac:dyDescent="0.2">
      <c r="A1341" s="154"/>
      <c r="B1341" s="136" t="s">
        <v>484</v>
      </c>
      <c r="C1341" s="158" t="s">
        <v>543</v>
      </c>
      <c r="D1341" s="156" t="s">
        <v>32</v>
      </c>
      <c r="E1341" s="156"/>
      <c r="F1341" s="160">
        <v>2</v>
      </c>
      <c r="G1341" s="162">
        <f>VLOOKUP(B1341,Insumos!$A$2:$C$187,3,FALSE)</f>
        <v>0</v>
      </c>
      <c r="H1341" s="156">
        <f t="shared" si="199"/>
        <v>0</v>
      </c>
      <c r="I1341" s="156"/>
    </row>
    <row r="1342" spans="1:9" ht="12.75" x14ac:dyDescent="0.2">
      <c r="A1342" s="154"/>
      <c r="B1342" s="136" t="s">
        <v>281</v>
      </c>
      <c r="C1342" s="158" t="s">
        <v>543</v>
      </c>
      <c r="D1342" s="156" t="s">
        <v>32</v>
      </c>
      <c r="E1342" s="156"/>
      <c r="F1342" s="160">
        <v>0</v>
      </c>
      <c r="G1342" s="162">
        <f>VLOOKUP(B1342,Insumos!$A$2:$C$187,3,FALSE)</f>
        <v>0</v>
      </c>
      <c r="H1342" s="156">
        <f t="shared" si="199"/>
        <v>0</v>
      </c>
      <c r="I1342" s="156"/>
    </row>
    <row r="1343" spans="1:9" ht="12.75" x14ac:dyDescent="0.2">
      <c r="A1343" s="154"/>
      <c r="B1343" s="136" t="s">
        <v>485</v>
      </c>
      <c r="C1343" s="158" t="s">
        <v>543</v>
      </c>
      <c r="D1343" s="156" t="s">
        <v>32</v>
      </c>
      <c r="E1343" s="156"/>
      <c r="F1343" s="160">
        <v>4</v>
      </c>
      <c r="G1343" s="162">
        <f>VLOOKUP(B1343,Insumos!$A$2:$C$187,3,FALSE)</f>
        <v>0</v>
      </c>
      <c r="H1343" s="156">
        <f t="shared" si="199"/>
        <v>0</v>
      </c>
      <c r="I1343" s="156"/>
    </row>
    <row r="1344" spans="1:9" ht="25.5" x14ac:dyDescent="0.2">
      <c r="A1344" s="154"/>
      <c r="B1344" s="136" t="s">
        <v>776</v>
      </c>
      <c r="C1344" s="158" t="s">
        <v>543</v>
      </c>
      <c r="D1344" s="156" t="s">
        <v>35</v>
      </c>
      <c r="E1344" s="156"/>
      <c r="F1344" s="160"/>
      <c r="G1344" s="162">
        <f>VLOOKUP(B1344,Insumos!$A$2:$C$187,3,FALSE)</f>
        <v>0</v>
      </c>
      <c r="H1344" s="156">
        <f t="shared" si="199"/>
        <v>0</v>
      </c>
      <c r="I1344" s="156"/>
    </row>
    <row r="1345" spans="1:9" ht="25.5" x14ac:dyDescent="0.2">
      <c r="A1345" s="154"/>
      <c r="B1345" s="136" t="s">
        <v>609</v>
      </c>
      <c r="C1345" s="158" t="s">
        <v>543</v>
      </c>
      <c r="D1345" s="156" t="s">
        <v>35</v>
      </c>
      <c r="E1345" s="156"/>
      <c r="F1345" s="160">
        <v>12</v>
      </c>
      <c r="G1345" s="162">
        <f>VLOOKUP(B1345,Insumos!$A$2:$C$187,3,FALSE)</f>
        <v>0</v>
      </c>
      <c r="H1345" s="156">
        <f t="shared" si="199"/>
        <v>0</v>
      </c>
      <c r="I1345" s="156"/>
    </row>
    <row r="1346" spans="1:9" ht="25.5" x14ac:dyDescent="0.2">
      <c r="A1346" s="154"/>
      <c r="B1346" s="356" t="s">
        <v>303</v>
      </c>
      <c r="C1346" s="158" t="s">
        <v>543</v>
      </c>
      <c r="D1346" s="156" t="s">
        <v>32</v>
      </c>
      <c r="E1346" s="156"/>
      <c r="F1346" s="160">
        <v>1</v>
      </c>
      <c r="G1346" s="162">
        <f>VLOOKUP(B1346,Insumos!$A$2:$C$187,3,FALSE)</f>
        <v>0</v>
      </c>
      <c r="H1346" s="156">
        <f t="shared" si="199"/>
        <v>0</v>
      </c>
      <c r="I1346" s="156"/>
    </row>
    <row r="1347" spans="1:9" ht="12.75" x14ac:dyDescent="0.2">
      <c r="A1347" s="154"/>
      <c r="B1347" s="147" t="s">
        <v>714</v>
      </c>
      <c r="C1347" s="158" t="s">
        <v>543</v>
      </c>
      <c r="D1347" s="156" t="s">
        <v>32</v>
      </c>
      <c r="E1347" s="156"/>
      <c r="F1347" s="160"/>
      <c r="G1347" s="162">
        <f>VLOOKUP(B1347,Insumos!$A$2:$C$187,3,FALSE)</f>
        <v>0</v>
      </c>
      <c r="H1347" s="156">
        <f t="shared" si="199"/>
        <v>0</v>
      </c>
      <c r="I1347" s="156"/>
    </row>
    <row r="1348" spans="1:9" ht="25.5" x14ac:dyDescent="0.2">
      <c r="A1348" s="154"/>
      <c r="B1348" s="136" t="s">
        <v>719</v>
      </c>
      <c r="C1348" s="158" t="s">
        <v>543</v>
      </c>
      <c r="D1348" s="156" t="s">
        <v>32</v>
      </c>
      <c r="E1348" s="156"/>
      <c r="F1348" s="160">
        <v>2</v>
      </c>
      <c r="G1348" s="162">
        <f>VLOOKUP(B1348,Insumos!$A$2:$C$187,3,FALSE)</f>
        <v>0</v>
      </c>
      <c r="H1348" s="156">
        <f t="shared" si="199"/>
        <v>0</v>
      </c>
      <c r="I1348" s="156"/>
    </row>
    <row r="1349" spans="1:9" ht="12.75" x14ac:dyDescent="0.2">
      <c r="A1349" s="154"/>
      <c r="B1349" s="136" t="s">
        <v>486</v>
      </c>
      <c r="C1349" s="158" t="s">
        <v>543</v>
      </c>
      <c r="D1349" s="156" t="s">
        <v>32</v>
      </c>
      <c r="E1349" s="156"/>
      <c r="F1349" s="160">
        <v>2</v>
      </c>
      <c r="G1349" s="162">
        <f>VLOOKUP(B1349,Insumos!$A$2:$C$187,3,FALSE)</f>
        <v>0</v>
      </c>
      <c r="H1349" s="156">
        <f t="shared" si="199"/>
        <v>0</v>
      </c>
      <c r="I1349" s="156"/>
    </row>
    <row r="1350" spans="1:9" ht="12.75" x14ac:dyDescent="0.2">
      <c r="A1350" s="154"/>
      <c r="B1350" s="336" t="s">
        <v>307</v>
      </c>
      <c r="C1350" s="158" t="s">
        <v>543</v>
      </c>
      <c r="D1350" s="156" t="s">
        <v>32</v>
      </c>
      <c r="E1350" s="156"/>
      <c r="F1350" s="160">
        <v>1</v>
      </c>
      <c r="G1350" s="162">
        <f>VLOOKUP(B1350,Insumos!$A$2:$C$187,3,FALSE)</f>
        <v>0</v>
      </c>
      <c r="H1350" s="156">
        <f t="shared" ref="H1350" si="200">G1350*F1350</f>
        <v>0</v>
      </c>
      <c r="I1350" s="156"/>
    </row>
    <row r="1351" spans="1:9" ht="12.75" x14ac:dyDescent="0.2">
      <c r="A1351" s="154"/>
      <c r="B1351" s="136" t="s">
        <v>488</v>
      </c>
      <c r="C1351" s="158" t="s">
        <v>543</v>
      </c>
      <c r="D1351" s="156" t="s">
        <v>32</v>
      </c>
      <c r="E1351" s="156"/>
      <c r="F1351" s="160">
        <v>2</v>
      </c>
      <c r="G1351" s="162">
        <f>VLOOKUP(B1351,Insumos!$A$2:$C$187,3,FALSE)</f>
        <v>0</v>
      </c>
      <c r="H1351" s="156">
        <f t="shared" si="199"/>
        <v>0</v>
      </c>
      <c r="I1351" s="156"/>
    </row>
    <row r="1352" spans="1:9" ht="12.75" x14ac:dyDescent="0.2">
      <c r="A1352" s="154"/>
      <c r="B1352" s="135" t="s">
        <v>656</v>
      </c>
      <c r="C1352" s="158" t="s">
        <v>543</v>
      </c>
      <c r="D1352" s="156" t="s">
        <v>32</v>
      </c>
      <c r="E1352" s="156"/>
      <c r="F1352" s="160">
        <v>0.2</v>
      </c>
      <c r="G1352" s="162">
        <f>VLOOKUP(B1352,Insumos!$A$2:$C$187,3,FALSE)</f>
        <v>0</v>
      </c>
      <c r="H1352" s="156">
        <f t="shared" si="199"/>
        <v>0</v>
      </c>
      <c r="I1352" s="156"/>
    </row>
    <row r="1353" spans="1:9" ht="25.5" x14ac:dyDescent="0.2">
      <c r="A1353" s="154"/>
      <c r="B1353" s="136" t="s">
        <v>414</v>
      </c>
      <c r="C1353" s="158" t="s">
        <v>543</v>
      </c>
      <c r="D1353" s="156" t="s">
        <v>32</v>
      </c>
      <c r="E1353" s="156"/>
      <c r="F1353" s="160">
        <v>1</v>
      </c>
      <c r="G1353" s="162">
        <f>VLOOKUP(B1353,Insumos!$A$2:$C$187,3,FALSE)</f>
        <v>0</v>
      </c>
      <c r="H1353" s="156">
        <f t="shared" si="199"/>
        <v>0</v>
      </c>
      <c r="I1353" s="156"/>
    </row>
    <row r="1354" spans="1:9" ht="12.75" x14ac:dyDescent="0.2">
      <c r="A1354" s="154"/>
      <c r="B1354" s="147" t="s">
        <v>707</v>
      </c>
      <c r="C1354" s="158" t="s">
        <v>543</v>
      </c>
      <c r="D1354" s="156" t="s">
        <v>32</v>
      </c>
      <c r="E1354" s="156"/>
      <c r="F1354" s="160">
        <v>3</v>
      </c>
      <c r="G1354" s="162">
        <f>VLOOKUP(B1354,Insumos!$A$2:$C$187,3,FALSE)</f>
        <v>0</v>
      </c>
      <c r="H1354" s="156">
        <f t="shared" si="199"/>
        <v>0</v>
      </c>
      <c r="I1354" s="156"/>
    </row>
    <row r="1355" spans="1:9" ht="12.75" x14ac:dyDescent="0.2">
      <c r="A1355" s="154"/>
      <c r="B1355" s="136" t="s">
        <v>304</v>
      </c>
      <c r="C1355" s="158" t="s">
        <v>543</v>
      </c>
      <c r="D1355" s="156" t="s">
        <v>32</v>
      </c>
      <c r="E1355" s="156"/>
      <c r="F1355" s="160">
        <v>2</v>
      </c>
      <c r="G1355" s="162">
        <f>VLOOKUP(B1355,Insumos!$A$2:$C$187,3,FALSE)</f>
        <v>0</v>
      </c>
      <c r="H1355" s="156">
        <f t="shared" si="199"/>
        <v>0</v>
      </c>
      <c r="I1355" s="156"/>
    </row>
    <row r="1356" spans="1:9" ht="12.75" x14ac:dyDescent="0.2">
      <c r="A1356" s="154"/>
      <c r="B1356" s="183" t="s">
        <v>635</v>
      </c>
      <c r="C1356" s="158" t="s">
        <v>543</v>
      </c>
      <c r="D1356" s="156" t="s">
        <v>32</v>
      </c>
      <c r="E1356" s="156"/>
      <c r="F1356" s="160">
        <v>0</v>
      </c>
      <c r="G1356" s="162">
        <v>78</v>
      </c>
      <c r="H1356" s="156">
        <f t="shared" si="199"/>
        <v>0</v>
      </c>
      <c r="I1356" s="156"/>
    </row>
    <row r="1357" spans="1:9" ht="12.75" x14ac:dyDescent="0.2">
      <c r="A1357" s="154"/>
      <c r="B1357" s="135" t="s">
        <v>416</v>
      </c>
      <c r="C1357" s="158" t="s">
        <v>543</v>
      </c>
      <c r="D1357" s="184" t="s">
        <v>32</v>
      </c>
      <c r="E1357" s="184"/>
      <c r="F1357" s="185">
        <v>1</v>
      </c>
      <c r="G1357" s="162">
        <f>VLOOKUP(B1357,Insumos!$A$2:$C$187,3,FALSE)</f>
        <v>0</v>
      </c>
      <c r="H1357" s="156">
        <f t="shared" si="199"/>
        <v>0</v>
      </c>
      <c r="I1357" s="156"/>
    </row>
    <row r="1358" spans="1:9" ht="12.75" x14ac:dyDescent="0.2">
      <c r="A1358" s="154"/>
      <c r="B1358" s="136" t="s">
        <v>631</v>
      </c>
      <c r="C1358" s="158" t="s">
        <v>543</v>
      </c>
      <c r="D1358" s="156" t="s">
        <v>32</v>
      </c>
      <c r="E1358" s="156"/>
      <c r="F1358" s="160">
        <v>0</v>
      </c>
      <c r="G1358" s="162">
        <f>VLOOKUP(B1358,Insumos!$A$2:$C$187,3,FALSE)</f>
        <v>0</v>
      </c>
      <c r="H1358" s="156">
        <f t="shared" si="199"/>
        <v>0</v>
      </c>
      <c r="I1358" s="156"/>
    </row>
    <row r="1359" spans="1:9" ht="12.75" x14ac:dyDescent="0.2">
      <c r="A1359" s="154"/>
      <c r="B1359" s="136"/>
      <c r="C1359" s="158"/>
      <c r="D1359" s="156"/>
      <c r="E1359" s="156"/>
      <c r="F1359" s="125"/>
      <c r="G1359" s="162"/>
      <c r="H1359" s="156"/>
      <c r="I1359" s="159"/>
    </row>
    <row r="1360" spans="1:9" ht="12.75" x14ac:dyDescent="0.2">
      <c r="A1360" s="304" t="s">
        <v>608</v>
      </c>
      <c r="B1360" s="305" t="s">
        <v>181</v>
      </c>
      <c r="C1360" s="158" t="s">
        <v>543</v>
      </c>
      <c r="D1360" s="306" t="s">
        <v>543</v>
      </c>
      <c r="E1360" s="133"/>
      <c r="F1360" s="306"/>
      <c r="G1360" s="306"/>
      <c r="H1360" s="307">
        <f>SUM(H1361:H1382)</f>
        <v>0</v>
      </c>
      <c r="I1360" s="307">
        <v>3.38</v>
      </c>
    </row>
    <row r="1361" spans="1:12" ht="12.75" x14ac:dyDescent="0.2">
      <c r="A1361" s="154"/>
      <c r="B1361" s="135" t="s">
        <v>611</v>
      </c>
      <c r="C1361" s="158" t="s">
        <v>543</v>
      </c>
      <c r="D1361" s="156" t="s">
        <v>32</v>
      </c>
      <c r="E1361" s="156"/>
      <c r="F1361" s="160">
        <v>2</v>
      </c>
      <c r="G1361" s="162">
        <f>VLOOKUP(B1361,Insumos!$A$2:$C$187,3,FALSE)</f>
        <v>0</v>
      </c>
      <c r="H1361" s="156">
        <f t="shared" ref="H1361" si="201">G1361*F1361</f>
        <v>0</v>
      </c>
      <c r="I1361" s="156"/>
    </row>
    <row r="1362" spans="1:12" ht="12.75" x14ac:dyDescent="0.2">
      <c r="A1362" s="154"/>
      <c r="B1362" s="136" t="s">
        <v>245</v>
      </c>
      <c r="C1362" s="158" t="s">
        <v>543</v>
      </c>
      <c r="D1362" s="156" t="s">
        <v>30</v>
      </c>
      <c r="E1362" s="156"/>
      <c r="F1362" s="160">
        <v>0.3</v>
      </c>
      <c r="G1362" s="162">
        <f>VLOOKUP(B1362,Insumos!$A$2:$C$187,3,FALSE)</f>
        <v>0</v>
      </c>
      <c r="H1362" s="156">
        <f t="shared" ref="H1362:H1382" si="202">G1362*F1362</f>
        <v>0</v>
      </c>
      <c r="I1362" s="156"/>
    </row>
    <row r="1363" spans="1:12" ht="12.75" x14ac:dyDescent="0.2">
      <c r="A1363" s="154"/>
      <c r="B1363" s="136" t="s">
        <v>103</v>
      </c>
      <c r="C1363" s="158" t="s">
        <v>543</v>
      </c>
      <c r="D1363" s="156" t="s">
        <v>32</v>
      </c>
      <c r="E1363" s="156"/>
      <c r="F1363" s="160">
        <v>1</v>
      </c>
      <c r="G1363" s="162">
        <f>VLOOKUP(B1363,Insumos!$A$2:$C$187,3,FALSE)</f>
        <v>0</v>
      </c>
      <c r="H1363" s="156">
        <f t="shared" si="202"/>
        <v>0</v>
      </c>
      <c r="I1363" s="156"/>
    </row>
    <row r="1364" spans="1:12" ht="12.75" x14ac:dyDescent="0.2">
      <c r="A1364" s="154"/>
      <c r="B1364" s="136" t="s">
        <v>493</v>
      </c>
      <c r="C1364" s="158" t="s">
        <v>543</v>
      </c>
      <c r="D1364" s="156" t="s">
        <v>32</v>
      </c>
      <c r="E1364" s="156"/>
      <c r="F1364" s="160">
        <v>3</v>
      </c>
      <c r="G1364" s="162">
        <f>VLOOKUP(B1364,Insumos!$A$2:$C$187,3,FALSE)</f>
        <v>0</v>
      </c>
      <c r="H1364" s="156">
        <f t="shared" si="202"/>
        <v>0</v>
      </c>
      <c r="I1364" s="156"/>
    </row>
    <row r="1365" spans="1:12" ht="12.75" x14ac:dyDescent="0.2">
      <c r="A1365" s="154"/>
      <c r="B1365" s="136" t="s">
        <v>281</v>
      </c>
      <c r="C1365" s="158" t="s">
        <v>543</v>
      </c>
      <c r="D1365" s="156" t="s">
        <v>32</v>
      </c>
      <c r="E1365" s="156"/>
      <c r="F1365" s="160">
        <v>1</v>
      </c>
      <c r="G1365" s="162">
        <f>VLOOKUP(B1365,Insumos!$A$2:$C$187,3,FALSE)</f>
        <v>0</v>
      </c>
      <c r="H1365" s="156">
        <f t="shared" si="202"/>
        <v>0</v>
      </c>
      <c r="I1365" s="156"/>
    </row>
    <row r="1366" spans="1:12" ht="12.75" x14ac:dyDescent="0.2">
      <c r="A1366" s="154"/>
      <c r="B1366" s="136" t="s">
        <v>494</v>
      </c>
      <c r="C1366" s="158" t="s">
        <v>543</v>
      </c>
      <c r="D1366" s="156" t="s">
        <v>32</v>
      </c>
      <c r="E1366" s="156"/>
      <c r="F1366" s="160">
        <v>3</v>
      </c>
      <c r="G1366" s="162">
        <f>VLOOKUP(B1366,Insumos!$A$2:$C$187,3,FALSE)</f>
        <v>0</v>
      </c>
      <c r="H1366" s="156">
        <f t="shared" si="202"/>
        <v>0</v>
      </c>
      <c r="I1366" s="156"/>
    </row>
    <row r="1367" spans="1:12" ht="25.5" x14ac:dyDescent="0.2">
      <c r="A1367" s="154"/>
      <c r="B1367" s="136" t="s">
        <v>776</v>
      </c>
      <c r="C1367" s="158" t="s">
        <v>543</v>
      </c>
      <c r="D1367" s="156" t="s">
        <v>35</v>
      </c>
      <c r="E1367" s="156"/>
      <c r="F1367" s="160">
        <v>0</v>
      </c>
      <c r="G1367" s="162">
        <f>VLOOKUP(B1367,Insumos!$A$2:$C$187,3,FALSE)</f>
        <v>0</v>
      </c>
      <c r="H1367" s="156">
        <f t="shared" si="202"/>
        <v>0</v>
      </c>
      <c r="I1367" s="156"/>
    </row>
    <row r="1368" spans="1:12" ht="25.5" x14ac:dyDescent="0.2">
      <c r="A1368" s="154"/>
      <c r="B1368" s="136" t="s">
        <v>182</v>
      </c>
      <c r="C1368" s="158" t="s">
        <v>543</v>
      </c>
      <c r="D1368" s="156" t="s">
        <v>35</v>
      </c>
      <c r="E1368" s="156"/>
      <c r="F1368" s="160">
        <v>0</v>
      </c>
      <c r="G1368" s="162">
        <f>VLOOKUP(B1368,Insumos!$A$2:$C$187,3,FALSE)</f>
        <v>0</v>
      </c>
      <c r="H1368" s="156">
        <f t="shared" si="202"/>
        <v>0</v>
      </c>
      <c r="I1368" s="156"/>
    </row>
    <row r="1369" spans="1:12" ht="25.5" x14ac:dyDescent="0.2">
      <c r="A1369" s="154"/>
      <c r="B1369" s="136" t="s">
        <v>774</v>
      </c>
      <c r="C1369" s="158" t="s">
        <v>543</v>
      </c>
      <c r="D1369" s="156" t="s">
        <v>32</v>
      </c>
      <c r="E1369" s="156"/>
      <c r="F1369" s="160">
        <v>1</v>
      </c>
      <c r="G1369" s="162">
        <f>VLOOKUP(B1369,Insumos!$A$2:$C$187,3,FALSE)</f>
        <v>0</v>
      </c>
      <c r="H1369" s="156">
        <f t="shared" si="202"/>
        <v>0</v>
      </c>
      <c r="I1369" s="156"/>
    </row>
    <row r="1370" spans="1:12" ht="12.75" x14ac:dyDescent="0.2">
      <c r="A1370" s="154"/>
      <c r="B1370" s="147" t="s">
        <v>714</v>
      </c>
      <c r="C1370" s="158" t="s">
        <v>543</v>
      </c>
      <c r="D1370" s="156" t="s">
        <v>32</v>
      </c>
      <c r="E1370" s="156"/>
      <c r="F1370" s="160">
        <v>3</v>
      </c>
      <c r="G1370" s="162">
        <f>VLOOKUP(B1370,Insumos!$A$2:$C$187,3,FALSE)</f>
        <v>0</v>
      </c>
      <c r="H1370" s="156">
        <f t="shared" si="202"/>
        <v>0</v>
      </c>
      <c r="I1370" s="156"/>
    </row>
    <row r="1371" spans="1:12" ht="25.5" x14ac:dyDescent="0.2">
      <c r="A1371" s="154"/>
      <c r="B1371" s="136" t="s">
        <v>719</v>
      </c>
      <c r="C1371" s="158" t="s">
        <v>543</v>
      </c>
      <c r="D1371" s="156" t="s">
        <v>32</v>
      </c>
      <c r="E1371" s="156"/>
      <c r="F1371" s="160">
        <v>2</v>
      </c>
      <c r="G1371" s="162">
        <f>VLOOKUP(B1371,Insumos!$A$2:$C$187,3,FALSE)</f>
        <v>0</v>
      </c>
      <c r="H1371" s="156">
        <f t="shared" si="202"/>
        <v>0</v>
      </c>
      <c r="I1371" s="156"/>
    </row>
    <row r="1372" spans="1:12" ht="12.75" x14ac:dyDescent="0.2">
      <c r="A1372" s="154"/>
      <c r="B1372" s="136" t="s">
        <v>489</v>
      </c>
      <c r="C1372" s="158" t="s">
        <v>543</v>
      </c>
      <c r="D1372" s="156" t="s">
        <v>32</v>
      </c>
      <c r="E1372" s="156"/>
      <c r="F1372" s="160">
        <v>3</v>
      </c>
      <c r="G1372" s="162">
        <f>VLOOKUP(B1372,Insumos!$A$2:$C$187,3,FALSE)</f>
        <v>0</v>
      </c>
      <c r="H1372" s="156">
        <f t="shared" si="202"/>
        <v>0</v>
      </c>
      <c r="I1372" s="156"/>
    </row>
    <row r="1373" spans="1:12" ht="12.75" x14ac:dyDescent="0.2">
      <c r="A1373" s="154"/>
      <c r="B1373" s="336" t="s">
        <v>492</v>
      </c>
      <c r="C1373" s="158" t="s">
        <v>543</v>
      </c>
      <c r="D1373" s="156" t="s">
        <v>32</v>
      </c>
      <c r="E1373" s="156"/>
      <c r="F1373" s="160">
        <v>1</v>
      </c>
      <c r="G1373" s="162">
        <f>VLOOKUP(B1373,Insumos!$A$2:$C$187,3,FALSE)</f>
        <v>0</v>
      </c>
      <c r="H1373" s="156">
        <f t="shared" si="202"/>
        <v>0</v>
      </c>
      <c r="I1373" s="156"/>
    </row>
    <row r="1374" spans="1:12" ht="12.75" x14ac:dyDescent="0.2">
      <c r="A1374" s="154"/>
      <c r="B1374" s="136" t="s">
        <v>490</v>
      </c>
      <c r="C1374" s="158" t="s">
        <v>543</v>
      </c>
      <c r="D1374" s="156" t="s">
        <v>32</v>
      </c>
      <c r="E1374" s="156"/>
      <c r="F1374" s="160">
        <v>2</v>
      </c>
      <c r="G1374" s="162">
        <f>VLOOKUP(B1374,Insumos!$A$2:$C$187,3,FALSE)</f>
        <v>0</v>
      </c>
      <c r="H1374" s="156">
        <f t="shared" si="202"/>
        <v>0</v>
      </c>
      <c r="I1374" s="156"/>
    </row>
    <row r="1375" spans="1:12" ht="15.75" x14ac:dyDescent="0.25">
      <c r="A1375" s="154"/>
      <c r="B1375" s="135" t="s">
        <v>656</v>
      </c>
      <c r="C1375" s="158" t="s">
        <v>543</v>
      </c>
      <c r="D1375" s="156" t="s">
        <v>32</v>
      </c>
      <c r="E1375" s="156"/>
      <c r="F1375" s="160">
        <v>0.2</v>
      </c>
      <c r="G1375" s="162">
        <f>VLOOKUP(B1375,Insumos!$A$2:$C$187,3,FALSE)</f>
        <v>0</v>
      </c>
      <c r="H1375" s="156">
        <f t="shared" si="202"/>
        <v>0</v>
      </c>
      <c r="I1375" s="156"/>
      <c r="L1375" s="186"/>
    </row>
    <row r="1376" spans="1:12" ht="25.5" x14ac:dyDescent="0.2">
      <c r="A1376" s="154"/>
      <c r="B1376" s="136" t="s">
        <v>414</v>
      </c>
      <c r="C1376" s="158" t="s">
        <v>543</v>
      </c>
      <c r="D1376" s="156" t="s">
        <v>32</v>
      </c>
      <c r="E1376" s="156"/>
      <c r="F1376" s="160">
        <v>1</v>
      </c>
      <c r="G1376" s="162">
        <f>VLOOKUP(B1376,Insumos!$A$2:$C$187,3,FALSE)</f>
        <v>0</v>
      </c>
      <c r="H1376" s="156">
        <f t="shared" si="202"/>
        <v>0</v>
      </c>
      <c r="I1376" s="156"/>
    </row>
    <row r="1377" spans="1:9" ht="12.75" x14ac:dyDescent="0.2">
      <c r="A1377" s="154"/>
      <c r="B1377" s="135" t="s">
        <v>416</v>
      </c>
      <c r="C1377" s="158" t="s">
        <v>543</v>
      </c>
      <c r="D1377" s="156" t="s">
        <v>32</v>
      </c>
      <c r="E1377" s="156"/>
      <c r="F1377" s="160">
        <v>3</v>
      </c>
      <c r="G1377" s="162">
        <f>VLOOKUP(B1377,Insumos!$A$2:$C$187,3,FALSE)</f>
        <v>0</v>
      </c>
      <c r="H1377" s="156">
        <f t="shared" si="202"/>
        <v>0</v>
      </c>
      <c r="I1377" s="156"/>
    </row>
    <row r="1378" spans="1:9" ht="12.75" x14ac:dyDescent="0.2">
      <c r="A1378" s="154"/>
      <c r="B1378" s="147" t="s">
        <v>707</v>
      </c>
      <c r="C1378" s="158" t="s">
        <v>543</v>
      </c>
      <c r="D1378" s="156" t="s">
        <v>32</v>
      </c>
      <c r="E1378" s="156"/>
      <c r="F1378" s="160">
        <v>1</v>
      </c>
      <c r="G1378" s="162">
        <f>VLOOKUP(B1378,Insumos!$A$2:$C$187,3,FALSE)</f>
        <v>0</v>
      </c>
      <c r="H1378" s="156">
        <f t="shared" si="202"/>
        <v>0</v>
      </c>
      <c r="I1378" s="156"/>
    </row>
    <row r="1379" spans="1:9" ht="12.75" x14ac:dyDescent="0.2">
      <c r="A1379" s="154"/>
      <c r="B1379" s="136" t="s">
        <v>415</v>
      </c>
      <c r="C1379" s="158" t="s">
        <v>543</v>
      </c>
      <c r="D1379" s="156" t="s">
        <v>32</v>
      </c>
      <c r="E1379" s="156"/>
      <c r="F1379" s="160">
        <v>4</v>
      </c>
      <c r="G1379" s="162">
        <f>VLOOKUP(B1379,Insumos!$A$2:$C$187,3,FALSE)</f>
        <v>0</v>
      </c>
      <c r="H1379" s="156">
        <f t="shared" si="202"/>
        <v>0</v>
      </c>
      <c r="I1379" s="156"/>
    </row>
    <row r="1380" spans="1:9" ht="12.75" x14ac:dyDescent="0.2">
      <c r="A1380" s="154"/>
      <c r="B1380" s="178" t="s">
        <v>639</v>
      </c>
      <c r="C1380" s="158" t="s">
        <v>543</v>
      </c>
      <c r="D1380" s="156" t="s">
        <v>32</v>
      </c>
      <c r="E1380" s="156"/>
      <c r="F1380" s="160">
        <v>0</v>
      </c>
      <c r="G1380" s="162">
        <f>VLOOKUP(B1380,Insumos!$A$2:$C$187,3,FALSE)</f>
        <v>0</v>
      </c>
      <c r="H1380" s="156">
        <f t="shared" si="202"/>
        <v>0</v>
      </c>
      <c r="I1380" s="156"/>
    </row>
    <row r="1381" spans="1:9" ht="12.75" x14ac:dyDescent="0.2">
      <c r="A1381" s="154"/>
      <c r="B1381" s="136" t="s">
        <v>631</v>
      </c>
      <c r="C1381" s="158" t="s">
        <v>543</v>
      </c>
      <c r="D1381" s="156" t="s">
        <v>32</v>
      </c>
      <c r="E1381" s="156"/>
      <c r="F1381" s="160">
        <v>0</v>
      </c>
      <c r="G1381" s="162">
        <f>VLOOKUP(B1381,Insumos!$A$2:$C$187,3,FALSE)</f>
        <v>0</v>
      </c>
      <c r="H1381" s="156">
        <f t="shared" si="202"/>
        <v>0</v>
      </c>
      <c r="I1381" s="156"/>
    </row>
    <row r="1382" spans="1:9" ht="12.75" x14ac:dyDescent="0.2">
      <c r="A1382" s="154"/>
      <c r="B1382" s="136" t="s">
        <v>401</v>
      </c>
      <c r="C1382" s="158" t="s">
        <v>543</v>
      </c>
      <c r="D1382" s="156" t="s">
        <v>31</v>
      </c>
      <c r="E1382" s="156"/>
      <c r="F1382" s="160">
        <v>0</v>
      </c>
      <c r="G1382" s="162">
        <f>VLOOKUP(B1382,Insumos!$A$2:$C$187,3,FALSE)</f>
        <v>0</v>
      </c>
      <c r="H1382" s="156">
        <f t="shared" si="202"/>
        <v>0</v>
      </c>
      <c r="I1382" s="156"/>
    </row>
    <row r="1383" spans="1:9" ht="12.75" x14ac:dyDescent="0.2">
      <c r="A1383" s="154"/>
      <c r="B1383" s="136"/>
      <c r="C1383" s="158"/>
      <c r="D1383" s="156"/>
      <c r="E1383" s="156"/>
      <c r="F1383" s="160"/>
      <c r="G1383" s="162"/>
      <c r="H1383" s="156"/>
      <c r="I1383" s="156"/>
    </row>
    <row r="1384" spans="1:9" ht="12.75" x14ac:dyDescent="0.2">
      <c r="A1384" s="304">
        <v>21</v>
      </c>
      <c r="B1384" s="305" t="s">
        <v>641</v>
      </c>
      <c r="C1384" s="158" t="s">
        <v>543</v>
      </c>
      <c r="D1384" s="309" t="s">
        <v>543</v>
      </c>
      <c r="E1384" s="156"/>
      <c r="F1384" s="315"/>
      <c r="G1384" s="316"/>
      <c r="H1384" s="309">
        <f>SUM(H1385:H1393)</f>
        <v>0</v>
      </c>
      <c r="I1384" s="309">
        <v>2.5</v>
      </c>
    </row>
    <row r="1385" spans="1:9" ht="25.5" x14ac:dyDescent="0.2">
      <c r="A1385" s="154"/>
      <c r="B1385" s="136" t="s">
        <v>43</v>
      </c>
      <c r="C1385" s="158" t="s">
        <v>543</v>
      </c>
      <c r="D1385" s="156" t="s">
        <v>41</v>
      </c>
      <c r="E1385" s="156"/>
      <c r="F1385" s="125">
        <v>3</v>
      </c>
      <c r="G1385" s="162">
        <f>VLOOKUP(B1385,Insumos!$A$2:$C$187,3,FALSE)</f>
        <v>0</v>
      </c>
      <c r="H1385" s="156">
        <f t="shared" ref="H1385:H1387" si="203">G1385*F1385</f>
        <v>0</v>
      </c>
      <c r="I1385" s="159"/>
    </row>
    <row r="1386" spans="1:9" ht="25.5" x14ac:dyDescent="0.2">
      <c r="A1386" s="154"/>
      <c r="B1386" s="147" t="s">
        <v>713</v>
      </c>
      <c r="C1386" s="155" t="s">
        <v>543</v>
      </c>
      <c r="D1386" s="125" t="s">
        <v>41</v>
      </c>
      <c r="E1386" s="125"/>
      <c r="F1386" s="125">
        <v>2</v>
      </c>
      <c r="G1386" s="162">
        <f>VLOOKUP(B1386,Insumos!$A$2:$C$187,3,FALSE)</f>
        <v>0</v>
      </c>
      <c r="H1386" s="156">
        <f t="shared" si="203"/>
        <v>0</v>
      </c>
      <c r="I1386" s="159"/>
    </row>
    <row r="1387" spans="1:9" ht="12.75" x14ac:dyDescent="0.2">
      <c r="A1387" s="154"/>
      <c r="B1387" s="147" t="s">
        <v>722</v>
      </c>
      <c r="C1387" s="158" t="s">
        <v>543</v>
      </c>
      <c r="D1387" s="156" t="s">
        <v>41</v>
      </c>
      <c r="E1387" s="156"/>
      <c r="F1387" s="160">
        <v>3</v>
      </c>
      <c r="G1387" s="162">
        <f>VLOOKUP(B1387,Insumos!$A$2:$C$187,3,FALSE)</f>
        <v>0</v>
      </c>
      <c r="H1387" s="156">
        <f t="shared" si="203"/>
        <v>0</v>
      </c>
      <c r="I1387" s="156"/>
    </row>
    <row r="1388" spans="1:9" ht="25.5" x14ac:dyDescent="0.2">
      <c r="A1388" s="154"/>
      <c r="B1388" s="136" t="s">
        <v>776</v>
      </c>
      <c r="C1388" s="158" t="s">
        <v>543</v>
      </c>
      <c r="D1388" s="156" t="s">
        <v>35</v>
      </c>
      <c r="E1388" s="156"/>
      <c r="F1388" s="160">
        <v>16</v>
      </c>
      <c r="G1388" s="162">
        <f>VLOOKUP(B1388,Insumos!$A$2:$C$187,3,FALSE)</f>
        <v>0</v>
      </c>
      <c r="H1388" s="156">
        <f t="shared" ref="H1388:H1408" si="204">G1388*F1388</f>
        <v>0</v>
      </c>
      <c r="I1388" s="156"/>
    </row>
    <row r="1389" spans="1:9" ht="25.5" x14ac:dyDescent="0.2">
      <c r="A1389" s="154"/>
      <c r="B1389" s="136" t="s">
        <v>775</v>
      </c>
      <c r="C1389" s="158" t="s">
        <v>543</v>
      </c>
      <c r="D1389" s="156" t="s">
        <v>35</v>
      </c>
      <c r="E1389" s="156"/>
      <c r="F1389" s="160">
        <v>20</v>
      </c>
      <c r="G1389" s="162">
        <f>VLOOKUP(B1389,Insumos!$A$2:$C$187,3,FALSE)</f>
        <v>0</v>
      </c>
      <c r="H1389" s="156">
        <f t="shared" si="204"/>
        <v>0</v>
      </c>
      <c r="I1389" s="156"/>
    </row>
    <row r="1390" spans="1:9" ht="12.75" x14ac:dyDescent="0.2">
      <c r="A1390" s="154"/>
      <c r="B1390" s="136" t="s">
        <v>42</v>
      </c>
      <c r="C1390" s="158" t="s">
        <v>543</v>
      </c>
      <c r="D1390" s="156" t="s">
        <v>41</v>
      </c>
      <c r="E1390" s="156"/>
      <c r="F1390" s="160">
        <v>3</v>
      </c>
      <c r="G1390" s="162">
        <f>VLOOKUP(B1390,Insumos!$A$2:$C$187,3,FALSE)</f>
        <v>0</v>
      </c>
      <c r="H1390" s="156">
        <f t="shared" si="204"/>
        <v>0</v>
      </c>
      <c r="I1390" s="156"/>
    </row>
    <row r="1391" spans="1:9" ht="12.75" x14ac:dyDescent="0.2">
      <c r="A1391" s="154"/>
      <c r="B1391" s="136" t="s">
        <v>339</v>
      </c>
      <c r="C1391" s="158" t="s">
        <v>543</v>
      </c>
      <c r="D1391" s="156" t="s">
        <v>41</v>
      </c>
      <c r="E1391" s="156"/>
      <c r="F1391" s="160">
        <v>20</v>
      </c>
      <c r="G1391" s="162">
        <f>VLOOKUP(B1391,Insumos!$A$2:$C$187,3,FALSE)</f>
        <v>0</v>
      </c>
      <c r="H1391" s="156">
        <f t="shared" si="204"/>
        <v>0</v>
      </c>
      <c r="I1391" s="156"/>
    </row>
    <row r="1392" spans="1:9" ht="12.75" x14ac:dyDescent="0.2">
      <c r="A1392" s="154"/>
      <c r="B1392" s="136" t="s">
        <v>410</v>
      </c>
      <c r="C1392" s="158" t="s">
        <v>543</v>
      </c>
      <c r="D1392" s="156" t="s">
        <v>32</v>
      </c>
      <c r="E1392" s="156"/>
      <c r="F1392" s="160">
        <v>4</v>
      </c>
      <c r="G1392" s="162">
        <f>VLOOKUP(B1392,Insumos!$A$2:$C$187,3,FALSE)</f>
        <v>0</v>
      </c>
      <c r="H1392" s="156">
        <f t="shared" si="204"/>
        <v>0</v>
      </c>
      <c r="I1392" s="156"/>
    </row>
    <row r="1393" spans="1:9" ht="12.75" x14ac:dyDescent="0.2">
      <c r="A1393" s="154"/>
      <c r="B1393" s="187" t="s">
        <v>657</v>
      </c>
      <c r="C1393" s="158" t="s">
        <v>543</v>
      </c>
      <c r="D1393" s="156" t="s">
        <v>35</v>
      </c>
      <c r="E1393" s="156"/>
      <c r="F1393" s="160">
        <v>0.2</v>
      </c>
      <c r="G1393" s="162">
        <f>VLOOKUP(B1393,Insumos!$A$2:$C$187,3,FALSE)</f>
        <v>0</v>
      </c>
      <c r="H1393" s="156">
        <f t="shared" si="204"/>
        <v>0</v>
      </c>
      <c r="I1393" s="156"/>
    </row>
    <row r="1394" spans="1:9" ht="25.5" x14ac:dyDescent="0.2">
      <c r="A1394" s="154"/>
      <c r="B1394" s="147" t="s">
        <v>778</v>
      </c>
      <c r="C1394" s="158" t="s">
        <v>543</v>
      </c>
      <c r="D1394" s="156" t="s">
        <v>41</v>
      </c>
      <c r="E1394" s="156"/>
      <c r="F1394" s="160">
        <v>1</v>
      </c>
      <c r="G1394" s="162">
        <f>VLOOKUP(B1394,Insumos!$A$2:$C$187,3,FALSE)</f>
        <v>0</v>
      </c>
      <c r="H1394" s="156"/>
      <c r="I1394" s="156"/>
    </row>
    <row r="1395" spans="1:9" ht="12.75" x14ac:dyDescent="0.2">
      <c r="A1395" s="154"/>
      <c r="B1395" s="187"/>
      <c r="C1395" s="158"/>
      <c r="D1395" s="156"/>
      <c r="E1395" s="156"/>
      <c r="F1395" s="160"/>
      <c r="G1395" s="162"/>
      <c r="H1395" s="156"/>
      <c r="I1395" s="156"/>
    </row>
    <row r="1396" spans="1:9" ht="12.75" x14ac:dyDescent="0.2">
      <c r="A1396" s="304">
        <v>22</v>
      </c>
      <c r="B1396" s="305" t="s">
        <v>638</v>
      </c>
      <c r="C1396" s="158" t="s">
        <v>543</v>
      </c>
      <c r="D1396" s="309" t="s">
        <v>543</v>
      </c>
      <c r="E1396" s="156"/>
      <c r="F1396" s="315"/>
      <c r="G1396" s="316"/>
      <c r="H1396" s="309">
        <f>SUM(H1397:H1405)</f>
        <v>0</v>
      </c>
      <c r="I1396" s="309">
        <v>2.5</v>
      </c>
    </row>
    <row r="1397" spans="1:9" ht="25.5" x14ac:dyDescent="0.2">
      <c r="A1397" s="154"/>
      <c r="B1397" s="136" t="s">
        <v>43</v>
      </c>
      <c r="C1397" s="158" t="s">
        <v>543</v>
      </c>
      <c r="D1397" s="156" t="s">
        <v>41</v>
      </c>
      <c r="E1397" s="156"/>
      <c r="F1397" s="125">
        <v>3</v>
      </c>
      <c r="G1397" s="162">
        <f>VLOOKUP(B1397,Insumos!$A$2:$C$187,3,FALSE)</f>
        <v>0</v>
      </c>
      <c r="H1397" s="156">
        <f t="shared" ref="H1397:H1405" si="205">G1397*F1397</f>
        <v>0</v>
      </c>
      <c r="I1397" s="159"/>
    </row>
    <row r="1398" spans="1:9" ht="25.5" x14ac:dyDescent="0.2">
      <c r="A1398" s="154"/>
      <c r="B1398" s="147" t="s">
        <v>713</v>
      </c>
      <c r="C1398" s="155" t="s">
        <v>543</v>
      </c>
      <c r="D1398" s="125" t="s">
        <v>41</v>
      </c>
      <c r="E1398" s="125"/>
      <c r="F1398" s="125">
        <v>2</v>
      </c>
      <c r="G1398" s="162">
        <f>VLOOKUP(B1398,Insumos!$A$2:$C$187,3,FALSE)</f>
        <v>0</v>
      </c>
      <c r="H1398" s="156">
        <f t="shared" si="205"/>
        <v>0</v>
      </c>
      <c r="I1398" s="159"/>
    </row>
    <row r="1399" spans="1:9" ht="12.75" x14ac:dyDescent="0.2">
      <c r="A1399" s="154"/>
      <c r="B1399" s="147" t="s">
        <v>722</v>
      </c>
      <c r="C1399" s="158" t="s">
        <v>543</v>
      </c>
      <c r="D1399" s="156" t="s">
        <v>41</v>
      </c>
      <c r="E1399" s="156"/>
      <c r="F1399" s="160">
        <v>3</v>
      </c>
      <c r="G1399" s="162">
        <f>VLOOKUP(B1399,Insumos!$A$2:$C$187,3,FALSE)</f>
        <v>0</v>
      </c>
      <c r="H1399" s="156">
        <f t="shared" si="205"/>
        <v>0</v>
      </c>
      <c r="I1399" s="156"/>
    </row>
    <row r="1400" spans="1:9" ht="25.5" x14ac:dyDescent="0.2">
      <c r="A1400" s="154"/>
      <c r="B1400" s="136" t="s">
        <v>776</v>
      </c>
      <c r="C1400" s="158" t="s">
        <v>543</v>
      </c>
      <c r="D1400" s="156" t="s">
        <v>35</v>
      </c>
      <c r="E1400" s="156"/>
      <c r="F1400" s="160">
        <v>16</v>
      </c>
      <c r="G1400" s="162">
        <f>VLOOKUP(B1400,Insumos!$A$2:$C$187,3,FALSE)</f>
        <v>0</v>
      </c>
      <c r="H1400" s="156">
        <f t="shared" si="205"/>
        <v>0</v>
      </c>
      <c r="I1400" s="156"/>
    </row>
    <row r="1401" spans="1:9" ht="25.5" x14ac:dyDescent="0.2">
      <c r="A1401" s="154"/>
      <c r="B1401" s="136" t="s">
        <v>775</v>
      </c>
      <c r="C1401" s="158" t="s">
        <v>543</v>
      </c>
      <c r="D1401" s="156" t="s">
        <v>35</v>
      </c>
      <c r="E1401" s="156"/>
      <c r="F1401" s="160">
        <v>20</v>
      </c>
      <c r="G1401" s="162">
        <f>VLOOKUP(B1401,Insumos!$A$2:$C$187,3,FALSE)</f>
        <v>0</v>
      </c>
      <c r="H1401" s="156">
        <f t="shared" si="205"/>
        <v>0</v>
      </c>
      <c r="I1401" s="156"/>
    </row>
    <row r="1402" spans="1:9" ht="12.75" x14ac:dyDescent="0.2">
      <c r="A1402" s="154"/>
      <c r="B1402" s="136" t="s">
        <v>42</v>
      </c>
      <c r="C1402" s="158" t="s">
        <v>543</v>
      </c>
      <c r="D1402" s="156" t="s">
        <v>41</v>
      </c>
      <c r="E1402" s="156"/>
      <c r="F1402" s="160">
        <v>3</v>
      </c>
      <c r="G1402" s="162">
        <f>VLOOKUP(B1402,Insumos!$A$2:$C$187,3,FALSE)</f>
        <v>0</v>
      </c>
      <c r="H1402" s="156">
        <f t="shared" si="205"/>
        <v>0</v>
      </c>
      <c r="I1402" s="156"/>
    </row>
    <row r="1403" spans="1:9" ht="12.75" x14ac:dyDescent="0.2">
      <c r="A1403" s="154"/>
      <c r="B1403" s="136" t="s">
        <v>339</v>
      </c>
      <c r="C1403" s="158" t="s">
        <v>543</v>
      </c>
      <c r="D1403" s="156" t="s">
        <v>41</v>
      </c>
      <c r="E1403" s="156"/>
      <c r="F1403" s="160">
        <v>20</v>
      </c>
      <c r="G1403" s="162">
        <f>VLOOKUP(B1403,Insumos!$A$2:$C$187,3,FALSE)</f>
        <v>0</v>
      </c>
      <c r="H1403" s="156">
        <f t="shared" si="205"/>
        <v>0</v>
      </c>
      <c r="I1403" s="156"/>
    </row>
    <row r="1404" spans="1:9" ht="12.75" x14ac:dyDescent="0.2">
      <c r="A1404" s="154"/>
      <c r="B1404" s="136" t="s">
        <v>410</v>
      </c>
      <c r="C1404" s="158" t="s">
        <v>543</v>
      </c>
      <c r="D1404" s="156" t="s">
        <v>32</v>
      </c>
      <c r="E1404" s="156"/>
      <c r="F1404" s="160">
        <v>4</v>
      </c>
      <c r="G1404" s="162">
        <f>VLOOKUP(B1404,Insumos!$A$2:$C$187,3,FALSE)</f>
        <v>0</v>
      </c>
      <c r="H1404" s="156">
        <f t="shared" si="205"/>
        <v>0</v>
      </c>
      <c r="I1404" s="156"/>
    </row>
    <row r="1405" spans="1:9" ht="12.75" x14ac:dyDescent="0.2">
      <c r="A1405" s="154"/>
      <c r="B1405" s="187" t="s">
        <v>657</v>
      </c>
      <c r="C1405" s="158" t="s">
        <v>543</v>
      </c>
      <c r="D1405" s="156" t="s">
        <v>35</v>
      </c>
      <c r="E1405" s="156"/>
      <c r="F1405" s="160">
        <v>0.2</v>
      </c>
      <c r="G1405" s="162">
        <f>VLOOKUP(B1405,Insumos!$A$2:$C$187,3,FALSE)</f>
        <v>0</v>
      </c>
      <c r="H1405" s="156">
        <f t="shared" si="205"/>
        <v>0</v>
      </c>
      <c r="I1405" s="156"/>
    </row>
    <row r="1406" spans="1:9" ht="12.75" x14ac:dyDescent="0.2">
      <c r="A1406" s="154"/>
      <c r="B1406" s="147" t="s">
        <v>777</v>
      </c>
      <c r="C1406" s="158" t="s">
        <v>543</v>
      </c>
      <c r="D1406" s="156" t="s">
        <v>41</v>
      </c>
      <c r="E1406" s="156"/>
      <c r="F1406" s="160">
        <v>1</v>
      </c>
      <c r="G1406" s="162">
        <f>VLOOKUP(B1406,Insumos!$A$2:$C$187,3,FALSE)</f>
        <v>0</v>
      </c>
      <c r="H1406" s="156"/>
      <c r="I1406" s="156"/>
    </row>
    <row r="1407" spans="1:9" ht="12.75" x14ac:dyDescent="0.2">
      <c r="A1407" s="154"/>
      <c r="B1407" s="187"/>
      <c r="C1407" s="158"/>
      <c r="D1407" s="156"/>
      <c r="E1407" s="156"/>
      <c r="F1407" s="160"/>
      <c r="G1407" s="162"/>
      <c r="H1407" s="156"/>
      <c r="I1407" s="156"/>
    </row>
    <row r="1408" spans="1:9" ht="12.75" x14ac:dyDescent="0.2">
      <c r="A1408" s="304">
        <v>23</v>
      </c>
      <c r="B1408" s="305" t="s">
        <v>613</v>
      </c>
      <c r="C1408" s="158"/>
      <c r="D1408" s="309"/>
      <c r="E1408" s="156"/>
      <c r="F1408" s="315"/>
      <c r="G1408" s="316">
        <f>VLOOKUP(B1408,Insumos!$A$2:$C$188,3,FALSE)</f>
        <v>0</v>
      </c>
      <c r="H1408" s="309">
        <f t="shared" si="204"/>
        <v>0</v>
      </c>
      <c r="I1408" s="309"/>
    </row>
    <row r="1409" spans="1:9" ht="12.75" x14ac:dyDescent="0.2">
      <c r="A1409" s="154"/>
      <c r="B1409" s="136" t="s">
        <v>365</v>
      </c>
      <c r="C1409" s="155"/>
      <c r="D1409" s="125" t="s">
        <v>358</v>
      </c>
      <c r="E1409" s="125"/>
      <c r="F1409" s="125"/>
      <c r="G1409" s="156"/>
      <c r="H1409" s="156"/>
      <c r="I1409" s="156"/>
    </row>
    <row r="1410" spans="1:9" ht="12.75" x14ac:dyDescent="0.2">
      <c r="A1410" s="154"/>
      <c r="B1410" s="157"/>
      <c r="C1410" s="158"/>
      <c r="D1410" s="133"/>
      <c r="E1410" s="133"/>
      <c r="F1410" s="133"/>
      <c r="G1410" s="133"/>
      <c r="H1410" s="188"/>
      <c r="I1410" s="159">
        <v>29.34</v>
      </c>
    </row>
    <row r="1411" spans="1:9" ht="25.5" x14ac:dyDescent="0.2">
      <c r="A1411" s="154"/>
      <c r="B1411" s="136" t="s">
        <v>359</v>
      </c>
      <c r="C1411" s="155"/>
      <c r="D1411" s="189"/>
      <c r="E1411" s="189"/>
      <c r="F1411" s="160">
        <v>1</v>
      </c>
      <c r="G1411" s="190"/>
      <c r="H1411" s="156">
        <f>F1411*G1411</f>
        <v>0</v>
      </c>
      <c r="I1411" s="156"/>
    </row>
    <row r="1412" spans="1:9" ht="12.75" x14ac:dyDescent="0.2">
      <c r="A1412" s="154"/>
      <c r="B1412" s="136" t="s">
        <v>360</v>
      </c>
      <c r="C1412" s="155"/>
      <c r="D1412" s="125" t="s">
        <v>32</v>
      </c>
      <c r="E1412" s="125"/>
      <c r="F1412" s="125"/>
      <c r="G1412" s="189"/>
      <c r="H1412" s="189"/>
      <c r="I1412" s="156"/>
    </row>
    <row r="1413" spans="1:9" ht="12.75" x14ac:dyDescent="0.2">
      <c r="A1413" s="154"/>
      <c r="B1413" s="157"/>
      <c r="C1413" s="158"/>
      <c r="D1413" s="133"/>
      <c r="E1413" s="133"/>
      <c r="F1413" s="133"/>
      <c r="G1413" s="133"/>
      <c r="H1413" s="159">
        <f>SUM(H1414:H1424)</f>
        <v>0</v>
      </c>
      <c r="I1413" s="159">
        <v>6.7</v>
      </c>
    </row>
    <row r="1414" spans="1:9" ht="12.75" x14ac:dyDescent="0.2">
      <c r="A1414" s="154"/>
      <c r="B1414" s="136" t="s">
        <v>361</v>
      </c>
      <c r="C1414" s="155"/>
      <c r="D1414" s="189"/>
      <c r="E1414" s="189"/>
      <c r="F1414" s="160">
        <v>1</v>
      </c>
      <c r="G1414" s="190"/>
      <c r="H1414" s="156">
        <f>F1414*G1414</f>
        <v>0</v>
      </c>
      <c r="I1414" s="156"/>
    </row>
    <row r="1415" spans="1:9" ht="12.75" x14ac:dyDescent="0.2">
      <c r="A1415" s="154"/>
      <c r="B1415" s="136" t="s">
        <v>362</v>
      </c>
      <c r="C1415" s="155"/>
      <c r="D1415" s="125" t="s">
        <v>32</v>
      </c>
      <c r="E1415" s="125"/>
      <c r="F1415" s="125"/>
      <c r="G1415" s="189"/>
      <c r="H1415" s="189"/>
      <c r="I1415" s="156"/>
    </row>
    <row r="1416" spans="1:9" ht="12.75" x14ac:dyDescent="0.2">
      <c r="A1416" s="154"/>
      <c r="B1416" s="157"/>
      <c r="C1416" s="158"/>
      <c r="D1416" s="133"/>
      <c r="E1416" s="133"/>
      <c r="F1416" s="133"/>
      <c r="G1416" s="133"/>
      <c r="H1416" s="159">
        <f>SUM(H1417:H1426)</f>
        <v>0</v>
      </c>
      <c r="I1416" s="159">
        <v>0.34</v>
      </c>
    </row>
    <row r="1417" spans="1:9" ht="12.75" x14ac:dyDescent="0.2">
      <c r="A1417" s="154"/>
      <c r="B1417" s="136" t="s">
        <v>363</v>
      </c>
      <c r="C1417" s="155"/>
      <c r="D1417" s="189"/>
      <c r="E1417" s="189"/>
      <c r="F1417" s="160">
        <v>1</v>
      </c>
      <c r="G1417" s="190"/>
      <c r="H1417" s="156">
        <f>F1417*G1417</f>
        <v>0</v>
      </c>
      <c r="I1417" s="156"/>
    </row>
    <row r="1418" spans="1:9" ht="12.75" x14ac:dyDescent="0.2">
      <c r="A1418" s="154"/>
      <c r="B1418" s="136" t="s">
        <v>364</v>
      </c>
      <c r="C1418" s="155"/>
      <c r="D1418" s="125" t="s">
        <v>32</v>
      </c>
      <c r="E1418" s="125"/>
      <c r="F1418" s="125"/>
      <c r="G1418" s="189"/>
      <c r="H1418" s="189"/>
      <c r="I1418" s="156"/>
    </row>
    <row r="1419" spans="1:9" ht="12.75" x14ac:dyDescent="0.2">
      <c r="A1419" s="154"/>
      <c r="B1419" s="157"/>
      <c r="C1419" s="158"/>
      <c r="D1419" s="133"/>
      <c r="E1419" s="133"/>
      <c r="F1419" s="133"/>
      <c r="G1419" s="133"/>
      <c r="H1419" s="159">
        <f>SUM(H1420:H1430)</f>
        <v>0</v>
      </c>
      <c r="I1419" s="159">
        <v>0.73</v>
      </c>
    </row>
    <row r="1420" spans="1:9" ht="12.75" x14ac:dyDescent="0.2">
      <c r="A1420" s="154"/>
      <c r="B1420" s="136" t="s">
        <v>364</v>
      </c>
      <c r="C1420" s="155"/>
      <c r="D1420" s="189" t="s">
        <v>32</v>
      </c>
      <c r="E1420" s="189"/>
      <c r="F1420" s="160">
        <v>1</v>
      </c>
      <c r="G1420" s="190"/>
      <c r="H1420" s="156">
        <f>F1420*G1420</f>
        <v>0</v>
      </c>
      <c r="I1420" s="156"/>
    </row>
    <row r="1421" spans="1:9" ht="12.75" x14ac:dyDescent="0.2">
      <c r="A1421" s="154"/>
      <c r="B1421" s="136"/>
      <c r="C1421" s="155"/>
      <c r="D1421" s="125"/>
      <c r="E1421" s="125"/>
      <c r="F1421" s="125"/>
      <c r="G1421" s="156"/>
      <c r="H1421" s="156"/>
      <c r="I1421" s="156"/>
    </row>
    <row r="1422" spans="1:9" ht="12.75" x14ac:dyDescent="0.2">
      <c r="A1422" s="304">
        <v>24</v>
      </c>
      <c r="B1422" s="451" t="s">
        <v>765</v>
      </c>
      <c r="C1422" s="304"/>
      <c r="D1422" s="304"/>
      <c r="E1422" s="304"/>
      <c r="F1422" s="304"/>
      <c r="G1422" s="304"/>
      <c r="H1422" s="304"/>
      <c r="I1422" s="304">
        <f>I1423*F1423</f>
        <v>36</v>
      </c>
    </row>
    <row r="1423" spans="1:9" ht="12.75" x14ac:dyDescent="0.2">
      <c r="A1423" s="154"/>
      <c r="B1423" s="183" t="s">
        <v>766</v>
      </c>
      <c r="C1423" s="125"/>
      <c r="D1423" s="125" t="s">
        <v>636</v>
      </c>
      <c r="E1423" s="125"/>
      <c r="F1423" s="125">
        <v>12</v>
      </c>
      <c r="G1423" s="156"/>
      <c r="H1423" s="156"/>
      <c r="I1423" s="156">
        <v>3</v>
      </c>
    </row>
    <row r="1424" spans="1:9" ht="12.75" x14ac:dyDescent="0.2">
      <c r="A1424" s="154"/>
      <c r="B1424" s="136"/>
      <c r="C1424" s="155"/>
      <c r="D1424" s="125"/>
      <c r="E1424" s="125"/>
      <c r="F1424" s="125"/>
      <c r="G1424" s="156"/>
      <c r="H1424" s="156"/>
      <c r="I1424" s="156"/>
    </row>
    <row r="1425" spans="1:9" ht="12.75" x14ac:dyDescent="0.2">
      <c r="A1425" s="304">
        <v>25</v>
      </c>
      <c r="B1425" s="451" t="s">
        <v>767</v>
      </c>
      <c r="C1425" s="304"/>
      <c r="D1425" s="304"/>
      <c r="E1425" s="304"/>
      <c r="F1425" s="304"/>
      <c r="G1425" s="304"/>
      <c r="H1425" s="304"/>
      <c r="I1425" s="304">
        <f>I1426*F1426</f>
        <v>18</v>
      </c>
    </row>
    <row r="1426" spans="1:9" ht="18.75" customHeight="1" x14ac:dyDescent="0.2">
      <c r="A1426" s="154"/>
      <c r="B1426" s="136" t="s">
        <v>766</v>
      </c>
      <c r="C1426" s="155"/>
      <c r="D1426" s="125" t="s">
        <v>636</v>
      </c>
      <c r="E1426" s="125"/>
      <c r="F1426" s="125">
        <v>6</v>
      </c>
      <c r="G1426" s="156"/>
      <c r="H1426" s="156"/>
      <c r="I1426" s="156">
        <v>3</v>
      </c>
    </row>
    <row r="1427" spans="1:9" ht="12.75" x14ac:dyDescent="0.2">
      <c r="A1427" s="154"/>
      <c r="B1427" s="136"/>
      <c r="C1427" s="155"/>
      <c r="D1427" s="125"/>
      <c r="E1427" s="125"/>
      <c r="F1427" s="125"/>
      <c r="G1427" s="156"/>
      <c r="H1427" s="156"/>
      <c r="I1427" s="156"/>
    </row>
    <row r="1428" spans="1:9" ht="12.75" x14ac:dyDescent="0.2">
      <c r="A1428" s="304">
        <v>26</v>
      </c>
      <c r="B1428" s="451" t="s">
        <v>768</v>
      </c>
      <c r="C1428" s="304"/>
      <c r="D1428" s="304"/>
      <c r="E1428" s="304"/>
      <c r="F1428" s="304"/>
      <c r="G1428" s="304"/>
      <c r="H1428" s="304"/>
      <c r="I1428" s="304">
        <f>I1429*F1429</f>
        <v>4.5</v>
      </c>
    </row>
    <row r="1429" spans="1:9" ht="17.25" customHeight="1" x14ac:dyDescent="0.2">
      <c r="A1429" s="154"/>
      <c r="B1429" s="136" t="s">
        <v>766</v>
      </c>
      <c r="C1429" s="155"/>
      <c r="D1429" s="125" t="s">
        <v>636</v>
      </c>
      <c r="E1429" s="125"/>
      <c r="F1429" s="125">
        <v>1.5</v>
      </c>
      <c r="G1429" s="156"/>
      <c r="H1429" s="156"/>
      <c r="I1429" s="156">
        <v>3</v>
      </c>
    </row>
    <row r="1430" spans="1:9" ht="12.75" x14ac:dyDescent="0.2"/>
    <row r="1431" spans="1:9" ht="12.75" x14ac:dyDescent="0.2"/>
    <row r="1432" spans="1:9" ht="12.75" x14ac:dyDescent="0.2">
      <c r="A1432" s="303"/>
    </row>
  </sheetData>
  <autoFilter ref="A1:I1431" xr:uid="{00000000-0009-0000-0000-000004000000}"/>
  <phoneticPr fontId="0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76" fitToHeight="10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6"/>
  <sheetViews>
    <sheetView view="pageBreakPreview" topLeftCell="A6" zoomScale="91" zoomScaleNormal="100" zoomScaleSheetLayoutView="91" workbookViewId="0">
      <selection activeCell="G22" sqref="G22"/>
    </sheetView>
  </sheetViews>
  <sheetFormatPr defaultRowHeight="12.75" x14ac:dyDescent="0.2"/>
  <cols>
    <col min="1" max="1" width="4.7109375" style="293" customWidth="1"/>
    <col min="2" max="2" width="8.28515625" style="293" customWidth="1"/>
    <col min="3" max="3" width="11.5703125" style="294" customWidth="1"/>
    <col min="4" max="4" width="43.140625" style="293" customWidth="1"/>
    <col min="5" max="5" width="13.5703125" style="294" customWidth="1"/>
    <col min="6" max="6" width="8.28515625" style="294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 x14ac:dyDescent="0.2">
      <c r="A1" s="497" t="s">
        <v>677</v>
      </c>
      <c r="B1" s="498"/>
      <c r="C1" s="498"/>
      <c r="D1" s="498"/>
      <c r="E1" s="498"/>
      <c r="F1" s="499"/>
    </row>
    <row r="2" spans="1:6" ht="39.75" customHeight="1" x14ac:dyDescent="0.2">
      <c r="A2" s="500" t="s">
        <v>483</v>
      </c>
      <c r="B2" s="500"/>
      <c r="C2" s="500"/>
      <c r="D2" s="500"/>
      <c r="E2" s="500"/>
      <c r="F2" s="500"/>
    </row>
    <row r="3" spans="1:6" ht="8.25" customHeight="1" x14ac:dyDescent="0.2">
      <c r="A3" s="259"/>
      <c r="B3" s="260"/>
      <c r="C3" s="260"/>
      <c r="D3" s="260"/>
      <c r="E3" s="260"/>
      <c r="F3" s="261"/>
    </row>
    <row r="4" spans="1:6" ht="18" customHeight="1" x14ac:dyDescent="0.2">
      <c r="A4" s="501" t="s">
        <v>678</v>
      </c>
      <c r="B4" s="502"/>
      <c r="C4" s="502"/>
      <c r="D4" s="502"/>
      <c r="E4" s="502"/>
      <c r="F4" s="503"/>
    </row>
    <row r="5" spans="1:6" x14ac:dyDescent="0.2">
      <c r="A5" s="262"/>
      <c r="B5" s="263"/>
      <c r="C5" s="263"/>
      <c r="D5" s="263"/>
      <c r="E5" s="263"/>
      <c r="F5" s="264"/>
    </row>
    <row r="6" spans="1:6" ht="14.25" x14ac:dyDescent="0.2">
      <c r="A6" s="265"/>
      <c r="B6" s="266"/>
      <c r="C6" s="267" t="s">
        <v>0</v>
      </c>
      <c r="D6" s="267" t="s">
        <v>679</v>
      </c>
      <c r="E6" s="267" t="s">
        <v>680</v>
      </c>
      <c r="F6" s="268"/>
    </row>
    <row r="7" spans="1:6" ht="14.25" x14ac:dyDescent="0.2">
      <c r="A7" s="265"/>
      <c r="B7" s="266"/>
      <c r="C7" s="269"/>
      <c r="D7" s="269"/>
      <c r="E7" s="269"/>
      <c r="F7" s="268"/>
    </row>
    <row r="8" spans="1:6" ht="14.25" x14ac:dyDescent="0.2">
      <c r="A8" s="265"/>
      <c r="B8" s="266"/>
      <c r="C8" s="270" t="s">
        <v>578</v>
      </c>
      <c r="D8" s="271" t="s">
        <v>681</v>
      </c>
      <c r="E8" s="462"/>
      <c r="F8" s="268"/>
    </row>
    <row r="9" spans="1:6" ht="14.25" x14ac:dyDescent="0.2">
      <c r="A9" s="273"/>
      <c r="B9" s="274"/>
      <c r="C9" s="270" t="s">
        <v>579</v>
      </c>
      <c r="D9" s="271" t="s">
        <v>682</v>
      </c>
      <c r="E9" s="272">
        <f>SUM(E10:E13)</f>
        <v>0</v>
      </c>
      <c r="F9" s="275"/>
    </row>
    <row r="10" spans="1:6" ht="14.25" x14ac:dyDescent="0.2">
      <c r="A10" s="265"/>
      <c r="B10" s="266"/>
      <c r="C10" s="269" t="s">
        <v>683</v>
      </c>
      <c r="D10" s="276" t="s">
        <v>101</v>
      </c>
      <c r="E10" s="277"/>
      <c r="F10" s="268"/>
    </row>
    <row r="11" spans="1:6" ht="14.25" x14ac:dyDescent="0.2">
      <c r="A11" s="273"/>
      <c r="B11" s="274"/>
      <c r="C11" s="269" t="s">
        <v>684</v>
      </c>
      <c r="D11" s="276" t="s">
        <v>99</v>
      </c>
      <c r="E11" s="463"/>
      <c r="F11" s="275"/>
    </row>
    <row r="12" spans="1:6" ht="14.25" x14ac:dyDescent="0.2">
      <c r="A12" s="265"/>
      <c r="B12" s="266"/>
      <c r="C12" s="269" t="s">
        <v>685</v>
      </c>
      <c r="D12" s="276" t="s">
        <v>100</v>
      </c>
      <c r="E12" s="463"/>
      <c r="F12" s="268"/>
    </row>
    <row r="13" spans="1:6" ht="14.25" x14ac:dyDescent="0.2">
      <c r="A13" s="265"/>
      <c r="B13" s="266"/>
      <c r="C13" s="269" t="s">
        <v>686</v>
      </c>
      <c r="D13" s="276" t="s">
        <v>687</v>
      </c>
      <c r="E13" s="463"/>
      <c r="F13" s="268"/>
    </row>
    <row r="14" spans="1:6" ht="14.25" x14ac:dyDescent="0.2">
      <c r="A14" s="265"/>
      <c r="B14" s="266"/>
      <c r="C14" s="267" t="s">
        <v>580</v>
      </c>
      <c r="D14" s="278" t="s">
        <v>688</v>
      </c>
      <c r="E14" s="464"/>
      <c r="F14" s="268"/>
    </row>
    <row r="15" spans="1:6" ht="14.25" x14ac:dyDescent="0.2">
      <c r="A15" s="265"/>
      <c r="B15" s="266"/>
      <c r="C15" s="270" t="s">
        <v>581</v>
      </c>
      <c r="D15" s="271" t="s">
        <v>689</v>
      </c>
      <c r="E15" s="462"/>
      <c r="F15" s="268"/>
    </row>
    <row r="16" spans="1:6" ht="14.25" x14ac:dyDescent="0.2">
      <c r="A16" s="265"/>
      <c r="B16" s="266"/>
      <c r="C16" s="279" t="s">
        <v>582</v>
      </c>
      <c r="D16" s="278" t="s">
        <v>690</v>
      </c>
      <c r="E16" s="465"/>
      <c r="F16" s="268"/>
    </row>
    <row r="17" spans="1:6" ht="14.25" x14ac:dyDescent="0.2">
      <c r="A17" s="265"/>
      <c r="B17" s="266"/>
      <c r="C17" s="279" t="s">
        <v>588</v>
      </c>
      <c r="D17" s="278" t="s">
        <v>691</v>
      </c>
      <c r="E17" s="465"/>
      <c r="F17" s="268"/>
    </row>
    <row r="18" spans="1:6" ht="8.25" customHeight="1" x14ac:dyDescent="0.2">
      <c r="A18" s="265"/>
      <c r="B18" s="266"/>
      <c r="C18" s="269"/>
      <c r="D18" s="280"/>
      <c r="E18" s="269"/>
      <c r="F18" s="268"/>
    </row>
    <row r="19" spans="1:6" ht="14.25" x14ac:dyDescent="0.2">
      <c r="A19" s="281"/>
      <c r="B19" s="270" t="s">
        <v>692</v>
      </c>
      <c r="C19" s="266"/>
      <c r="D19" s="269"/>
      <c r="E19" s="269"/>
      <c r="F19" s="268"/>
    </row>
    <row r="20" spans="1:6" ht="18.75" customHeight="1" x14ac:dyDescent="0.2">
      <c r="A20" s="265"/>
      <c r="B20" s="266"/>
      <c r="C20" s="282"/>
      <c r="D20" s="267" t="s">
        <v>693</v>
      </c>
      <c r="E20" s="270"/>
      <c r="F20" s="283"/>
    </row>
    <row r="21" spans="1:6" ht="14.25" x14ac:dyDescent="0.2">
      <c r="A21" s="265"/>
      <c r="B21" s="266"/>
      <c r="C21" s="282"/>
      <c r="D21" s="270" t="s">
        <v>694</v>
      </c>
      <c r="E21" s="270"/>
      <c r="F21" s="283"/>
    </row>
    <row r="22" spans="1:6" ht="14.25" x14ac:dyDescent="0.2">
      <c r="A22" s="265"/>
      <c r="B22" s="266"/>
      <c r="C22" s="270"/>
      <c r="D22" s="270"/>
      <c r="E22" s="270"/>
      <c r="F22" s="268"/>
    </row>
    <row r="23" spans="1:6" ht="14.25" x14ac:dyDescent="0.2">
      <c r="A23" s="265"/>
      <c r="B23" s="266"/>
      <c r="C23" s="284" t="s">
        <v>695</v>
      </c>
      <c r="D23" s="285">
        <f>(((1+E8+E16+E17)*(1+E14)*(1+E15))/(1-E9))-1</f>
        <v>0</v>
      </c>
      <c r="E23" s="270"/>
      <c r="F23" s="268"/>
    </row>
    <row r="24" spans="1:6" ht="15" x14ac:dyDescent="0.2">
      <c r="A24" s="286"/>
      <c r="B24" s="287"/>
      <c r="C24" s="288"/>
      <c r="D24" s="287"/>
      <c r="E24" s="287"/>
      <c r="F24" s="289"/>
    </row>
    <row r="25" spans="1:6" ht="15" x14ac:dyDescent="0.2">
      <c r="A25" s="290"/>
      <c r="B25" s="502" t="s">
        <v>696</v>
      </c>
      <c r="C25" s="502"/>
      <c r="D25" s="502"/>
      <c r="E25" s="502"/>
      <c r="F25" s="291"/>
    </row>
    <row r="26" spans="1:6" x14ac:dyDescent="0.2">
      <c r="A26" s="292"/>
      <c r="F26" s="291"/>
    </row>
    <row r="27" spans="1:6" s="294" customFormat="1" ht="14.25" x14ac:dyDescent="0.2">
      <c r="A27" s="265"/>
      <c r="B27" s="266"/>
      <c r="C27" s="267" t="s">
        <v>0</v>
      </c>
      <c r="D27" s="267" t="s">
        <v>679</v>
      </c>
      <c r="E27" s="267" t="s">
        <v>680</v>
      </c>
      <c r="F27" s="268"/>
    </row>
    <row r="28" spans="1:6" s="294" customFormat="1" ht="14.25" x14ac:dyDescent="0.2">
      <c r="A28" s="265"/>
      <c r="B28" s="266"/>
      <c r="C28" s="269"/>
      <c r="D28" s="269"/>
      <c r="E28" s="269"/>
      <c r="F28" s="268"/>
    </row>
    <row r="29" spans="1:6" s="294" customFormat="1" ht="14.25" x14ac:dyDescent="0.2">
      <c r="A29" s="265"/>
      <c r="B29" s="266"/>
      <c r="C29" s="270" t="s">
        <v>578</v>
      </c>
      <c r="D29" s="271" t="s">
        <v>681</v>
      </c>
      <c r="E29" s="462"/>
      <c r="F29" s="268"/>
    </row>
    <row r="30" spans="1:6" s="294" customFormat="1" ht="14.25" x14ac:dyDescent="0.2">
      <c r="A30" s="273"/>
      <c r="B30" s="274"/>
      <c r="C30" s="270" t="s">
        <v>579</v>
      </c>
      <c r="D30" s="271" t="s">
        <v>682</v>
      </c>
      <c r="E30" s="272">
        <f>SUM(E31:E34)</f>
        <v>0</v>
      </c>
      <c r="F30" s="268"/>
    </row>
    <row r="31" spans="1:6" s="294" customFormat="1" ht="14.25" x14ac:dyDescent="0.2">
      <c r="A31" s="265"/>
      <c r="B31" s="266"/>
      <c r="C31" s="269" t="s">
        <v>683</v>
      </c>
      <c r="D31" s="276" t="s">
        <v>101</v>
      </c>
      <c r="E31" s="463"/>
      <c r="F31" s="268"/>
    </row>
    <row r="32" spans="1:6" s="294" customFormat="1" ht="14.25" x14ac:dyDescent="0.2">
      <c r="A32" s="273"/>
      <c r="B32" s="274"/>
      <c r="C32" s="269" t="s">
        <v>684</v>
      </c>
      <c r="D32" s="276" t="s">
        <v>99</v>
      </c>
      <c r="E32" s="463"/>
      <c r="F32" s="268"/>
    </row>
    <row r="33" spans="1:6" s="294" customFormat="1" ht="14.25" x14ac:dyDescent="0.2">
      <c r="A33" s="265"/>
      <c r="B33" s="266"/>
      <c r="C33" s="269" t="s">
        <v>685</v>
      </c>
      <c r="D33" s="276" t="s">
        <v>100</v>
      </c>
      <c r="E33" s="463"/>
      <c r="F33" s="268"/>
    </row>
    <row r="34" spans="1:6" s="294" customFormat="1" ht="14.25" x14ac:dyDescent="0.2">
      <c r="A34" s="265"/>
      <c r="B34" s="266"/>
      <c r="C34" s="269" t="s">
        <v>697</v>
      </c>
      <c r="D34" s="276" t="s">
        <v>687</v>
      </c>
      <c r="E34" s="277"/>
      <c r="F34" s="268"/>
    </row>
    <row r="35" spans="1:6" s="294" customFormat="1" ht="14.25" x14ac:dyDescent="0.2">
      <c r="A35" s="265"/>
      <c r="B35" s="266"/>
      <c r="C35" s="267" t="s">
        <v>580</v>
      </c>
      <c r="D35" s="278" t="s">
        <v>688</v>
      </c>
      <c r="E35" s="464"/>
      <c r="F35" s="268"/>
    </row>
    <row r="36" spans="1:6" s="294" customFormat="1" ht="14.25" x14ac:dyDescent="0.2">
      <c r="A36" s="265"/>
      <c r="B36" s="266"/>
      <c r="C36" s="270" t="s">
        <v>581</v>
      </c>
      <c r="D36" s="271" t="s">
        <v>689</v>
      </c>
      <c r="E36" s="462"/>
      <c r="F36" s="268"/>
    </row>
    <row r="37" spans="1:6" s="294" customFormat="1" ht="14.25" x14ac:dyDescent="0.2">
      <c r="A37" s="265"/>
      <c r="B37" s="266"/>
      <c r="C37" s="279" t="s">
        <v>582</v>
      </c>
      <c r="D37" s="278" t="s">
        <v>698</v>
      </c>
      <c r="E37" s="465"/>
      <c r="F37" s="268"/>
    </row>
    <row r="38" spans="1:6" s="294" customFormat="1" ht="14.25" x14ac:dyDescent="0.2">
      <c r="A38" s="265"/>
      <c r="B38" s="266"/>
      <c r="C38" s="279" t="s">
        <v>588</v>
      </c>
      <c r="D38" s="278" t="s">
        <v>691</v>
      </c>
      <c r="E38" s="465"/>
      <c r="F38" s="268"/>
    </row>
    <row r="39" spans="1:6" s="294" customFormat="1" ht="9" customHeight="1" x14ac:dyDescent="0.2">
      <c r="A39" s="265"/>
      <c r="B39" s="266"/>
      <c r="C39" s="269"/>
      <c r="D39" s="280"/>
      <c r="E39" s="269"/>
      <c r="F39" s="268"/>
    </row>
    <row r="40" spans="1:6" s="294" customFormat="1" ht="14.25" x14ac:dyDescent="0.2">
      <c r="A40" s="281"/>
      <c r="B40" s="270" t="s">
        <v>692</v>
      </c>
      <c r="C40" s="266"/>
      <c r="D40" s="269"/>
      <c r="E40" s="269"/>
      <c r="F40" s="268"/>
    </row>
    <row r="41" spans="1:6" s="294" customFormat="1" ht="14.25" x14ac:dyDescent="0.2">
      <c r="A41" s="265"/>
      <c r="B41" s="266"/>
      <c r="C41" s="282"/>
      <c r="D41" s="270" t="s">
        <v>693</v>
      </c>
      <c r="E41" s="270"/>
      <c r="F41" s="268"/>
    </row>
    <row r="42" spans="1:6" s="294" customFormat="1" ht="14.25" x14ac:dyDescent="0.2">
      <c r="A42" s="265"/>
      <c r="B42" s="266"/>
      <c r="C42" s="282"/>
      <c r="D42" s="270" t="s">
        <v>694</v>
      </c>
      <c r="E42" s="270"/>
      <c r="F42" s="268"/>
    </row>
    <row r="43" spans="1:6" s="294" customFormat="1" ht="15" thickBot="1" x14ac:dyDescent="0.25">
      <c r="A43" s="265"/>
      <c r="B43" s="266"/>
      <c r="C43" s="270"/>
      <c r="D43" s="270"/>
      <c r="E43" s="270"/>
      <c r="F43" s="268"/>
    </row>
    <row r="44" spans="1:6" s="294" customFormat="1" ht="15" thickBot="1" x14ac:dyDescent="0.25">
      <c r="A44" s="265"/>
      <c r="B44" s="266"/>
      <c r="C44" s="295" t="s">
        <v>695</v>
      </c>
      <c r="D44" s="296">
        <f>(((1+E29+E37+E38)*(1+E35)*(1+E36))/(1-E30))-1</f>
        <v>0</v>
      </c>
      <c r="E44" s="270"/>
      <c r="F44" s="268"/>
    </row>
    <row r="45" spans="1:6" s="294" customFormat="1" ht="14.25" x14ac:dyDescent="0.2">
      <c r="A45" s="297"/>
      <c r="B45" s="298"/>
      <c r="C45" s="298"/>
      <c r="D45" s="298"/>
      <c r="E45" s="298"/>
      <c r="F45" s="299"/>
    </row>
    <row r="46" spans="1:6" s="294" customFormat="1" ht="14.25" x14ac:dyDescent="0.2">
      <c r="A46" s="276"/>
      <c r="B46" s="276"/>
      <c r="C46" s="276"/>
      <c r="D46" s="276"/>
      <c r="E46" s="276"/>
      <c r="F46" s="266"/>
    </row>
    <row r="47" spans="1:6" s="294" customFormat="1" ht="14.25" x14ac:dyDescent="0.2">
      <c r="A47" s="276"/>
      <c r="B47" s="276"/>
      <c r="C47" s="276"/>
      <c r="D47" s="276"/>
      <c r="E47" s="276"/>
      <c r="F47" s="266"/>
    </row>
    <row r="48" spans="1:6" s="294" customFormat="1" ht="14.25" x14ac:dyDescent="0.2">
      <c r="A48" s="276"/>
      <c r="B48" s="276"/>
      <c r="C48" s="276"/>
      <c r="D48" s="276"/>
      <c r="E48" s="276"/>
      <c r="F48" s="266"/>
    </row>
    <row r="49" spans="1:6" s="294" customFormat="1" ht="14.25" x14ac:dyDescent="0.2">
      <c r="A49" s="276"/>
      <c r="B49" s="276"/>
      <c r="C49" s="276"/>
      <c r="D49" s="276"/>
      <c r="E49" s="276"/>
      <c r="F49" s="266"/>
    </row>
    <row r="50" spans="1:6" s="294" customFormat="1" ht="14.25" x14ac:dyDescent="0.2">
      <c r="A50" s="276"/>
      <c r="B50" s="276"/>
      <c r="C50" s="276"/>
      <c r="D50" s="276"/>
      <c r="E50" s="276"/>
      <c r="F50" s="266"/>
    </row>
    <row r="51" spans="1:6" s="294" customFormat="1" ht="14.25" x14ac:dyDescent="0.2">
      <c r="A51" s="276"/>
      <c r="B51" s="276"/>
      <c r="C51" s="276"/>
      <c r="D51" s="276"/>
      <c r="E51" s="276"/>
      <c r="F51" s="266"/>
    </row>
    <row r="52" spans="1:6" s="294" customFormat="1" ht="14.25" x14ac:dyDescent="0.2">
      <c r="A52" s="276"/>
      <c r="B52" s="276"/>
      <c r="C52" s="276"/>
      <c r="D52" s="276"/>
      <c r="E52" s="276"/>
      <c r="F52" s="266"/>
    </row>
    <row r="53" spans="1:6" s="294" customFormat="1" ht="14.25" x14ac:dyDescent="0.2">
      <c r="A53" s="276"/>
      <c r="B53" s="276"/>
      <c r="C53" s="276"/>
      <c r="D53" s="276"/>
      <c r="E53" s="276"/>
      <c r="F53" s="266"/>
    </row>
    <row r="54" spans="1:6" s="294" customFormat="1" ht="14.25" x14ac:dyDescent="0.2">
      <c r="A54" s="276"/>
      <c r="B54" s="276"/>
      <c r="C54" s="276"/>
      <c r="D54" s="276"/>
      <c r="E54" s="276"/>
      <c r="F54" s="266"/>
    </row>
    <row r="55" spans="1:6" s="294" customFormat="1" ht="14.25" x14ac:dyDescent="0.2">
      <c r="A55" s="276"/>
      <c r="B55" s="276"/>
      <c r="C55" s="276"/>
      <c r="D55" s="276"/>
      <c r="E55" s="276"/>
      <c r="F55" s="266"/>
    </row>
    <row r="56" spans="1:6" s="294" customFormat="1" ht="14.25" x14ac:dyDescent="0.2">
      <c r="A56" s="276"/>
      <c r="B56" s="276"/>
      <c r="C56" s="276"/>
      <c r="D56" s="276"/>
      <c r="E56" s="276"/>
      <c r="F56" s="266"/>
    </row>
    <row r="57" spans="1:6" s="294" customFormat="1" ht="14.25" x14ac:dyDescent="0.2">
      <c r="A57" s="276"/>
      <c r="B57" s="276"/>
      <c r="C57" s="276"/>
      <c r="D57" s="276"/>
      <c r="E57" s="276"/>
      <c r="F57" s="266"/>
    </row>
    <row r="58" spans="1:6" s="294" customFormat="1" ht="14.25" x14ac:dyDescent="0.2">
      <c r="A58" s="276"/>
      <c r="B58" s="276"/>
      <c r="C58" s="276"/>
      <c r="D58" s="276"/>
      <c r="E58" s="276"/>
      <c r="F58" s="266"/>
    </row>
    <row r="59" spans="1:6" s="294" customFormat="1" ht="14.25" x14ac:dyDescent="0.2">
      <c r="A59" s="276"/>
      <c r="B59" s="276"/>
      <c r="C59" s="276"/>
      <c r="D59" s="276"/>
      <c r="E59" s="276"/>
      <c r="F59" s="266"/>
    </row>
    <row r="60" spans="1:6" s="294" customFormat="1" ht="14.25" x14ac:dyDescent="0.2">
      <c r="A60" s="276"/>
      <c r="B60" s="276"/>
      <c r="C60" s="276"/>
      <c r="D60" s="276"/>
      <c r="E60" s="276"/>
      <c r="F60" s="266"/>
    </row>
    <row r="61" spans="1:6" s="294" customFormat="1" ht="14.25" x14ac:dyDescent="0.2">
      <c r="A61" s="276"/>
      <c r="B61" s="276"/>
      <c r="C61" s="276"/>
      <c r="D61" s="276"/>
      <c r="E61" s="276"/>
      <c r="F61" s="266"/>
    </row>
    <row r="62" spans="1:6" s="294" customFormat="1" ht="14.25" x14ac:dyDescent="0.2">
      <c r="A62" s="276"/>
      <c r="B62" s="276"/>
      <c r="C62" s="276"/>
      <c r="D62" s="276"/>
      <c r="E62" s="276"/>
      <c r="F62" s="266"/>
    </row>
    <row r="63" spans="1:6" s="294" customFormat="1" ht="14.25" x14ac:dyDescent="0.2">
      <c r="A63" s="276"/>
      <c r="B63" s="276"/>
      <c r="C63" s="276"/>
      <c r="D63" s="276"/>
      <c r="E63" s="276"/>
      <c r="F63" s="266"/>
    </row>
    <row r="64" spans="1:6" s="294" customFormat="1" ht="14.25" x14ac:dyDescent="0.2">
      <c r="A64" s="276"/>
      <c r="B64" s="276"/>
      <c r="C64" s="276"/>
      <c r="D64" s="276"/>
      <c r="E64" s="276"/>
      <c r="F64" s="266"/>
    </row>
    <row r="65" spans="1:6" s="294" customFormat="1" ht="14.25" x14ac:dyDescent="0.2">
      <c r="A65" s="276"/>
      <c r="B65" s="276"/>
      <c r="C65" s="276"/>
      <c r="D65" s="276"/>
      <c r="E65" s="276"/>
      <c r="F65" s="266"/>
    </row>
    <row r="66" spans="1:6" s="294" customFormat="1" ht="14.25" x14ac:dyDescent="0.2">
      <c r="A66" s="276"/>
      <c r="B66" s="276"/>
      <c r="C66" s="276"/>
      <c r="D66" s="276"/>
      <c r="E66" s="276"/>
      <c r="F66" s="266"/>
    </row>
    <row r="67" spans="1:6" s="294" customFormat="1" ht="14.25" x14ac:dyDescent="0.2">
      <c r="A67" s="276"/>
      <c r="B67" s="276"/>
      <c r="C67" s="276"/>
      <c r="D67" s="276"/>
      <c r="E67" s="276"/>
      <c r="F67" s="266"/>
    </row>
    <row r="68" spans="1:6" s="294" customFormat="1" ht="14.25" x14ac:dyDescent="0.2">
      <c r="A68" s="276"/>
      <c r="B68" s="276"/>
      <c r="C68" s="276"/>
      <c r="D68" s="276"/>
      <c r="E68" s="276"/>
      <c r="F68" s="266"/>
    </row>
    <row r="69" spans="1:6" s="294" customFormat="1" ht="14.25" x14ac:dyDescent="0.2">
      <c r="A69" s="276"/>
      <c r="B69" s="276"/>
      <c r="C69" s="276"/>
      <c r="D69" s="276"/>
      <c r="E69" s="276"/>
      <c r="F69" s="266"/>
    </row>
    <row r="70" spans="1:6" s="294" customFormat="1" x14ac:dyDescent="0.2">
      <c r="A70" s="300"/>
      <c r="B70" s="300"/>
      <c r="C70" s="300"/>
      <c r="D70" s="300"/>
      <c r="E70" s="300"/>
    </row>
    <row r="71" spans="1:6" s="294" customFormat="1" x14ac:dyDescent="0.2">
      <c r="A71" s="300"/>
      <c r="B71" s="300"/>
      <c r="C71" s="300"/>
      <c r="D71" s="300"/>
      <c r="E71" s="300"/>
    </row>
    <row r="72" spans="1:6" s="294" customFormat="1" x14ac:dyDescent="0.2">
      <c r="A72" s="300"/>
      <c r="B72" s="300"/>
      <c r="C72" s="300"/>
      <c r="D72" s="300"/>
      <c r="E72" s="300"/>
    </row>
    <row r="73" spans="1:6" s="294" customFormat="1" x14ac:dyDescent="0.2">
      <c r="A73" s="300"/>
      <c r="B73" s="300"/>
      <c r="C73" s="300"/>
      <c r="D73" s="300"/>
      <c r="E73" s="300"/>
    </row>
    <row r="74" spans="1:6" s="294" customFormat="1" x14ac:dyDescent="0.2">
      <c r="A74" s="300"/>
      <c r="B74" s="300"/>
      <c r="C74" s="300"/>
      <c r="D74" s="300"/>
      <c r="E74" s="300"/>
    </row>
    <row r="75" spans="1:6" s="294" customFormat="1" x14ac:dyDescent="0.2">
      <c r="A75" s="300"/>
      <c r="B75" s="300"/>
      <c r="C75" s="300"/>
      <c r="D75" s="300"/>
      <c r="E75" s="300"/>
    </row>
    <row r="76" spans="1:6" s="294" customFormat="1" x14ac:dyDescent="0.2">
      <c r="A76" s="300"/>
      <c r="B76" s="300"/>
      <c r="C76" s="300"/>
      <c r="D76" s="300"/>
      <c r="E76" s="300"/>
    </row>
    <row r="77" spans="1:6" s="294" customFormat="1" x14ac:dyDescent="0.2">
      <c r="A77" s="300"/>
      <c r="B77" s="300"/>
      <c r="C77" s="300"/>
      <c r="D77" s="300"/>
      <c r="E77" s="300"/>
    </row>
    <row r="78" spans="1:6" s="294" customFormat="1" x14ac:dyDescent="0.2">
      <c r="A78" s="300"/>
      <c r="B78" s="300"/>
      <c r="C78" s="300"/>
      <c r="D78" s="300"/>
      <c r="E78" s="300"/>
    </row>
    <row r="79" spans="1:6" s="294" customFormat="1" x14ac:dyDescent="0.2">
      <c r="A79" s="300"/>
      <c r="B79" s="300"/>
      <c r="C79" s="300"/>
      <c r="D79" s="300"/>
      <c r="E79" s="300"/>
    </row>
    <row r="80" spans="1:6" s="294" customFormat="1" x14ac:dyDescent="0.2">
      <c r="A80" s="300"/>
      <c r="B80" s="300"/>
      <c r="C80" s="300"/>
      <c r="D80" s="300"/>
      <c r="E80" s="300"/>
    </row>
    <row r="81" spans="1:5" s="294" customFormat="1" x14ac:dyDescent="0.2">
      <c r="A81" s="300"/>
      <c r="B81" s="300"/>
      <c r="C81" s="300"/>
      <c r="D81" s="300"/>
      <c r="E81" s="300"/>
    </row>
    <row r="82" spans="1:5" s="294" customFormat="1" x14ac:dyDescent="0.2">
      <c r="A82" s="300"/>
      <c r="B82" s="300"/>
      <c r="C82" s="300"/>
      <c r="D82" s="300"/>
      <c r="E82" s="300"/>
    </row>
    <row r="83" spans="1:5" s="294" customFormat="1" x14ac:dyDescent="0.2">
      <c r="A83" s="300"/>
      <c r="B83" s="300"/>
      <c r="C83" s="300"/>
      <c r="D83" s="300"/>
      <c r="E83" s="300"/>
    </row>
    <row r="84" spans="1:5" s="294" customFormat="1" x14ac:dyDescent="0.2">
      <c r="A84" s="300"/>
      <c r="B84" s="300"/>
      <c r="C84" s="300"/>
      <c r="D84" s="300"/>
      <c r="E84" s="300"/>
    </row>
    <row r="85" spans="1:5" s="294" customFormat="1" x14ac:dyDescent="0.2">
      <c r="A85" s="300"/>
      <c r="B85" s="300"/>
      <c r="C85" s="300"/>
      <c r="D85" s="300"/>
      <c r="E85" s="300"/>
    </row>
    <row r="86" spans="1:5" s="294" customFormat="1" x14ac:dyDescent="0.2">
      <c r="A86" s="300"/>
      <c r="B86" s="300"/>
      <c r="C86" s="300"/>
      <c r="D86" s="300"/>
      <c r="E86" s="300"/>
    </row>
    <row r="87" spans="1:5" s="294" customFormat="1" x14ac:dyDescent="0.2">
      <c r="A87" s="300"/>
      <c r="B87" s="300"/>
      <c r="C87" s="300"/>
      <c r="D87" s="300"/>
      <c r="E87" s="300"/>
    </row>
    <row r="88" spans="1:5" s="294" customFormat="1" x14ac:dyDescent="0.2">
      <c r="A88" s="300"/>
      <c r="B88" s="300"/>
      <c r="C88" s="300"/>
      <c r="D88" s="300"/>
      <c r="E88" s="300"/>
    </row>
    <row r="89" spans="1:5" s="294" customFormat="1" x14ac:dyDescent="0.2">
      <c r="A89" s="300"/>
      <c r="B89" s="300"/>
      <c r="C89" s="300"/>
      <c r="D89" s="300"/>
      <c r="E89" s="300"/>
    </row>
    <row r="90" spans="1:5" s="294" customFormat="1" x14ac:dyDescent="0.2">
      <c r="A90" s="300"/>
      <c r="B90" s="300"/>
      <c r="C90" s="300"/>
      <c r="D90" s="300"/>
      <c r="E90" s="300"/>
    </row>
    <row r="91" spans="1:5" s="294" customFormat="1" x14ac:dyDescent="0.2">
      <c r="A91" s="300"/>
      <c r="B91" s="300"/>
      <c r="C91" s="300"/>
      <c r="D91" s="300"/>
      <c r="E91" s="300"/>
    </row>
    <row r="92" spans="1:5" s="294" customFormat="1" x14ac:dyDescent="0.2">
      <c r="A92" s="300"/>
      <c r="B92" s="300"/>
      <c r="C92" s="300"/>
      <c r="D92" s="300"/>
      <c r="E92" s="300"/>
    </row>
    <row r="93" spans="1:5" s="294" customFormat="1" x14ac:dyDescent="0.2">
      <c r="A93" s="300"/>
      <c r="B93" s="300"/>
      <c r="C93" s="300"/>
      <c r="D93" s="300"/>
      <c r="E93" s="300"/>
    </row>
    <row r="94" spans="1:5" s="294" customFormat="1" x14ac:dyDescent="0.2">
      <c r="A94" s="300"/>
      <c r="B94" s="300"/>
      <c r="C94" s="300"/>
      <c r="D94" s="300"/>
      <c r="E94" s="300"/>
    </row>
    <row r="95" spans="1:5" s="294" customFormat="1" x14ac:dyDescent="0.2">
      <c r="A95" s="300"/>
      <c r="B95" s="300"/>
      <c r="C95" s="300"/>
      <c r="D95" s="300"/>
      <c r="E95" s="300"/>
    </row>
    <row r="96" spans="1:5" s="294" customFormat="1" x14ac:dyDescent="0.2">
      <c r="A96" s="300"/>
      <c r="B96" s="300"/>
      <c r="C96" s="300"/>
      <c r="D96" s="300"/>
      <c r="E96" s="300"/>
    </row>
    <row r="97" spans="1:5" s="294" customFormat="1" x14ac:dyDescent="0.2">
      <c r="A97" s="300"/>
      <c r="B97" s="300"/>
      <c r="C97" s="300"/>
      <c r="D97" s="300"/>
      <c r="E97" s="300"/>
    </row>
    <row r="98" spans="1:5" s="294" customFormat="1" x14ac:dyDescent="0.2">
      <c r="A98" s="300"/>
      <c r="B98" s="300"/>
      <c r="C98" s="300"/>
      <c r="D98" s="300"/>
      <c r="E98" s="300"/>
    </row>
    <row r="99" spans="1:5" s="294" customFormat="1" x14ac:dyDescent="0.2">
      <c r="A99" s="300"/>
      <c r="B99" s="300"/>
      <c r="C99" s="300"/>
      <c r="D99" s="300"/>
      <c r="E99" s="300"/>
    </row>
    <row r="100" spans="1:5" s="294" customFormat="1" x14ac:dyDescent="0.2">
      <c r="A100" s="300"/>
      <c r="B100" s="300"/>
      <c r="C100" s="300"/>
      <c r="D100" s="300"/>
      <c r="E100" s="300"/>
    </row>
    <row r="101" spans="1:5" s="294" customFormat="1" x14ac:dyDescent="0.2">
      <c r="A101" s="300"/>
      <c r="B101" s="300"/>
      <c r="C101" s="300"/>
      <c r="D101" s="300"/>
      <c r="E101" s="300"/>
    </row>
    <row r="102" spans="1:5" s="294" customFormat="1" x14ac:dyDescent="0.2">
      <c r="A102" s="300"/>
      <c r="B102" s="300"/>
      <c r="C102" s="300"/>
      <c r="D102" s="300"/>
      <c r="E102" s="300"/>
    </row>
    <row r="103" spans="1:5" s="294" customFormat="1" x14ac:dyDescent="0.2">
      <c r="A103" s="300"/>
      <c r="B103" s="300"/>
      <c r="C103" s="300"/>
      <c r="D103" s="300"/>
      <c r="E103" s="300"/>
    </row>
    <row r="104" spans="1:5" s="294" customFormat="1" x14ac:dyDescent="0.2">
      <c r="A104" s="300"/>
      <c r="B104" s="300"/>
      <c r="C104" s="300"/>
      <c r="D104" s="300"/>
      <c r="E104" s="300"/>
    </row>
    <row r="105" spans="1:5" s="294" customFormat="1" x14ac:dyDescent="0.2">
      <c r="A105" s="300"/>
      <c r="B105" s="300"/>
      <c r="C105" s="300"/>
      <c r="D105" s="300"/>
      <c r="E105" s="300"/>
    </row>
    <row r="106" spans="1:5" s="294" customFormat="1" x14ac:dyDescent="0.2">
      <c r="A106" s="300"/>
      <c r="B106" s="300"/>
      <c r="C106" s="300"/>
      <c r="D106" s="300"/>
      <c r="E106" s="300"/>
    </row>
  </sheetData>
  <mergeCells count="4">
    <mergeCell ref="A1:F1"/>
    <mergeCell ref="A2:F2"/>
    <mergeCell ref="A4:F4"/>
    <mergeCell ref="B25:E25"/>
  </mergeCells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00"/>
  <sheetViews>
    <sheetView showGridLines="0" tabSelected="1" view="pageBreakPreview" zoomScale="85" zoomScaleNormal="120" zoomScaleSheetLayoutView="85" workbookViewId="0">
      <selection activeCell="M4" sqref="M4"/>
    </sheetView>
  </sheetViews>
  <sheetFormatPr defaultRowHeight="12.75" x14ac:dyDescent="0.2"/>
  <cols>
    <col min="1" max="1" width="6.140625" style="409" customWidth="1"/>
    <col min="2" max="2" width="42.85546875" style="410" customWidth="1"/>
    <col min="3" max="3" width="5.7109375" style="409" bestFit="1" customWidth="1"/>
    <col min="4" max="4" width="14.28515625" style="418" bestFit="1" customWidth="1"/>
    <col min="5" max="5" width="9.140625" style="418" customWidth="1"/>
    <col min="6" max="6" width="10.28515625" style="418" customWidth="1"/>
    <col min="7" max="7" width="14.140625" style="419" customWidth="1"/>
    <col min="8" max="8" width="18.140625" style="408" customWidth="1"/>
    <col min="9" max="17" width="9.140625" style="390"/>
    <col min="18" max="18" width="11.5703125" style="390" bestFit="1" customWidth="1"/>
    <col min="19" max="16384" width="9.140625" style="390"/>
  </cols>
  <sheetData>
    <row r="1" spans="1:9" ht="63.75" customHeight="1" x14ac:dyDescent="0.2">
      <c r="A1" s="527" t="s">
        <v>781</v>
      </c>
      <c r="B1" s="527"/>
      <c r="C1" s="527"/>
      <c r="D1" s="527"/>
      <c r="E1" s="527"/>
      <c r="F1" s="527"/>
      <c r="G1" s="527"/>
      <c r="H1" s="527"/>
    </row>
    <row r="2" spans="1:9" x14ac:dyDescent="0.2">
      <c r="A2" s="528" t="s">
        <v>784</v>
      </c>
      <c r="B2" s="528"/>
      <c r="C2" s="528"/>
      <c r="D2" s="528"/>
      <c r="E2" s="528"/>
      <c r="F2" s="528"/>
      <c r="G2" s="528"/>
      <c r="H2" s="528"/>
    </row>
    <row r="3" spans="1:9" x14ac:dyDescent="0.2">
      <c r="A3" s="528" t="s">
        <v>754</v>
      </c>
      <c r="B3" s="528"/>
      <c r="C3" s="528"/>
      <c r="D3" s="528"/>
      <c r="E3" s="528"/>
      <c r="F3" s="528"/>
      <c r="G3" s="528"/>
      <c r="H3" s="528"/>
    </row>
    <row r="4" spans="1:9" x14ac:dyDescent="0.2">
      <c r="A4" s="529"/>
      <c r="B4" s="530"/>
      <c r="C4" s="530"/>
      <c r="D4" s="530"/>
      <c r="E4" s="530"/>
      <c r="F4" s="530"/>
      <c r="G4" s="530"/>
      <c r="H4" s="531"/>
    </row>
    <row r="5" spans="1:9" s="391" customFormat="1" ht="37.5" customHeight="1" x14ac:dyDescent="0.2">
      <c r="A5" s="338" t="s">
        <v>0</v>
      </c>
      <c r="B5" s="339" t="s">
        <v>476</v>
      </c>
      <c r="C5" s="340" t="s">
        <v>1</v>
      </c>
      <c r="D5" s="341" t="s">
        <v>477</v>
      </c>
      <c r="E5" s="342" t="s">
        <v>478</v>
      </c>
      <c r="F5" s="342" t="s">
        <v>479</v>
      </c>
      <c r="G5" s="342" t="s">
        <v>480</v>
      </c>
      <c r="H5" s="343" t="s">
        <v>481</v>
      </c>
    </row>
    <row r="6" spans="1:9" s="139" customFormat="1" ht="29.25" customHeight="1" x14ac:dyDescent="0.2">
      <c r="A6" s="338">
        <v>1</v>
      </c>
      <c r="B6" s="375" t="s">
        <v>436</v>
      </c>
      <c r="C6" s="376"/>
      <c r="D6" s="377"/>
      <c r="E6" s="377"/>
      <c r="F6" s="377"/>
      <c r="G6" s="377"/>
      <c r="H6" s="378" t="s">
        <v>718</v>
      </c>
    </row>
    <row r="7" spans="1:9" ht="29.25" customHeight="1" x14ac:dyDescent="0.2">
      <c r="A7" s="344" t="s">
        <v>435</v>
      </c>
      <c r="B7" s="345" t="s">
        <v>658</v>
      </c>
      <c r="C7" s="346" t="s">
        <v>27</v>
      </c>
      <c r="D7" s="347">
        <v>1</v>
      </c>
      <c r="E7" s="347"/>
      <c r="F7" s="347"/>
      <c r="G7" s="348">
        <f>H182</f>
        <v>0</v>
      </c>
      <c r="H7" s="349">
        <f>ROUND(D7*G7,2)</f>
        <v>0</v>
      </c>
    </row>
    <row r="8" spans="1:9" s="140" customFormat="1" ht="29.25" customHeight="1" x14ac:dyDescent="0.2">
      <c r="A8" s="532" t="s">
        <v>457</v>
      </c>
      <c r="B8" s="533"/>
      <c r="C8" s="533"/>
      <c r="D8" s="534"/>
      <c r="E8" s="533"/>
      <c r="F8" s="533"/>
      <c r="G8" s="535"/>
      <c r="H8" s="368">
        <f>SUM(H7:H7)</f>
        <v>0</v>
      </c>
    </row>
    <row r="9" spans="1:9" s="139" customFormat="1" ht="29.25" customHeight="1" x14ac:dyDescent="0.2">
      <c r="A9" s="338">
        <v>2</v>
      </c>
      <c r="B9" s="375" t="s">
        <v>473</v>
      </c>
      <c r="C9" s="376"/>
      <c r="D9" s="377"/>
      <c r="E9" s="377"/>
      <c r="F9" s="377"/>
      <c r="G9" s="377"/>
      <c r="H9" s="378" t="s">
        <v>718</v>
      </c>
    </row>
    <row r="10" spans="1:9" s="139" customFormat="1" ht="12.75" customHeight="1" x14ac:dyDescent="0.2">
      <c r="A10" s="350" t="s">
        <v>3</v>
      </c>
      <c r="B10" s="351" t="s">
        <v>137</v>
      </c>
      <c r="C10" s="350" t="s">
        <v>4</v>
      </c>
      <c r="D10" s="352"/>
      <c r="E10" s="353">
        <f>IF(D10=0,0,VLOOKUP(B10,Composições!$B:$I,8,FALSE))</f>
        <v>0</v>
      </c>
      <c r="F10" s="353">
        <f t="shared" ref="F10:F73" si="0">D10*E10</f>
        <v>0</v>
      </c>
      <c r="G10" s="354">
        <f>IF(D10=0,0,VLOOKUP(B10,Composições!$B:$I,7,FALSE))</f>
        <v>0</v>
      </c>
      <c r="H10" s="355">
        <f t="shared" ref="H10:H70" si="1">ROUND(D10*G10,2)</f>
        <v>0</v>
      </c>
    </row>
    <row r="11" spans="1:9" s="139" customFormat="1" ht="12.75" customHeight="1" x14ac:dyDescent="0.2">
      <c r="A11" s="350" t="s">
        <v>5</v>
      </c>
      <c r="B11" s="351" t="s">
        <v>275</v>
      </c>
      <c r="C11" s="350" t="s">
        <v>4</v>
      </c>
      <c r="D11" s="352"/>
      <c r="E11" s="353">
        <f>IF(D11=0,0,VLOOKUP(B11,Composições!$B:$I,8,FALSE))</f>
        <v>0</v>
      </c>
      <c r="F11" s="353">
        <f t="shared" si="0"/>
        <v>0</v>
      </c>
      <c r="G11" s="354">
        <f>IF(D11=0,0,VLOOKUP(B11,Composições!$B:$I,7,FALSE))</f>
        <v>0</v>
      </c>
      <c r="H11" s="355">
        <f t="shared" si="1"/>
        <v>0</v>
      </c>
    </row>
    <row r="12" spans="1:9" s="139" customFormat="1" ht="12.75" customHeight="1" x14ac:dyDescent="0.2">
      <c r="A12" s="350" t="s">
        <v>6</v>
      </c>
      <c r="B12" s="351" t="s">
        <v>138</v>
      </c>
      <c r="C12" s="350" t="s">
        <v>4</v>
      </c>
      <c r="D12" s="352"/>
      <c r="E12" s="353">
        <f>IF(D12=0,0,VLOOKUP(B12,Composições!$B:$I,8,FALSE))</f>
        <v>0</v>
      </c>
      <c r="F12" s="353">
        <f t="shared" si="0"/>
        <v>0</v>
      </c>
      <c r="G12" s="354">
        <f>IF(D12=0,0,VLOOKUP(B12,Composições!$B:$I,7,FALSE))</f>
        <v>0</v>
      </c>
      <c r="H12" s="355">
        <f t="shared" si="1"/>
        <v>0</v>
      </c>
      <c r="I12" s="141"/>
    </row>
    <row r="13" spans="1:9" s="139" customFormat="1" ht="12.75" customHeight="1" x14ac:dyDescent="0.2">
      <c r="A13" s="350" t="s">
        <v>7</v>
      </c>
      <c r="B13" s="351" t="s">
        <v>140</v>
      </c>
      <c r="C13" s="350" t="s">
        <v>4</v>
      </c>
      <c r="D13" s="352"/>
      <c r="E13" s="353">
        <f>IF(D13=0,0,VLOOKUP(B13,Composições!$B:$I,8,FALSE))</f>
        <v>0</v>
      </c>
      <c r="F13" s="353">
        <f t="shared" si="0"/>
        <v>0</v>
      </c>
      <c r="G13" s="354">
        <f>IF(D13=0,0,VLOOKUP(B13,Composições!$B:$I,7,FALSE))</f>
        <v>0</v>
      </c>
      <c r="H13" s="355">
        <f t="shared" si="1"/>
        <v>0</v>
      </c>
      <c r="I13" s="141"/>
    </row>
    <row r="14" spans="1:9" s="139" customFormat="1" ht="12.75" customHeight="1" x14ac:dyDescent="0.2">
      <c r="A14" s="350" t="s">
        <v>8</v>
      </c>
      <c r="B14" s="351" t="s">
        <v>274</v>
      </c>
      <c r="C14" s="350" t="s">
        <v>4</v>
      </c>
      <c r="D14" s="352"/>
      <c r="E14" s="353">
        <f>IF(D14=0,0,VLOOKUP(B14,Composições!$B:$I,8,FALSE))</f>
        <v>0</v>
      </c>
      <c r="F14" s="353">
        <f t="shared" si="0"/>
        <v>0</v>
      </c>
      <c r="G14" s="354">
        <f>IF(D14=0,0,VLOOKUP(B14,Composições!$B:$I,7,FALSE))</f>
        <v>0</v>
      </c>
      <c r="H14" s="355">
        <f t="shared" si="1"/>
        <v>0</v>
      </c>
      <c r="I14" s="141"/>
    </row>
    <row r="15" spans="1:9" s="139" customFormat="1" ht="12.75" customHeight="1" x14ac:dyDescent="0.2">
      <c r="A15" s="350" t="s">
        <v>9</v>
      </c>
      <c r="B15" s="351" t="s">
        <v>139</v>
      </c>
      <c r="C15" s="350" t="s">
        <v>4</v>
      </c>
      <c r="D15" s="352"/>
      <c r="E15" s="353">
        <f>IF(D15=0,0,VLOOKUP(B15,Composições!$B:$I,8,FALSE))</f>
        <v>0</v>
      </c>
      <c r="F15" s="353">
        <f t="shared" si="0"/>
        <v>0</v>
      </c>
      <c r="G15" s="354">
        <f>IF(D15=0,0,VLOOKUP(B15,Composições!$B:$I,7,FALSE))</f>
        <v>0</v>
      </c>
      <c r="H15" s="355">
        <f t="shared" si="1"/>
        <v>0</v>
      </c>
      <c r="I15" s="141"/>
    </row>
    <row r="16" spans="1:9" s="139" customFormat="1" ht="12.75" customHeight="1" x14ac:dyDescent="0.2">
      <c r="A16" s="350" t="s">
        <v>10</v>
      </c>
      <c r="B16" s="351" t="s">
        <v>141</v>
      </c>
      <c r="C16" s="350" t="s">
        <v>4</v>
      </c>
      <c r="D16" s="352"/>
      <c r="E16" s="353">
        <f>IF(D16=0,0,VLOOKUP(B16,Composições!$B:$I,8,FALSE))</f>
        <v>0</v>
      </c>
      <c r="F16" s="353">
        <f t="shared" si="0"/>
        <v>0</v>
      </c>
      <c r="G16" s="354">
        <f>IF(D16=0,0,VLOOKUP(B16,Composições!$B:$I,7,FALSE))</f>
        <v>0</v>
      </c>
      <c r="H16" s="355">
        <f t="shared" si="1"/>
        <v>0</v>
      </c>
      <c r="I16" s="141"/>
    </row>
    <row r="17" spans="1:9" s="139" customFormat="1" ht="12.75" customHeight="1" x14ac:dyDescent="0.2">
      <c r="A17" s="350" t="s">
        <v>11</v>
      </c>
      <c r="B17" s="351" t="s">
        <v>276</v>
      </c>
      <c r="C17" s="350" t="s">
        <v>4</v>
      </c>
      <c r="D17" s="352"/>
      <c r="E17" s="353">
        <f>IF(D17=0,0,VLOOKUP(B17,Composições!$B:$I,8,FALSE))</f>
        <v>0</v>
      </c>
      <c r="F17" s="353">
        <f t="shared" si="0"/>
        <v>0</v>
      </c>
      <c r="G17" s="354">
        <f>IF(D17=0,0,VLOOKUP(B17,Composições!$B:$I,7,FALSE))</f>
        <v>0</v>
      </c>
      <c r="H17" s="355">
        <f t="shared" si="1"/>
        <v>0</v>
      </c>
      <c r="I17" s="141"/>
    </row>
    <row r="18" spans="1:9" s="139" customFormat="1" ht="12.75" customHeight="1" x14ac:dyDescent="0.2">
      <c r="A18" s="350" t="s">
        <v>12</v>
      </c>
      <c r="B18" s="351" t="s">
        <v>142</v>
      </c>
      <c r="C18" s="350" t="s">
        <v>4</v>
      </c>
      <c r="D18" s="352"/>
      <c r="E18" s="353">
        <f>IF(D18=0,0,VLOOKUP(B18,Composições!$B:$I,8,FALSE))</f>
        <v>0</v>
      </c>
      <c r="F18" s="353">
        <f t="shared" si="0"/>
        <v>0</v>
      </c>
      <c r="G18" s="354">
        <f>IF(D18=0,0,VLOOKUP(B18,Composições!$B:$I,7,FALSE))</f>
        <v>0</v>
      </c>
      <c r="H18" s="355">
        <f t="shared" si="1"/>
        <v>0</v>
      </c>
      <c r="I18" s="141"/>
    </row>
    <row r="19" spans="1:9" s="139" customFormat="1" ht="12.75" customHeight="1" x14ac:dyDescent="0.2">
      <c r="A19" s="350" t="s">
        <v>13</v>
      </c>
      <c r="B19" s="351" t="s">
        <v>143</v>
      </c>
      <c r="C19" s="350" t="s">
        <v>4</v>
      </c>
      <c r="D19" s="352"/>
      <c r="E19" s="353">
        <f>IF(D19=0,0,VLOOKUP(B19,Composições!$B:$I,8,FALSE))</f>
        <v>0</v>
      </c>
      <c r="F19" s="353">
        <f t="shared" si="0"/>
        <v>0</v>
      </c>
      <c r="G19" s="354">
        <f>IF(D19=0,0,VLOOKUP(B19,Composições!$B:$I,7,FALSE))</f>
        <v>0</v>
      </c>
      <c r="H19" s="355">
        <f t="shared" si="1"/>
        <v>0</v>
      </c>
      <c r="I19" s="141"/>
    </row>
    <row r="20" spans="1:9" s="139" customFormat="1" ht="12.75" customHeight="1" x14ac:dyDescent="0.2">
      <c r="A20" s="350" t="s">
        <v>14</v>
      </c>
      <c r="B20" s="351" t="s">
        <v>277</v>
      </c>
      <c r="C20" s="350" t="s">
        <v>4</v>
      </c>
      <c r="D20" s="352"/>
      <c r="E20" s="353">
        <f>IF(D20=0,0,VLOOKUP(B20,Composições!$B:$I,8,FALSE))</f>
        <v>0</v>
      </c>
      <c r="F20" s="353">
        <f t="shared" si="0"/>
        <v>0</v>
      </c>
      <c r="G20" s="354">
        <f>IF(D20=0,0,VLOOKUP(B20,Composições!$B:$I,7,FALSE))</f>
        <v>0</v>
      </c>
      <c r="H20" s="355">
        <f t="shared" si="1"/>
        <v>0</v>
      </c>
      <c r="I20" s="141"/>
    </row>
    <row r="21" spans="1:9" s="139" customFormat="1" ht="12.75" customHeight="1" x14ac:dyDescent="0.2">
      <c r="A21" s="350" t="s">
        <v>15</v>
      </c>
      <c r="B21" s="351" t="s">
        <v>144</v>
      </c>
      <c r="C21" s="350" t="s">
        <v>4</v>
      </c>
      <c r="D21" s="352"/>
      <c r="E21" s="353">
        <f>IF(D21=0,0,VLOOKUP(B21,Composições!$B:$I,8,FALSE))</f>
        <v>0</v>
      </c>
      <c r="F21" s="353">
        <f t="shared" si="0"/>
        <v>0</v>
      </c>
      <c r="G21" s="354">
        <f>IF(D21=0,0,VLOOKUP(B21,Composições!$B:$I,7,FALSE))</f>
        <v>0</v>
      </c>
      <c r="H21" s="355">
        <f t="shared" si="1"/>
        <v>0</v>
      </c>
      <c r="I21" s="141"/>
    </row>
    <row r="22" spans="1:9" s="139" customFormat="1" ht="12.75" customHeight="1" x14ac:dyDescent="0.2">
      <c r="A22" s="350" t="s">
        <v>16</v>
      </c>
      <c r="B22" s="351" t="s">
        <v>236</v>
      </c>
      <c r="C22" s="350" t="s">
        <v>4</v>
      </c>
      <c r="D22" s="352"/>
      <c r="E22" s="353">
        <f>IF(D22=0,0,VLOOKUP(B22,Composições!$B:$I,8,FALSE))</f>
        <v>0</v>
      </c>
      <c r="F22" s="353">
        <f t="shared" si="0"/>
        <v>0</v>
      </c>
      <c r="G22" s="354">
        <f>IF(D22=0,0,VLOOKUP(B22,Composições!$B:$I,7,FALSE))</f>
        <v>0</v>
      </c>
      <c r="H22" s="355">
        <f t="shared" si="1"/>
        <v>0</v>
      </c>
      <c r="I22" s="141"/>
    </row>
    <row r="23" spans="1:9" s="139" customFormat="1" ht="12.75" customHeight="1" x14ac:dyDescent="0.2">
      <c r="A23" s="350" t="s">
        <v>17</v>
      </c>
      <c r="B23" s="351" t="s">
        <v>237</v>
      </c>
      <c r="C23" s="350" t="s">
        <v>4</v>
      </c>
      <c r="D23" s="352"/>
      <c r="E23" s="353">
        <f>IF(D23=0,0,VLOOKUP(B23,Composições!$B:$I,8,FALSE))</f>
        <v>0</v>
      </c>
      <c r="F23" s="353">
        <f t="shared" si="0"/>
        <v>0</v>
      </c>
      <c r="G23" s="354">
        <f>IF(D23=0,0,VLOOKUP(B23,Composições!$B:$I,7,FALSE))</f>
        <v>0</v>
      </c>
      <c r="H23" s="355">
        <f t="shared" si="1"/>
        <v>0</v>
      </c>
      <c r="I23" s="141"/>
    </row>
    <row r="24" spans="1:9" s="139" customFormat="1" ht="12.75" customHeight="1" x14ac:dyDescent="0.2">
      <c r="A24" s="350" t="s">
        <v>18</v>
      </c>
      <c r="B24" s="351" t="s">
        <v>298</v>
      </c>
      <c r="C24" s="350" t="s">
        <v>4</v>
      </c>
      <c r="D24" s="352"/>
      <c r="E24" s="353">
        <f>IF(D24=0,0,VLOOKUP(B24,Composições!$B:$I,8,FALSE))</f>
        <v>0</v>
      </c>
      <c r="F24" s="353">
        <f t="shared" si="0"/>
        <v>0</v>
      </c>
      <c r="G24" s="354">
        <f>IF(D24=0,0,VLOOKUP(B24,Composições!$B:$I,7,FALSE))</f>
        <v>0</v>
      </c>
      <c r="H24" s="355">
        <f t="shared" si="1"/>
        <v>0</v>
      </c>
      <c r="I24" s="141"/>
    </row>
    <row r="25" spans="1:9" s="139" customFormat="1" ht="12.75" customHeight="1" x14ac:dyDescent="0.2">
      <c r="A25" s="350" t="s">
        <v>19</v>
      </c>
      <c r="B25" s="351" t="s">
        <v>299</v>
      </c>
      <c r="C25" s="350" t="s">
        <v>4</v>
      </c>
      <c r="D25" s="352"/>
      <c r="E25" s="353">
        <f>IF(D25=0,0,VLOOKUP(B25,Composições!$B:$I,8,FALSE))</f>
        <v>0</v>
      </c>
      <c r="F25" s="353">
        <f t="shared" si="0"/>
        <v>0</v>
      </c>
      <c r="G25" s="354">
        <f>IF(D25=0,0,VLOOKUP(B25,Composições!$B:$I,7,FALSE))</f>
        <v>0</v>
      </c>
      <c r="H25" s="355">
        <f t="shared" si="1"/>
        <v>0</v>
      </c>
      <c r="I25" s="141"/>
    </row>
    <row r="26" spans="1:9" s="139" customFormat="1" ht="12.75" customHeight="1" x14ac:dyDescent="0.2">
      <c r="A26" s="350" t="s">
        <v>20</v>
      </c>
      <c r="B26" s="351" t="s">
        <v>314</v>
      </c>
      <c r="C26" s="350" t="s">
        <v>4</v>
      </c>
      <c r="D26" s="352"/>
      <c r="E26" s="353">
        <f>IF(D26=0,0,VLOOKUP(B26,Composições!$B:$I,8,FALSE))</f>
        <v>0</v>
      </c>
      <c r="F26" s="353">
        <f t="shared" si="0"/>
        <v>0</v>
      </c>
      <c r="G26" s="354">
        <f>IF(D26=0,0,VLOOKUP(B26,Composições!$B:$I,7,FALSE))</f>
        <v>0</v>
      </c>
      <c r="H26" s="355">
        <f t="shared" si="1"/>
        <v>0</v>
      </c>
      <c r="I26" s="141"/>
    </row>
    <row r="27" spans="1:9" ht="12.75" customHeight="1" x14ac:dyDescent="0.2">
      <c r="A27" s="350" t="s">
        <v>202</v>
      </c>
      <c r="B27" s="351" t="s">
        <v>315</v>
      </c>
      <c r="C27" s="350" t="s">
        <v>4</v>
      </c>
      <c r="D27" s="352">
        <f>999*0</f>
        <v>0</v>
      </c>
      <c r="E27" s="353">
        <f>IF(D27=0,0,VLOOKUP(B27,Composições!$B:$I,8,FALSE))</f>
        <v>0</v>
      </c>
      <c r="F27" s="353">
        <f t="shared" si="0"/>
        <v>0</v>
      </c>
      <c r="G27" s="354">
        <f>IF(D27=0,0,VLOOKUP(B27,Composições!$B:$I,7,FALSE))</f>
        <v>0</v>
      </c>
      <c r="H27" s="355">
        <f t="shared" si="1"/>
        <v>0</v>
      </c>
      <c r="I27" s="392"/>
    </row>
    <row r="28" spans="1:9" s="139" customFormat="1" ht="12.75" customHeight="1" x14ac:dyDescent="0.2">
      <c r="A28" s="350" t="s">
        <v>203</v>
      </c>
      <c r="B28" s="351" t="s">
        <v>316</v>
      </c>
      <c r="C28" s="350" t="s">
        <v>4</v>
      </c>
      <c r="D28" s="352"/>
      <c r="E28" s="353">
        <f>IF(D28=0,0,VLOOKUP(B28,Composições!$B:$I,8,FALSE))</f>
        <v>0</v>
      </c>
      <c r="F28" s="353">
        <f t="shared" si="0"/>
        <v>0</v>
      </c>
      <c r="G28" s="354">
        <f>IF(D28=0,0,VLOOKUP(B28,Composições!$B:$I,7,FALSE))</f>
        <v>0</v>
      </c>
      <c r="H28" s="355">
        <f t="shared" si="1"/>
        <v>0</v>
      </c>
      <c r="I28" s="141"/>
    </row>
    <row r="29" spans="1:9" ht="12.75" customHeight="1" x14ac:dyDescent="0.2">
      <c r="A29" s="350" t="s">
        <v>21</v>
      </c>
      <c r="B29" s="351" t="s">
        <v>317</v>
      </c>
      <c r="C29" s="350" t="s">
        <v>4</v>
      </c>
      <c r="D29" s="352">
        <f>888*0</f>
        <v>0</v>
      </c>
      <c r="E29" s="353">
        <f>IF(D29=0,0,VLOOKUP(B29,Composições!$B:$I,8,FALSE))</f>
        <v>0</v>
      </c>
      <c r="F29" s="353">
        <f t="shared" si="0"/>
        <v>0</v>
      </c>
      <c r="G29" s="354">
        <f>IF(D29=0,0,VLOOKUP(B29,Composições!$B:$I,7,FALSE))</f>
        <v>0</v>
      </c>
      <c r="H29" s="355">
        <f t="shared" si="1"/>
        <v>0</v>
      </c>
      <c r="I29" s="392"/>
    </row>
    <row r="30" spans="1:9" s="139" customFormat="1" ht="12.75" customHeight="1" x14ac:dyDescent="0.2">
      <c r="A30" s="350" t="s">
        <v>22</v>
      </c>
      <c r="B30" s="351" t="s">
        <v>318</v>
      </c>
      <c r="C30" s="350" t="s">
        <v>4</v>
      </c>
      <c r="D30" s="352"/>
      <c r="E30" s="353">
        <f>IF(D30=0,0,VLOOKUP(B30,Composições!$B:$I,8,FALSE))</f>
        <v>0</v>
      </c>
      <c r="F30" s="353">
        <f t="shared" si="0"/>
        <v>0</v>
      </c>
      <c r="G30" s="354">
        <f>IF(D30=0,0,VLOOKUP(B30,Composições!$B:$I,7,FALSE))</f>
        <v>0</v>
      </c>
      <c r="H30" s="355">
        <f t="shared" si="1"/>
        <v>0</v>
      </c>
      <c r="I30" s="141"/>
    </row>
    <row r="31" spans="1:9" ht="12.75" customHeight="1" x14ac:dyDescent="0.2">
      <c r="A31" s="350" t="s">
        <v>23</v>
      </c>
      <c r="B31" s="351" t="s">
        <v>171</v>
      </c>
      <c r="C31" s="350" t="s">
        <v>4</v>
      </c>
      <c r="D31" s="352">
        <f>111*0</f>
        <v>0</v>
      </c>
      <c r="E31" s="353">
        <f>IF(D31=0,0,VLOOKUP(B31,Composições!$B:$I,8,FALSE))</f>
        <v>0</v>
      </c>
      <c r="F31" s="353">
        <f t="shared" si="0"/>
        <v>0</v>
      </c>
      <c r="G31" s="354">
        <f>IF(D31=0,0,VLOOKUP(B31,Composições!$B:$I,7,FALSE))</f>
        <v>0</v>
      </c>
      <c r="H31" s="355">
        <f t="shared" si="1"/>
        <v>0</v>
      </c>
      <c r="I31" s="392"/>
    </row>
    <row r="32" spans="1:9" s="139" customFormat="1" ht="12.75" customHeight="1" x14ac:dyDescent="0.2">
      <c r="A32" s="350" t="s">
        <v>24</v>
      </c>
      <c r="B32" s="351" t="s">
        <v>172</v>
      </c>
      <c r="C32" s="350" t="s">
        <v>4</v>
      </c>
      <c r="D32" s="352"/>
      <c r="E32" s="353">
        <f>IF(D32=0,0,VLOOKUP(B32,Composições!$B:$I,8,FALSE))</f>
        <v>0</v>
      </c>
      <c r="F32" s="353">
        <f t="shared" si="0"/>
        <v>0</v>
      </c>
      <c r="G32" s="354">
        <f>IF(D32=0,0,VLOOKUP(B32,Composições!$B:$I,7,FALSE))</f>
        <v>0</v>
      </c>
      <c r="H32" s="355">
        <f t="shared" si="1"/>
        <v>0</v>
      </c>
      <c r="I32" s="141"/>
    </row>
    <row r="33" spans="1:9" x14ac:dyDescent="0.2">
      <c r="A33" s="350" t="s">
        <v>25</v>
      </c>
      <c r="B33" s="351" t="s">
        <v>173</v>
      </c>
      <c r="C33" s="350" t="s">
        <v>4</v>
      </c>
      <c r="D33" s="352">
        <f>222*0</f>
        <v>0</v>
      </c>
      <c r="E33" s="353">
        <f>IF(D33=0,0,VLOOKUP(B33,Composições!$B:$I,8,FALSE))</f>
        <v>0</v>
      </c>
      <c r="F33" s="353">
        <f t="shared" si="0"/>
        <v>0</v>
      </c>
      <c r="G33" s="354">
        <f>IF(D33=0,0,VLOOKUP(B33,Composições!$B:$I,7,FALSE))</f>
        <v>0</v>
      </c>
      <c r="H33" s="355">
        <f t="shared" si="1"/>
        <v>0</v>
      </c>
      <c r="I33" s="392"/>
    </row>
    <row r="34" spans="1:9" x14ac:dyDescent="0.2">
      <c r="A34" s="350" t="s">
        <v>26</v>
      </c>
      <c r="B34" s="356" t="s">
        <v>353</v>
      </c>
      <c r="C34" s="350" t="s">
        <v>4</v>
      </c>
      <c r="D34" s="352"/>
      <c r="E34" s="353">
        <f>IF(D34=0,0,VLOOKUP(B34,Composições!$B:$I,8,FALSE))</f>
        <v>0</v>
      </c>
      <c r="F34" s="353">
        <f t="shared" si="0"/>
        <v>0</v>
      </c>
      <c r="G34" s="354">
        <f>IF(D34=0,0,VLOOKUP(B34,Composições!$B:$I,7,FALSE))</f>
        <v>0</v>
      </c>
      <c r="H34" s="355">
        <f t="shared" si="1"/>
        <v>0</v>
      </c>
      <c r="I34" s="392"/>
    </row>
    <row r="35" spans="1:9" x14ac:dyDescent="0.2">
      <c r="A35" s="350" t="s">
        <v>497</v>
      </c>
      <c r="B35" s="351" t="s">
        <v>147</v>
      </c>
      <c r="C35" s="350" t="s">
        <v>4</v>
      </c>
      <c r="D35" s="352">
        <v>756</v>
      </c>
      <c r="E35" s="353">
        <f>IF(D35=0,0,VLOOKUP(B35,Composições!$B:$I,8,FALSE))</f>
        <v>1</v>
      </c>
      <c r="F35" s="353">
        <f t="shared" ref="F35:F42" si="2">D35*E35</f>
        <v>756</v>
      </c>
      <c r="G35" s="354">
        <f>IF(D35=0,0,VLOOKUP(B35,Composições!$B:$I,7,FALSE))</f>
        <v>0</v>
      </c>
      <c r="H35" s="355">
        <f t="shared" ref="H35:H42" si="3">ROUND(D35*G35,2)</f>
        <v>0</v>
      </c>
      <c r="I35" s="392"/>
    </row>
    <row r="36" spans="1:9" x14ac:dyDescent="0.2">
      <c r="A36" s="350" t="s">
        <v>498</v>
      </c>
      <c r="B36" s="351" t="s">
        <v>151</v>
      </c>
      <c r="C36" s="350" t="s">
        <v>4</v>
      </c>
      <c r="D36" s="352">
        <v>2452</v>
      </c>
      <c r="E36" s="353">
        <f>IF(D36=0,0,VLOOKUP(B36,Composições!$B:$I,8,FALSE))</f>
        <v>1</v>
      </c>
      <c r="F36" s="353">
        <f t="shared" si="2"/>
        <v>2452</v>
      </c>
      <c r="G36" s="354">
        <f>IF(D36=0,0,VLOOKUP(B36,Composições!$B:$I,7,FALSE))</f>
        <v>0</v>
      </c>
      <c r="H36" s="355">
        <f t="shared" si="3"/>
        <v>0</v>
      </c>
      <c r="I36" s="392"/>
    </row>
    <row r="37" spans="1:9" x14ac:dyDescent="0.2">
      <c r="A37" s="350" t="s">
        <v>499</v>
      </c>
      <c r="B37" s="351" t="s">
        <v>148</v>
      </c>
      <c r="C37" s="350" t="s">
        <v>4</v>
      </c>
      <c r="D37" s="352">
        <v>126</v>
      </c>
      <c r="E37" s="353">
        <f>IF(D37=0,0,VLOOKUP(B37,Composições!$B:$I,8,FALSE))</f>
        <v>1</v>
      </c>
      <c r="F37" s="353">
        <f t="shared" si="2"/>
        <v>126</v>
      </c>
      <c r="G37" s="354">
        <f>IF(D37=0,0,VLOOKUP(B37,Composições!$B:$I,7,FALSE))</f>
        <v>0</v>
      </c>
      <c r="H37" s="355">
        <f t="shared" si="3"/>
        <v>0</v>
      </c>
      <c r="I37" s="392"/>
    </row>
    <row r="38" spans="1:9" x14ac:dyDescent="0.2">
      <c r="A38" s="350" t="s">
        <v>126</v>
      </c>
      <c r="B38" s="351" t="s">
        <v>152</v>
      </c>
      <c r="C38" s="350" t="s">
        <v>4</v>
      </c>
      <c r="D38" s="352">
        <f>467*2+39</f>
        <v>973</v>
      </c>
      <c r="E38" s="353">
        <f>IF(D38=0,0,VLOOKUP(B38,Composições!$B:$I,8,FALSE))</f>
        <v>1</v>
      </c>
      <c r="F38" s="353">
        <f t="shared" si="2"/>
        <v>973</v>
      </c>
      <c r="G38" s="354">
        <f>IF(D38=0,0,VLOOKUP(B38,Composições!$B:$I,7,FALSE))</f>
        <v>0</v>
      </c>
      <c r="H38" s="355">
        <f t="shared" si="3"/>
        <v>0</v>
      </c>
      <c r="I38" s="392"/>
    </row>
    <row r="39" spans="1:9" x14ac:dyDescent="0.2">
      <c r="A39" s="350" t="s">
        <v>127</v>
      </c>
      <c r="B39" s="351" t="s">
        <v>149</v>
      </c>
      <c r="C39" s="350" t="s">
        <v>4</v>
      </c>
      <c r="D39" s="352">
        <v>786</v>
      </c>
      <c r="E39" s="353">
        <f>IF(D39=0,0,VLOOKUP(B39,Composições!$B:$I,8,FALSE))</f>
        <v>1</v>
      </c>
      <c r="F39" s="353">
        <f t="shared" si="2"/>
        <v>786</v>
      </c>
      <c r="G39" s="354">
        <f>IF(D39=0,0,VLOOKUP(B39,Composições!$B:$I,7,FALSE))</f>
        <v>0</v>
      </c>
      <c r="H39" s="355">
        <f t="shared" si="3"/>
        <v>0</v>
      </c>
      <c r="I39" s="392"/>
    </row>
    <row r="40" spans="1:9" x14ac:dyDescent="0.2">
      <c r="A40" s="350" t="s">
        <v>128</v>
      </c>
      <c r="B40" s="351" t="s">
        <v>153</v>
      </c>
      <c r="C40" s="350" t="s">
        <v>4</v>
      </c>
      <c r="D40" s="352">
        <f>(946*2)+(76)</f>
        <v>1968</v>
      </c>
      <c r="E40" s="353">
        <f>IF(D40=0,0,VLOOKUP(B40,Composições!$B:$I,8,FALSE))</f>
        <v>1</v>
      </c>
      <c r="F40" s="353">
        <f t="shared" si="2"/>
        <v>1968</v>
      </c>
      <c r="G40" s="354">
        <f>IF(D40=0,0,VLOOKUP(B40,Composições!$B:$I,7,FALSE))</f>
        <v>0</v>
      </c>
      <c r="H40" s="355">
        <f t="shared" si="3"/>
        <v>0</v>
      </c>
      <c r="I40" s="392"/>
    </row>
    <row r="41" spans="1:9" x14ac:dyDescent="0.2">
      <c r="A41" s="350" t="s">
        <v>129</v>
      </c>
      <c r="B41" s="351" t="s">
        <v>150</v>
      </c>
      <c r="C41" s="350" t="s">
        <v>4</v>
      </c>
      <c r="D41" s="352">
        <v>126</v>
      </c>
      <c r="E41" s="353">
        <f>IF(D41=0,0,VLOOKUP(B41,Composições!$B:$I,8,FALSE))</f>
        <v>1</v>
      </c>
      <c r="F41" s="353">
        <f t="shared" si="2"/>
        <v>126</v>
      </c>
      <c r="G41" s="354">
        <f>IF(D41=0,0,VLOOKUP(B41,Composições!$B:$I,7,FALSE))</f>
        <v>0</v>
      </c>
      <c r="H41" s="355">
        <f t="shared" si="3"/>
        <v>0</v>
      </c>
      <c r="I41" s="392"/>
    </row>
    <row r="42" spans="1:9" x14ac:dyDescent="0.2">
      <c r="A42" s="350" t="s">
        <v>130</v>
      </c>
      <c r="B42" s="351" t="s">
        <v>154</v>
      </c>
      <c r="C42" s="350" t="s">
        <v>4</v>
      </c>
      <c r="D42" s="352">
        <v>467</v>
      </c>
      <c r="E42" s="353">
        <f>IF(D42=0,0,VLOOKUP(B42,Composições!$B:$I,8,FALSE))</f>
        <v>1</v>
      </c>
      <c r="F42" s="353">
        <f t="shared" si="2"/>
        <v>467</v>
      </c>
      <c r="G42" s="354">
        <f>IF(D42=0,0,VLOOKUP(B42,Composições!$B:$I,7,FALSE))</f>
        <v>0</v>
      </c>
      <c r="H42" s="355">
        <f t="shared" si="3"/>
        <v>0</v>
      </c>
      <c r="I42" s="392"/>
    </row>
    <row r="43" spans="1:9" x14ac:dyDescent="0.2">
      <c r="A43" s="350" t="s">
        <v>131</v>
      </c>
      <c r="B43" s="351" t="s">
        <v>111</v>
      </c>
      <c r="C43" s="350" t="s">
        <v>4</v>
      </c>
      <c r="D43" s="352"/>
      <c r="E43" s="353">
        <f>IF(D43=0,0,VLOOKUP(B43,Composições!$B:$I,8,FALSE))</f>
        <v>0</v>
      </c>
      <c r="F43" s="353">
        <f t="shared" si="0"/>
        <v>0</v>
      </c>
      <c r="G43" s="354">
        <f>IF(D43=0,0,VLOOKUP(B43,Composições!$B:$I,7,FALSE))</f>
        <v>0</v>
      </c>
      <c r="H43" s="355">
        <f t="shared" si="1"/>
        <v>0</v>
      </c>
      <c r="I43" s="392"/>
    </row>
    <row r="44" spans="1:9" x14ac:dyDescent="0.2">
      <c r="A44" s="350" t="s">
        <v>132</v>
      </c>
      <c r="B44" s="351" t="s">
        <v>159</v>
      </c>
      <c r="C44" s="350" t="s">
        <v>4</v>
      </c>
      <c r="D44" s="352"/>
      <c r="E44" s="353">
        <f>IF(D44=0,0,VLOOKUP(B44,Composições!$B:$I,8,FALSE))</f>
        <v>0</v>
      </c>
      <c r="F44" s="353">
        <f t="shared" si="0"/>
        <v>0</v>
      </c>
      <c r="G44" s="354">
        <f>IF(D44=0,0,VLOOKUP(B44,Composições!$B:$I,7,FALSE))</f>
        <v>0</v>
      </c>
      <c r="H44" s="355">
        <f t="shared" si="1"/>
        <v>0</v>
      </c>
      <c r="I44" s="392"/>
    </row>
    <row r="45" spans="1:9" x14ac:dyDescent="0.2">
      <c r="A45" s="350" t="s">
        <v>133</v>
      </c>
      <c r="B45" s="351" t="s">
        <v>158</v>
      </c>
      <c r="C45" s="350" t="s">
        <v>4</v>
      </c>
      <c r="D45" s="352"/>
      <c r="E45" s="353">
        <f>IF(D45=0,0,VLOOKUP(B45,Composições!$B:$I,8,FALSE))</f>
        <v>0</v>
      </c>
      <c r="F45" s="353">
        <f t="shared" si="0"/>
        <v>0</v>
      </c>
      <c r="G45" s="354">
        <f>IF(D45=0,0,VLOOKUP(B45,Composições!$B:$I,7,FALSE))</f>
        <v>0</v>
      </c>
      <c r="H45" s="355">
        <f t="shared" si="1"/>
        <v>0</v>
      </c>
      <c r="I45" s="392"/>
    </row>
    <row r="46" spans="1:9" x14ac:dyDescent="0.2">
      <c r="A46" s="350" t="s">
        <v>134</v>
      </c>
      <c r="B46" s="351" t="s">
        <v>157</v>
      </c>
      <c r="C46" s="350" t="s">
        <v>4</v>
      </c>
      <c r="D46" s="352"/>
      <c r="E46" s="353">
        <f>IF(D46=0,0,VLOOKUP(B46,Composições!$B:$I,8,FALSE))</f>
        <v>0</v>
      </c>
      <c r="F46" s="353">
        <f t="shared" si="0"/>
        <v>0</v>
      </c>
      <c r="G46" s="354">
        <f>IF(D46=0,0,VLOOKUP(B46,Composições!$B:$I,7,FALSE))</f>
        <v>0</v>
      </c>
      <c r="H46" s="355">
        <f t="shared" si="1"/>
        <v>0</v>
      </c>
      <c r="I46" s="392"/>
    </row>
    <row r="47" spans="1:9" x14ac:dyDescent="0.2">
      <c r="A47" s="350" t="s">
        <v>135</v>
      </c>
      <c r="B47" s="351" t="s">
        <v>156</v>
      </c>
      <c r="C47" s="350" t="s">
        <v>4</v>
      </c>
      <c r="D47" s="352"/>
      <c r="E47" s="353">
        <f>IF(D47=0,0,VLOOKUP(B47,Composições!$B:$I,8,FALSE))</f>
        <v>0</v>
      </c>
      <c r="F47" s="353">
        <f t="shared" si="0"/>
        <v>0</v>
      </c>
      <c r="G47" s="354">
        <f>IF(D47=0,0,VLOOKUP(B47,Composições!$B:$I,7,FALSE))</f>
        <v>0</v>
      </c>
      <c r="H47" s="355">
        <f t="shared" si="1"/>
        <v>0</v>
      </c>
      <c r="I47" s="392"/>
    </row>
    <row r="48" spans="1:9" x14ac:dyDescent="0.2">
      <c r="A48" s="350" t="s">
        <v>136</v>
      </c>
      <c r="B48" s="351" t="s">
        <v>155</v>
      </c>
      <c r="C48" s="350" t="s">
        <v>4</v>
      </c>
      <c r="D48" s="352"/>
      <c r="E48" s="353">
        <f>IF(D48=0,0,VLOOKUP(B48,Composições!$B:$I,8,FALSE))</f>
        <v>0</v>
      </c>
      <c r="F48" s="353">
        <f t="shared" si="0"/>
        <v>0</v>
      </c>
      <c r="G48" s="354">
        <f>IF(D48=0,0,VLOOKUP(B48,Composições!$B:$I,7,FALSE))</f>
        <v>0</v>
      </c>
      <c r="H48" s="355">
        <f t="shared" si="1"/>
        <v>0</v>
      </c>
      <c r="I48" s="392"/>
    </row>
    <row r="49" spans="1:9" x14ac:dyDescent="0.2">
      <c r="A49" s="350" t="s">
        <v>200</v>
      </c>
      <c r="B49" s="351" t="s">
        <v>160</v>
      </c>
      <c r="C49" s="350" t="s">
        <v>4</v>
      </c>
      <c r="D49" s="352"/>
      <c r="E49" s="353">
        <f>IF(D49=0,0,VLOOKUP(B49,Composições!$B:$I,8,FALSE))</f>
        <v>0</v>
      </c>
      <c r="F49" s="353">
        <f t="shared" si="0"/>
        <v>0</v>
      </c>
      <c r="G49" s="354">
        <f>IF(D49=0,0,VLOOKUP(B49,Composições!$B:$I,7,FALSE))</f>
        <v>0</v>
      </c>
      <c r="H49" s="355">
        <f t="shared" si="1"/>
        <v>0</v>
      </c>
      <c r="I49" s="392"/>
    </row>
    <row r="50" spans="1:9" x14ac:dyDescent="0.2">
      <c r="A50" s="350" t="s">
        <v>204</v>
      </c>
      <c r="B50" s="351" t="s">
        <v>161</v>
      </c>
      <c r="C50" s="350" t="s">
        <v>4</v>
      </c>
      <c r="D50" s="352"/>
      <c r="E50" s="353">
        <f>IF(D50=0,0,VLOOKUP(B50,Composições!$B:$I,8,FALSE))</f>
        <v>0</v>
      </c>
      <c r="F50" s="353">
        <f t="shared" si="0"/>
        <v>0</v>
      </c>
      <c r="G50" s="354">
        <f>IF(D50=0,0,VLOOKUP(B50,Composições!$B:$I,7,FALSE))</f>
        <v>0</v>
      </c>
      <c r="H50" s="355">
        <f t="shared" si="1"/>
        <v>0</v>
      </c>
      <c r="I50" s="392"/>
    </row>
    <row r="51" spans="1:9" x14ac:dyDescent="0.2">
      <c r="A51" s="350" t="s">
        <v>205</v>
      </c>
      <c r="B51" s="351" t="s">
        <v>162</v>
      </c>
      <c r="C51" s="350" t="s">
        <v>4</v>
      </c>
      <c r="D51" s="352"/>
      <c r="E51" s="353">
        <f>IF(D51=0,0,VLOOKUP(B51,Composições!$B:$I,8,FALSE))</f>
        <v>0</v>
      </c>
      <c r="F51" s="353">
        <f t="shared" si="0"/>
        <v>0</v>
      </c>
      <c r="G51" s="354">
        <f>IF(D51=0,0,VLOOKUP(B51,Composições!$B:$I,7,FALSE))</f>
        <v>0</v>
      </c>
      <c r="H51" s="355">
        <f t="shared" si="1"/>
        <v>0</v>
      </c>
      <c r="I51" s="392"/>
    </row>
    <row r="52" spans="1:9" ht="25.5" x14ac:dyDescent="0.2">
      <c r="A52" s="350" t="s">
        <v>500</v>
      </c>
      <c r="B52" s="351" t="s">
        <v>163</v>
      </c>
      <c r="C52" s="350" t="s">
        <v>4</v>
      </c>
      <c r="D52" s="352"/>
      <c r="E52" s="353">
        <f>IF(D52=0,0,VLOOKUP(B52,Composições!$B:$I,8,FALSE))</f>
        <v>0</v>
      </c>
      <c r="F52" s="353">
        <f t="shared" si="0"/>
        <v>0</v>
      </c>
      <c r="G52" s="354">
        <f>IF(D52=0,0,VLOOKUP(B52,Composições!$B:$I,7,FALSE))</f>
        <v>0</v>
      </c>
      <c r="H52" s="355">
        <f t="shared" si="1"/>
        <v>0</v>
      </c>
      <c r="I52" s="392"/>
    </row>
    <row r="53" spans="1:9" ht="25.5" x14ac:dyDescent="0.2">
      <c r="A53" s="350" t="s">
        <v>501</v>
      </c>
      <c r="B53" s="351" t="s">
        <v>164</v>
      </c>
      <c r="C53" s="350" t="s">
        <v>4</v>
      </c>
      <c r="D53" s="352"/>
      <c r="E53" s="353">
        <f>IF(D53=0,0,VLOOKUP(B53,Composições!$B:$I,8,FALSE))</f>
        <v>0</v>
      </c>
      <c r="F53" s="353">
        <f t="shared" si="0"/>
        <v>0</v>
      </c>
      <c r="G53" s="354">
        <f>IF(D53=0,0,VLOOKUP(B53,Composições!$B:$I,7,FALSE))</f>
        <v>0</v>
      </c>
      <c r="H53" s="355">
        <f t="shared" si="1"/>
        <v>0</v>
      </c>
      <c r="I53" s="392"/>
    </row>
    <row r="54" spans="1:9" ht="25.5" x14ac:dyDescent="0.2">
      <c r="A54" s="350" t="s">
        <v>502</v>
      </c>
      <c r="B54" s="351" t="s">
        <v>165</v>
      </c>
      <c r="C54" s="350" t="s">
        <v>4</v>
      </c>
      <c r="D54" s="352"/>
      <c r="E54" s="353">
        <f>IF(D54=0,0,VLOOKUP(B54,Composições!$B:$I,8,FALSE))</f>
        <v>0</v>
      </c>
      <c r="F54" s="353">
        <f t="shared" si="0"/>
        <v>0</v>
      </c>
      <c r="G54" s="354">
        <f>IF(D54=0,0,VLOOKUP(B54,Composições!$B:$I,7,FALSE))</f>
        <v>0</v>
      </c>
      <c r="H54" s="355">
        <f t="shared" si="1"/>
        <v>0</v>
      </c>
      <c r="I54" s="392"/>
    </row>
    <row r="55" spans="1:9" ht="25.5" x14ac:dyDescent="0.2">
      <c r="A55" s="350" t="s">
        <v>206</v>
      </c>
      <c r="B55" s="351" t="s">
        <v>166</v>
      </c>
      <c r="C55" s="350" t="s">
        <v>4</v>
      </c>
      <c r="D55" s="352"/>
      <c r="E55" s="353">
        <f>IF(D55=0,0,VLOOKUP(B55,Composições!$B:$I,8,FALSE))</f>
        <v>0</v>
      </c>
      <c r="F55" s="353">
        <f t="shared" si="0"/>
        <v>0</v>
      </c>
      <c r="G55" s="354">
        <f>IF(D55=0,0,VLOOKUP(B55,Composições!$B:$I,7,FALSE))</f>
        <v>0</v>
      </c>
      <c r="H55" s="355">
        <f t="shared" si="1"/>
        <v>0</v>
      </c>
      <c r="I55" s="392"/>
    </row>
    <row r="56" spans="1:9" ht="25.5" x14ac:dyDescent="0.2">
      <c r="A56" s="350" t="s">
        <v>207</v>
      </c>
      <c r="B56" s="351" t="s">
        <v>167</v>
      </c>
      <c r="C56" s="350" t="s">
        <v>4</v>
      </c>
      <c r="D56" s="352"/>
      <c r="E56" s="353">
        <f>IF(D56=0,0,VLOOKUP(B56,Composições!$B:$I,8,FALSE))</f>
        <v>0</v>
      </c>
      <c r="F56" s="353">
        <f t="shared" si="0"/>
        <v>0</v>
      </c>
      <c r="G56" s="354">
        <f>IF(D56=0,0,VLOOKUP(B56,Composições!$B:$I,7,FALSE))</f>
        <v>0</v>
      </c>
      <c r="H56" s="355">
        <f t="shared" si="1"/>
        <v>0</v>
      </c>
      <c r="I56" s="392"/>
    </row>
    <row r="57" spans="1:9" ht="25.5" x14ac:dyDescent="0.2">
      <c r="A57" s="350" t="s">
        <v>208</v>
      </c>
      <c r="B57" s="351" t="s">
        <v>168</v>
      </c>
      <c r="C57" s="350" t="s">
        <v>4</v>
      </c>
      <c r="D57" s="352"/>
      <c r="E57" s="353">
        <f>IF(D57=0,0,VLOOKUP(B57,Composições!$B:$I,8,FALSE))</f>
        <v>0</v>
      </c>
      <c r="F57" s="353">
        <f t="shared" si="0"/>
        <v>0</v>
      </c>
      <c r="G57" s="354">
        <f>IF(D57=0,0,VLOOKUP(B57,Composições!$B:$I,7,FALSE))</f>
        <v>0</v>
      </c>
      <c r="H57" s="355">
        <f t="shared" si="1"/>
        <v>0</v>
      </c>
      <c r="I57" s="392"/>
    </row>
    <row r="58" spans="1:9" ht="25.5" x14ac:dyDescent="0.2">
      <c r="A58" s="350" t="s">
        <v>503</v>
      </c>
      <c r="B58" s="351" t="s">
        <v>169</v>
      </c>
      <c r="C58" s="350" t="s">
        <v>4</v>
      </c>
      <c r="D58" s="352"/>
      <c r="E58" s="353">
        <f>IF(D58=0,0,VLOOKUP(B58,Composições!$B:$I,8,FALSE))</f>
        <v>0</v>
      </c>
      <c r="F58" s="353">
        <f t="shared" si="0"/>
        <v>0</v>
      </c>
      <c r="G58" s="354">
        <f>IF(D58=0,0,VLOOKUP(B58,Composições!$B:$I,7,FALSE))</f>
        <v>0</v>
      </c>
      <c r="H58" s="355">
        <f t="shared" si="1"/>
        <v>0</v>
      </c>
      <c r="I58" s="392"/>
    </row>
    <row r="59" spans="1:9" ht="25.5" x14ac:dyDescent="0.2">
      <c r="A59" s="350" t="s">
        <v>209</v>
      </c>
      <c r="B59" s="351" t="s">
        <v>170</v>
      </c>
      <c r="C59" s="350" t="s">
        <v>4</v>
      </c>
      <c r="D59" s="352"/>
      <c r="E59" s="353">
        <f>IF(D59=0,0,VLOOKUP(B59,Composições!$B:$I,8,FALSE))</f>
        <v>0</v>
      </c>
      <c r="F59" s="353">
        <f t="shared" si="0"/>
        <v>0</v>
      </c>
      <c r="G59" s="354">
        <f>IF(D59=0,0,VLOOKUP(B59,Composições!$B:$I,7,FALSE))</f>
        <v>0</v>
      </c>
      <c r="H59" s="355">
        <f t="shared" si="1"/>
        <v>0</v>
      </c>
      <c r="I59" s="392"/>
    </row>
    <row r="60" spans="1:9" ht="25.5" x14ac:dyDescent="0.2">
      <c r="A60" s="350" t="s">
        <v>210</v>
      </c>
      <c r="B60" s="351" t="s">
        <v>461</v>
      </c>
      <c r="C60" s="350" t="s">
        <v>4</v>
      </c>
      <c r="D60" s="352">
        <v>361</v>
      </c>
      <c r="E60" s="353">
        <f>IF(D60=0,0,VLOOKUP(B60,Composições!$B:$I,8,FALSE))</f>
        <v>9.36</v>
      </c>
      <c r="F60" s="353">
        <f t="shared" si="0"/>
        <v>3378.96</v>
      </c>
      <c r="G60" s="354">
        <f>IF(D60=0,0,VLOOKUP(B60,Composições!$B:$I,7,FALSE))</f>
        <v>0</v>
      </c>
      <c r="H60" s="355">
        <f t="shared" si="1"/>
        <v>0</v>
      </c>
      <c r="I60" s="392"/>
    </row>
    <row r="61" spans="1:9" ht="25.5" x14ac:dyDescent="0.2">
      <c r="A61" s="350" t="s">
        <v>211</v>
      </c>
      <c r="B61" s="351" t="s">
        <v>462</v>
      </c>
      <c r="C61" s="350" t="s">
        <v>4</v>
      </c>
      <c r="D61" s="352">
        <v>2</v>
      </c>
      <c r="E61" s="353">
        <f>IF(D61=0,0,VLOOKUP(B61,Composições!$B:$I,8,FALSE))</f>
        <v>9.36</v>
      </c>
      <c r="F61" s="353">
        <f t="shared" si="0"/>
        <v>18.72</v>
      </c>
      <c r="G61" s="354">
        <f>IF(D61=0,0,VLOOKUP(B61,Composições!$B:$I,7,FALSE))</f>
        <v>0</v>
      </c>
      <c r="H61" s="355">
        <f t="shared" si="1"/>
        <v>0</v>
      </c>
      <c r="I61" s="392"/>
    </row>
    <row r="62" spans="1:9" ht="25.5" x14ac:dyDescent="0.2">
      <c r="A62" s="350" t="s">
        <v>212</v>
      </c>
      <c r="B62" s="351" t="s">
        <v>413</v>
      </c>
      <c r="C62" s="350" t="s">
        <v>4</v>
      </c>
      <c r="D62" s="352">
        <v>6</v>
      </c>
      <c r="E62" s="353">
        <f>IF(D62=0,0,VLOOKUP(B62,Composições!$B:$I,8,FALSE))</f>
        <v>9.36</v>
      </c>
      <c r="F62" s="353">
        <f t="shared" si="0"/>
        <v>56.16</v>
      </c>
      <c r="G62" s="354">
        <f>IF(D62=0,0,VLOOKUP(B62,Composições!$B:$I,7,FALSE))</f>
        <v>0</v>
      </c>
      <c r="H62" s="355">
        <f t="shared" si="1"/>
        <v>0</v>
      </c>
      <c r="I62" s="392"/>
    </row>
    <row r="63" spans="1:9" ht="25.5" x14ac:dyDescent="0.2">
      <c r="A63" s="350" t="s">
        <v>504</v>
      </c>
      <c r="B63" s="351" t="s">
        <v>330</v>
      </c>
      <c r="C63" s="350" t="s">
        <v>4</v>
      </c>
      <c r="D63" s="352"/>
      <c r="E63" s="353">
        <f>IF(D63=0,0,VLOOKUP(B63,Composições!$B:$I,8,FALSE))</f>
        <v>0</v>
      </c>
      <c r="F63" s="353">
        <f t="shared" si="0"/>
        <v>0</v>
      </c>
      <c r="G63" s="354">
        <f>IF(D63=0,0,VLOOKUP(B63,Composições!$B:$I,7,FALSE))</f>
        <v>0</v>
      </c>
      <c r="H63" s="355">
        <f t="shared" si="1"/>
        <v>0</v>
      </c>
      <c r="I63" s="392"/>
    </row>
    <row r="64" spans="1:9" ht="25.5" x14ac:dyDescent="0.2">
      <c r="A64" s="350" t="s">
        <v>505</v>
      </c>
      <c r="B64" s="351" t="s">
        <v>331</v>
      </c>
      <c r="C64" s="350" t="s">
        <v>4</v>
      </c>
      <c r="D64" s="352"/>
      <c r="E64" s="353">
        <f>IF(D64=0,0,VLOOKUP(B64,Composições!$B:$I,8,FALSE))</f>
        <v>0</v>
      </c>
      <c r="F64" s="353">
        <f t="shared" si="0"/>
        <v>0</v>
      </c>
      <c r="G64" s="354">
        <f>IF(D64=0,0,VLOOKUP(B64,Composições!$B:$I,7,FALSE))</f>
        <v>0</v>
      </c>
      <c r="H64" s="355">
        <f t="shared" si="1"/>
        <v>0</v>
      </c>
      <c r="I64" s="392"/>
    </row>
    <row r="65" spans="1:9" ht="25.5" x14ac:dyDescent="0.2">
      <c r="A65" s="350" t="s">
        <v>213</v>
      </c>
      <c r="B65" s="351" t="s">
        <v>332</v>
      </c>
      <c r="C65" s="350" t="s">
        <v>4</v>
      </c>
      <c r="D65" s="352"/>
      <c r="E65" s="353">
        <f>IF(D65=0,0,VLOOKUP(B65,Composições!$B:$I,8,FALSE))</f>
        <v>0</v>
      </c>
      <c r="F65" s="353">
        <f t="shared" si="0"/>
        <v>0</v>
      </c>
      <c r="G65" s="354">
        <f>IF(D65=0,0,VLOOKUP(B65,Composições!$B:$I,7,FALSE))</f>
        <v>0</v>
      </c>
      <c r="H65" s="355">
        <f t="shared" si="1"/>
        <v>0</v>
      </c>
      <c r="I65" s="392"/>
    </row>
    <row r="66" spans="1:9" ht="25.5" x14ac:dyDescent="0.2">
      <c r="A66" s="350" t="s">
        <v>506</v>
      </c>
      <c r="B66" s="351" t="s">
        <v>341</v>
      </c>
      <c r="C66" s="350" t="s">
        <v>4</v>
      </c>
      <c r="D66" s="352"/>
      <c r="E66" s="353">
        <f>IF(D66=0,0,VLOOKUP(B66,Composições!$B:$I,8,FALSE))</f>
        <v>0</v>
      </c>
      <c r="F66" s="353">
        <f t="shared" si="0"/>
        <v>0</v>
      </c>
      <c r="G66" s="354">
        <f>IF(D66=0,0,VLOOKUP(B66,Composições!$B:$I,7,FALSE))</f>
        <v>0</v>
      </c>
      <c r="H66" s="355">
        <f t="shared" si="1"/>
        <v>0</v>
      </c>
      <c r="I66" s="392"/>
    </row>
    <row r="67" spans="1:9" ht="25.5" x14ac:dyDescent="0.2">
      <c r="A67" s="350" t="s">
        <v>214</v>
      </c>
      <c r="B67" s="356" t="s">
        <v>333</v>
      </c>
      <c r="C67" s="350" t="s">
        <v>4</v>
      </c>
      <c r="D67" s="352"/>
      <c r="E67" s="353">
        <f>IF(D67=0,0,VLOOKUP(B67,Composições!$B:$I,8,FALSE))</f>
        <v>0</v>
      </c>
      <c r="F67" s="353">
        <f t="shared" si="0"/>
        <v>0</v>
      </c>
      <c r="G67" s="354">
        <f>IF(D67=0,0,VLOOKUP(B67,Composições!$B:$I,7,FALSE))</f>
        <v>0</v>
      </c>
      <c r="H67" s="355">
        <f t="shared" si="1"/>
        <v>0</v>
      </c>
      <c r="I67" s="392"/>
    </row>
    <row r="68" spans="1:9" ht="25.5" x14ac:dyDescent="0.2">
      <c r="A68" s="350" t="s">
        <v>215</v>
      </c>
      <c r="B68" s="351" t="s">
        <v>323</v>
      </c>
      <c r="C68" s="350" t="s">
        <v>4</v>
      </c>
      <c r="D68" s="352">
        <f>163+112+576</f>
        <v>851</v>
      </c>
      <c r="E68" s="353">
        <f>IF(D68=0,0,VLOOKUP(B68,Composições!$B:$I,8,FALSE))</f>
        <v>9.36</v>
      </c>
      <c r="F68" s="353">
        <f t="shared" si="0"/>
        <v>7965.36</v>
      </c>
      <c r="G68" s="354">
        <f>IF(D68=0,0,VLOOKUP(B68,Composições!$B:$I,7,FALSE))</f>
        <v>0</v>
      </c>
      <c r="H68" s="355">
        <f t="shared" si="1"/>
        <v>0</v>
      </c>
      <c r="I68" s="392"/>
    </row>
    <row r="69" spans="1:9" ht="25.5" x14ac:dyDescent="0.2">
      <c r="A69" s="350" t="s">
        <v>216</v>
      </c>
      <c r="B69" s="351" t="s">
        <v>324</v>
      </c>
      <c r="C69" s="350" t="s">
        <v>4</v>
      </c>
      <c r="D69" s="352">
        <f>30+20+45</f>
        <v>95</v>
      </c>
      <c r="E69" s="353">
        <f>IF(D69=0,0,VLOOKUP(B69,Composições!$B:$I,8,FALSE))</f>
        <v>9.36</v>
      </c>
      <c r="F69" s="353">
        <f t="shared" si="0"/>
        <v>889.2</v>
      </c>
      <c r="G69" s="354">
        <f>IF(D69=0,0,VLOOKUP(B69,Composições!$B:$I,7,FALSE))</f>
        <v>0</v>
      </c>
      <c r="H69" s="355">
        <f t="shared" si="1"/>
        <v>0</v>
      </c>
      <c r="I69" s="392"/>
    </row>
    <row r="70" spans="1:9" ht="25.5" x14ac:dyDescent="0.2">
      <c r="A70" s="350" t="s">
        <v>217</v>
      </c>
      <c r="B70" s="356" t="s">
        <v>755</v>
      </c>
      <c r="C70" s="350" t="s">
        <v>4</v>
      </c>
      <c r="D70" s="352">
        <f>22+12+11</f>
        <v>45</v>
      </c>
      <c r="E70" s="353">
        <f>IF(D70=0,0,VLOOKUP(B70,Composições!$B:$I,8,FALSE))</f>
        <v>9.36</v>
      </c>
      <c r="F70" s="353">
        <f t="shared" si="0"/>
        <v>421.2</v>
      </c>
      <c r="G70" s="354">
        <f>IF(D70=0,0,VLOOKUP(B70,Composições!$B:$I,7,FALSE))</f>
        <v>0</v>
      </c>
      <c r="H70" s="355">
        <f t="shared" si="1"/>
        <v>0</v>
      </c>
      <c r="I70" s="392"/>
    </row>
    <row r="71" spans="1:9" s="139" customFormat="1" ht="25.5" x14ac:dyDescent="0.2">
      <c r="A71" s="350" t="s">
        <v>218</v>
      </c>
      <c r="B71" s="356" t="s">
        <v>342</v>
      </c>
      <c r="C71" s="350" t="s">
        <v>4</v>
      </c>
      <c r="D71" s="352"/>
      <c r="E71" s="353">
        <f>IF(D71=0,0,VLOOKUP(B71,Composições!$B:$I,8,FALSE))</f>
        <v>0</v>
      </c>
      <c r="F71" s="353">
        <f t="shared" si="0"/>
        <v>0</v>
      </c>
      <c r="G71" s="354">
        <f>IF(D71=0,0,VLOOKUP(B71,Composições!$B:$I,7,FALSE))</f>
        <v>0</v>
      </c>
      <c r="H71" s="355"/>
      <c r="I71" s="141"/>
    </row>
    <row r="72" spans="1:9" s="139" customFormat="1" ht="25.5" x14ac:dyDescent="0.2">
      <c r="A72" s="350" t="s">
        <v>219</v>
      </c>
      <c r="B72" s="356" t="s">
        <v>334</v>
      </c>
      <c r="C72" s="350" t="s">
        <v>4</v>
      </c>
      <c r="D72" s="352"/>
      <c r="E72" s="353">
        <f>IF(D72=0,0,VLOOKUP(B72,Composições!$B:$I,8,FALSE))</f>
        <v>0</v>
      </c>
      <c r="F72" s="353">
        <f t="shared" si="0"/>
        <v>0</v>
      </c>
      <c r="G72" s="354">
        <f>IF(D72=0,0,VLOOKUP(B72,Composições!$B:$I,7,FALSE))</f>
        <v>0</v>
      </c>
      <c r="H72" s="355">
        <f>ROUND(D72*G72,2)</f>
        <v>0</v>
      </c>
      <c r="I72" s="141"/>
    </row>
    <row r="73" spans="1:9" s="139" customFormat="1" ht="25.5" x14ac:dyDescent="0.2">
      <c r="A73" s="350" t="s">
        <v>507</v>
      </c>
      <c r="B73" s="356" t="s">
        <v>344</v>
      </c>
      <c r="C73" s="350" t="s">
        <v>4</v>
      </c>
      <c r="D73" s="352"/>
      <c r="E73" s="353">
        <f>IF(D73=0,0,VLOOKUP(B73,Composições!$B:$I,8,FALSE))</f>
        <v>0</v>
      </c>
      <c r="F73" s="353">
        <f t="shared" si="0"/>
        <v>0</v>
      </c>
      <c r="G73" s="354">
        <f>IF(D73=0,0,VLOOKUP(B73,Composições!$B:$I,7,FALSE))</f>
        <v>0</v>
      </c>
      <c r="H73" s="355">
        <f>ROUND(D73*G73,2)</f>
        <v>0</v>
      </c>
      <c r="I73" s="141"/>
    </row>
    <row r="74" spans="1:9" s="139" customFormat="1" x14ac:dyDescent="0.2">
      <c r="A74" s="350" t="s">
        <v>508</v>
      </c>
      <c r="B74" s="356" t="s">
        <v>123</v>
      </c>
      <c r="C74" s="350" t="s">
        <v>4</v>
      </c>
      <c r="D74" s="352"/>
      <c r="E74" s="353">
        <f>IF(D74=0,0,VLOOKUP(B74,Composições!$B:$I,8,FALSE))</f>
        <v>0</v>
      </c>
      <c r="F74" s="353">
        <f t="shared" ref="F74:F117" si="4">D74*E74</f>
        <v>0</v>
      </c>
      <c r="G74" s="354">
        <f>IF(D74=0,0,VLOOKUP(B74,Composições!$B:$I,7,FALSE))</f>
        <v>0</v>
      </c>
      <c r="H74" s="355">
        <f t="shared" ref="H74:H117" si="5">ROUND(D74*G74,2)</f>
        <v>0</v>
      </c>
      <c r="I74" s="141"/>
    </row>
    <row r="75" spans="1:9" s="139" customFormat="1" x14ac:dyDescent="0.2">
      <c r="A75" s="350" t="s">
        <v>220</v>
      </c>
      <c r="B75" s="356" t="s">
        <v>402</v>
      </c>
      <c r="C75" s="350" t="s">
        <v>4</v>
      </c>
      <c r="D75" s="352"/>
      <c r="E75" s="353">
        <f>IF(D75=0,0,VLOOKUP(B75,Composições!$B:$I,8,FALSE))</f>
        <v>0</v>
      </c>
      <c r="F75" s="353">
        <f t="shared" si="4"/>
        <v>0</v>
      </c>
      <c r="G75" s="354">
        <f>IF(D75=0,0,VLOOKUP(B75,Composições!$B:$I,7,FALSE))</f>
        <v>0</v>
      </c>
      <c r="H75" s="355">
        <f t="shared" si="5"/>
        <v>0</v>
      </c>
      <c r="I75" s="141"/>
    </row>
    <row r="76" spans="1:9" s="139" customFormat="1" x14ac:dyDescent="0.2">
      <c r="A76" s="350" t="s">
        <v>221</v>
      </c>
      <c r="B76" s="356" t="s">
        <v>403</v>
      </c>
      <c r="C76" s="350" t="s">
        <v>4</v>
      </c>
      <c r="D76" s="352"/>
      <c r="E76" s="353">
        <f>IF(D76=0,0,VLOOKUP(B76,Composições!$B:$I,8,FALSE))</f>
        <v>0</v>
      </c>
      <c r="F76" s="353">
        <f t="shared" si="4"/>
        <v>0</v>
      </c>
      <c r="G76" s="354">
        <f>IF(D76=0,0,VLOOKUP(B76,Composições!$B:$I,7,FALSE))</f>
        <v>0</v>
      </c>
      <c r="H76" s="355">
        <f t="shared" si="5"/>
        <v>0</v>
      </c>
      <c r="I76" s="141"/>
    </row>
    <row r="77" spans="1:9" x14ac:dyDescent="0.2">
      <c r="A77" s="350" t="s">
        <v>222</v>
      </c>
      <c r="B77" s="356" t="s">
        <v>124</v>
      </c>
      <c r="C77" s="350" t="s">
        <v>4</v>
      </c>
      <c r="D77" s="352">
        <f>432+51</f>
        <v>483</v>
      </c>
      <c r="E77" s="353">
        <f>IF(D77=0,0,VLOOKUP(B77,Composições!$B:$I,8,FALSE))</f>
        <v>1</v>
      </c>
      <c r="F77" s="353">
        <f t="shared" si="4"/>
        <v>483</v>
      </c>
      <c r="G77" s="354">
        <f>IF(D77=0,0,VLOOKUP(B77,Composições!$B:$I,7,FALSE))</f>
        <v>0</v>
      </c>
      <c r="H77" s="355">
        <f t="shared" si="5"/>
        <v>0</v>
      </c>
      <c r="I77" s="392"/>
    </row>
    <row r="78" spans="1:9" ht="29.25" customHeight="1" x14ac:dyDescent="0.2">
      <c r="A78" s="350" t="s">
        <v>223</v>
      </c>
      <c r="B78" s="356" t="s">
        <v>404</v>
      </c>
      <c r="C78" s="350" t="s">
        <v>4</v>
      </c>
      <c r="D78" s="352">
        <f>108+6</f>
        <v>114</v>
      </c>
      <c r="E78" s="353">
        <f>IF(D78=0,0,VLOOKUP(B78,Composições!$B:$I,8,FALSE))</f>
        <v>1</v>
      </c>
      <c r="F78" s="353">
        <f t="shared" si="4"/>
        <v>114</v>
      </c>
      <c r="G78" s="354">
        <f>IF(D78=0,0,VLOOKUP(B78,Composições!$B:$I,7,FALSE))</f>
        <v>0</v>
      </c>
      <c r="H78" s="355">
        <f t="shared" si="5"/>
        <v>0</v>
      </c>
      <c r="I78" s="392"/>
    </row>
    <row r="79" spans="1:9" ht="29.25" customHeight="1" x14ac:dyDescent="0.2">
      <c r="A79" s="350" t="s">
        <v>224</v>
      </c>
      <c r="B79" s="356" t="s">
        <v>406</v>
      </c>
      <c r="C79" s="350" t="s">
        <v>4</v>
      </c>
      <c r="D79" s="352">
        <f>108+6</f>
        <v>114</v>
      </c>
      <c r="E79" s="353">
        <f>IF(D79=0,0,VLOOKUP(B79,Composições!$B:$I,8,FALSE))</f>
        <v>1.5</v>
      </c>
      <c r="F79" s="353">
        <f t="shared" si="4"/>
        <v>171</v>
      </c>
      <c r="G79" s="354">
        <f>IF(D79=0,0,VLOOKUP(B79,Composições!$B:$I,7,FALSE))</f>
        <v>0</v>
      </c>
      <c r="H79" s="355">
        <f t="shared" si="5"/>
        <v>0</v>
      </c>
      <c r="I79" s="392"/>
    </row>
    <row r="80" spans="1:9" s="139" customFormat="1" ht="12.75" customHeight="1" x14ac:dyDescent="0.2">
      <c r="A80" s="350" t="s">
        <v>225</v>
      </c>
      <c r="B80" s="457" t="s">
        <v>118</v>
      </c>
      <c r="C80" s="350" t="s">
        <v>4</v>
      </c>
      <c r="D80" s="352"/>
      <c r="E80" s="353">
        <f>IF(D80=0,0,VLOOKUP(B80,Composições!$B:$I,8,FALSE))</f>
        <v>0</v>
      </c>
      <c r="F80" s="353">
        <f t="shared" si="4"/>
        <v>0</v>
      </c>
      <c r="G80" s="354">
        <f>IF(D80=0,0,VLOOKUP(B80,Composições!$B:$I,7,FALSE))</f>
        <v>0</v>
      </c>
      <c r="H80" s="355">
        <f t="shared" si="5"/>
        <v>0</v>
      </c>
      <c r="I80" s="141"/>
    </row>
    <row r="81" spans="1:9" s="139" customFormat="1" ht="12.75" customHeight="1" x14ac:dyDescent="0.2">
      <c r="A81" s="350" t="s">
        <v>226</v>
      </c>
      <c r="B81" s="356" t="s">
        <v>405</v>
      </c>
      <c r="C81" s="350" t="s">
        <v>4</v>
      </c>
      <c r="D81" s="352"/>
      <c r="E81" s="353">
        <f>IF(D81=0,0,VLOOKUP(B81,Composições!$B:$I,8,FALSE))</f>
        <v>0</v>
      </c>
      <c r="F81" s="353">
        <f t="shared" si="4"/>
        <v>0</v>
      </c>
      <c r="G81" s="354">
        <f>IF(D81=0,0,VLOOKUP(B81,Composições!$B:$I,7,FALSE))</f>
        <v>0</v>
      </c>
      <c r="H81" s="355">
        <f t="shared" si="5"/>
        <v>0</v>
      </c>
      <c r="I81" s="141"/>
    </row>
    <row r="82" spans="1:9" s="139" customFormat="1" ht="12.75" customHeight="1" x14ac:dyDescent="0.2">
      <c r="A82" s="350" t="s">
        <v>227</v>
      </c>
      <c r="B82" s="356" t="s">
        <v>407</v>
      </c>
      <c r="C82" s="350" t="s">
        <v>4</v>
      </c>
      <c r="D82" s="352"/>
      <c r="E82" s="353">
        <f>IF(D82=0,0,VLOOKUP(B82,Composições!$B:$I,8,FALSE))</f>
        <v>0</v>
      </c>
      <c r="F82" s="353">
        <f t="shared" si="4"/>
        <v>0</v>
      </c>
      <c r="G82" s="354">
        <f>IF(D82=0,0,VLOOKUP(B82,Composições!$B:$I,7,FALSE))</f>
        <v>0</v>
      </c>
      <c r="H82" s="355">
        <f t="shared" si="5"/>
        <v>0</v>
      </c>
      <c r="I82" s="141"/>
    </row>
    <row r="83" spans="1:9" ht="42" customHeight="1" x14ac:dyDescent="0.2">
      <c r="A83" s="350" t="s">
        <v>228</v>
      </c>
      <c r="B83" s="351" t="s">
        <v>174</v>
      </c>
      <c r="C83" s="350" t="s">
        <v>4</v>
      </c>
      <c r="D83" s="352">
        <f>86+42</f>
        <v>128</v>
      </c>
      <c r="E83" s="353">
        <f>IF(D83=0,0,VLOOKUP(B83,Composições!$B:$I,8,FALSE))</f>
        <v>5.33</v>
      </c>
      <c r="F83" s="353">
        <f t="shared" si="4"/>
        <v>682.24</v>
      </c>
      <c r="G83" s="354">
        <f>IF(D83=0,0,VLOOKUP(B83,Composições!$B:$I,7,FALSE))</f>
        <v>0</v>
      </c>
      <c r="H83" s="355">
        <f t="shared" si="5"/>
        <v>0</v>
      </c>
      <c r="I83" s="392"/>
    </row>
    <row r="84" spans="1:9" ht="25.5" x14ac:dyDescent="0.2">
      <c r="A84" s="350" t="s">
        <v>229</v>
      </c>
      <c r="B84" s="351" t="s">
        <v>175</v>
      </c>
      <c r="C84" s="350" t="s">
        <v>4</v>
      </c>
      <c r="D84" s="352">
        <f>32*0</f>
        <v>0</v>
      </c>
      <c r="E84" s="353">
        <f>IF(D84=0,0,VLOOKUP(B84,Composições!$B:$I,8,FALSE))</f>
        <v>0</v>
      </c>
      <c r="F84" s="353">
        <f t="shared" si="4"/>
        <v>0</v>
      </c>
      <c r="G84" s="354">
        <f>IF(D84=0,0,VLOOKUP(B84,Composições!$B:$I,7,FALSE))</f>
        <v>0</v>
      </c>
      <c r="H84" s="355">
        <f t="shared" si="5"/>
        <v>0</v>
      </c>
      <c r="I84" s="392"/>
    </row>
    <row r="85" spans="1:9" s="139" customFormat="1" ht="25.5" x14ac:dyDescent="0.2">
      <c r="A85" s="350" t="s">
        <v>230</v>
      </c>
      <c r="B85" s="351" t="s">
        <v>176</v>
      </c>
      <c r="C85" s="350" t="s">
        <v>4</v>
      </c>
      <c r="D85" s="352"/>
      <c r="E85" s="353">
        <f>IF(D85=0,0,VLOOKUP(B85,Composições!$B:$I,8,FALSE))</f>
        <v>0</v>
      </c>
      <c r="F85" s="353">
        <f t="shared" si="4"/>
        <v>0</v>
      </c>
      <c r="G85" s="354">
        <f>IF(D85=0,0,VLOOKUP(B85,Composições!$B:$I,7,FALSE))</f>
        <v>0</v>
      </c>
      <c r="H85" s="355">
        <f t="shared" si="5"/>
        <v>0</v>
      </c>
      <c r="I85" s="141"/>
    </row>
    <row r="86" spans="1:9" s="139" customFormat="1" ht="25.5" x14ac:dyDescent="0.2">
      <c r="A86" s="350" t="s">
        <v>231</v>
      </c>
      <c r="B86" s="351" t="s">
        <v>177</v>
      </c>
      <c r="C86" s="350" t="s">
        <v>4</v>
      </c>
      <c r="D86" s="352"/>
      <c r="E86" s="353">
        <f>IF(D86=0,0,VLOOKUP(B86,Composições!$B:$I,8,FALSE))</f>
        <v>0</v>
      </c>
      <c r="F86" s="353">
        <f t="shared" si="4"/>
        <v>0</v>
      </c>
      <c r="G86" s="354">
        <f>IF(D86=0,0,VLOOKUP(B86,Composições!$B:$I,7,FALSE))</f>
        <v>0</v>
      </c>
      <c r="H86" s="355">
        <f t="shared" si="5"/>
        <v>0</v>
      </c>
      <c r="I86" s="141"/>
    </row>
    <row r="87" spans="1:9" s="139" customFormat="1" x14ac:dyDescent="0.2">
      <c r="A87" s="350" t="s">
        <v>509</v>
      </c>
      <c r="B87" s="356" t="s">
        <v>340</v>
      </c>
      <c r="C87" s="350" t="s">
        <v>4</v>
      </c>
      <c r="D87" s="352"/>
      <c r="E87" s="353">
        <f>IF(D87=0,0,VLOOKUP(B87,Composições!$B:$I,8,FALSE))</f>
        <v>0</v>
      </c>
      <c r="F87" s="353">
        <f t="shared" si="4"/>
        <v>0</v>
      </c>
      <c r="G87" s="354">
        <f>IF(D87=0,0,VLOOKUP(B87,Composições!$B:$I,7,FALSE))</f>
        <v>0</v>
      </c>
      <c r="H87" s="355">
        <f t="shared" si="5"/>
        <v>0</v>
      </c>
      <c r="I87" s="141"/>
    </row>
    <row r="88" spans="1:9" ht="29.25" customHeight="1" x14ac:dyDescent="0.2">
      <c r="A88" s="350" t="s">
        <v>510</v>
      </c>
      <c r="B88" s="351" t="s">
        <v>233</v>
      </c>
      <c r="C88" s="350" t="s">
        <v>4</v>
      </c>
      <c r="D88" s="352">
        <f>(27+31)*8+24</f>
        <v>488</v>
      </c>
      <c r="E88" s="353">
        <f>IF(D88=0,0,VLOOKUP(B88,Composições!$B:$I,8,FALSE))</f>
        <v>1</v>
      </c>
      <c r="F88" s="353">
        <f t="shared" si="4"/>
        <v>488</v>
      </c>
      <c r="G88" s="354">
        <f>IF(D88=0,0,VLOOKUP(B88,Composições!$B:$I,7,FALSE))</f>
        <v>0</v>
      </c>
      <c r="H88" s="355">
        <f t="shared" si="5"/>
        <v>0</v>
      </c>
      <c r="I88" s="392"/>
    </row>
    <row r="89" spans="1:9" s="139" customFormat="1" ht="29.25" customHeight="1" x14ac:dyDescent="0.2">
      <c r="A89" s="350" t="s">
        <v>234</v>
      </c>
      <c r="B89" s="356" t="s">
        <v>243</v>
      </c>
      <c r="C89" s="350" t="s">
        <v>4</v>
      </c>
      <c r="D89" s="352"/>
      <c r="E89" s="353">
        <f>IF(D89=0,0,VLOOKUP(B89,Composições!$B:$I,8,FALSE))</f>
        <v>0</v>
      </c>
      <c r="F89" s="353">
        <f t="shared" si="4"/>
        <v>0</v>
      </c>
      <c r="G89" s="354">
        <f>IF(D89=0,0,VLOOKUP(B89,Composições!$B:$I,7,FALSE))</f>
        <v>0</v>
      </c>
      <c r="H89" s="355">
        <f t="shared" si="5"/>
        <v>0</v>
      </c>
      <c r="I89" s="141"/>
    </row>
    <row r="90" spans="1:9" s="139" customFormat="1" ht="12.75" customHeight="1" x14ac:dyDescent="0.2">
      <c r="A90" s="350" t="s">
        <v>235</v>
      </c>
      <c r="B90" s="351" t="s">
        <v>294</v>
      </c>
      <c r="C90" s="350" t="s">
        <v>4</v>
      </c>
      <c r="D90" s="352"/>
      <c r="E90" s="353">
        <f>IF(D90=0,0,VLOOKUP(B90,Composições!$B:$I,8,FALSE))</f>
        <v>0</v>
      </c>
      <c r="F90" s="353">
        <f t="shared" si="4"/>
        <v>0</v>
      </c>
      <c r="G90" s="354">
        <f>IF(D90=0,0,VLOOKUP(B90,Composições!$B:$I,7,FALSE))</f>
        <v>0</v>
      </c>
      <c r="H90" s="355">
        <f t="shared" si="5"/>
        <v>0</v>
      </c>
      <c r="I90" s="141"/>
    </row>
    <row r="91" spans="1:9" ht="42" customHeight="1" x14ac:dyDescent="0.2">
      <c r="A91" s="350" t="s">
        <v>511</v>
      </c>
      <c r="B91" s="351" t="s">
        <v>322</v>
      </c>
      <c r="C91" s="350" t="s">
        <v>427</v>
      </c>
      <c r="D91" s="352">
        <f>888+258+258+252</f>
        <v>1656</v>
      </c>
      <c r="E91" s="353">
        <f>IF(D91=0,0,VLOOKUP(B91,Composições!$B:$I,8,FALSE))</f>
        <v>2</v>
      </c>
      <c r="F91" s="353">
        <f t="shared" si="4"/>
        <v>3312</v>
      </c>
      <c r="G91" s="354">
        <f>IF(D91=0,0,VLOOKUP(B91,Composições!$B:$I,7,FALSE))</f>
        <v>0</v>
      </c>
      <c r="H91" s="355">
        <f t="shared" si="5"/>
        <v>0</v>
      </c>
      <c r="I91" s="392"/>
    </row>
    <row r="92" spans="1:9" s="139" customFormat="1" ht="12.75" customHeight="1" x14ac:dyDescent="0.2">
      <c r="A92" s="350" t="s">
        <v>512</v>
      </c>
      <c r="B92" s="356" t="s">
        <v>296</v>
      </c>
      <c r="C92" s="350" t="s">
        <v>4</v>
      </c>
      <c r="D92" s="352"/>
      <c r="E92" s="353">
        <f>IF(D92=0,0,VLOOKUP(B92,Composições!$B:$I,8,FALSE))</f>
        <v>0</v>
      </c>
      <c r="F92" s="353">
        <f t="shared" si="4"/>
        <v>0</v>
      </c>
      <c r="G92" s="354">
        <f>IF(D92=0,0,VLOOKUP(B92,Composições!$B:$I,7,FALSE))</f>
        <v>0</v>
      </c>
      <c r="H92" s="355">
        <f t="shared" si="5"/>
        <v>0</v>
      </c>
      <c r="I92" s="141"/>
    </row>
    <row r="93" spans="1:9" s="139" customFormat="1" ht="12.75" customHeight="1" x14ac:dyDescent="0.2">
      <c r="A93" s="350" t="s">
        <v>513</v>
      </c>
      <c r="B93" s="351" t="s">
        <v>183</v>
      </c>
      <c r="C93" s="350" t="s">
        <v>4</v>
      </c>
      <c r="D93" s="352"/>
      <c r="E93" s="353">
        <f>IF(D93=0,0,VLOOKUP(B93,Composições!$B:$I,8,FALSE))</f>
        <v>0</v>
      </c>
      <c r="F93" s="353">
        <f t="shared" si="4"/>
        <v>0</v>
      </c>
      <c r="G93" s="354">
        <f>IF(D93=0,0,VLOOKUP(B93,Composições!$B:$I,7,FALSE))</f>
        <v>0</v>
      </c>
      <c r="H93" s="355">
        <f t="shared" si="5"/>
        <v>0</v>
      </c>
      <c r="I93" s="141"/>
    </row>
    <row r="94" spans="1:9" s="139" customFormat="1" ht="12.75" customHeight="1" x14ac:dyDescent="0.2">
      <c r="A94" s="350" t="s">
        <v>514</v>
      </c>
      <c r="B94" s="351" t="s">
        <v>186</v>
      </c>
      <c r="C94" s="350" t="s">
        <v>4</v>
      </c>
      <c r="D94" s="352"/>
      <c r="E94" s="353">
        <f>IF(D94=0,0,VLOOKUP(B94,Composições!$B:$I,8,FALSE))</f>
        <v>0</v>
      </c>
      <c r="F94" s="353">
        <f t="shared" si="4"/>
        <v>0</v>
      </c>
      <c r="G94" s="354">
        <f>IF(D94=0,0,VLOOKUP(B94,Composições!$B:$I,7,FALSE))</f>
        <v>0</v>
      </c>
      <c r="H94" s="355">
        <f t="shared" si="5"/>
        <v>0</v>
      </c>
      <c r="I94" s="141"/>
    </row>
    <row r="95" spans="1:9" s="139" customFormat="1" ht="12.75" customHeight="1" x14ac:dyDescent="0.2">
      <c r="A95" s="350" t="s">
        <v>515</v>
      </c>
      <c r="B95" s="351" t="s">
        <v>188</v>
      </c>
      <c r="C95" s="350" t="s">
        <v>4</v>
      </c>
      <c r="D95" s="352"/>
      <c r="E95" s="353">
        <f>IF(D95=0,0,VLOOKUP(B95,Composições!$B:$I,8,FALSE))</f>
        <v>0</v>
      </c>
      <c r="F95" s="353">
        <f t="shared" si="4"/>
        <v>0</v>
      </c>
      <c r="G95" s="354">
        <f>IF(D95=0,0,VLOOKUP(B95,Composições!$B:$I,7,FALSE))</f>
        <v>0</v>
      </c>
      <c r="H95" s="355">
        <f t="shared" si="5"/>
        <v>0</v>
      </c>
      <c r="I95" s="141"/>
    </row>
    <row r="96" spans="1:9" s="139" customFormat="1" ht="12.75" customHeight="1" x14ac:dyDescent="0.2">
      <c r="A96" s="350" t="s">
        <v>516</v>
      </c>
      <c r="B96" s="351" t="s">
        <v>308</v>
      </c>
      <c r="C96" s="350" t="s">
        <v>4</v>
      </c>
      <c r="D96" s="352"/>
      <c r="E96" s="353">
        <f>IF(D96=0,0,VLOOKUP(B96,Composições!$B:$I,8,FALSE))</f>
        <v>0</v>
      </c>
      <c r="F96" s="353">
        <f t="shared" si="4"/>
        <v>0</v>
      </c>
      <c r="G96" s="354">
        <f>IF(D96=0,0,VLOOKUP(B96,Composições!$B:$I,7,FALSE))</f>
        <v>0</v>
      </c>
      <c r="H96" s="355">
        <f t="shared" si="5"/>
        <v>0</v>
      </c>
      <c r="I96" s="141"/>
    </row>
    <row r="97" spans="1:9" s="139" customFormat="1" ht="12.75" customHeight="1" x14ac:dyDescent="0.2">
      <c r="A97" s="350" t="s">
        <v>517</v>
      </c>
      <c r="B97" s="351" t="s">
        <v>309</v>
      </c>
      <c r="C97" s="350" t="s">
        <v>4</v>
      </c>
      <c r="D97" s="352"/>
      <c r="E97" s="353">
        <f>IF(D97=0,0,VLOOKUP(B97,Composições!$B:$I,8,FALSE))</f>
        <v>0</v>
      </c>
      <c r="F97" s="353">
        <f t="shared" si="4"/>
        <v>0</v>
      </c>
      <c r="G97" s="354">
        <f>IF(D97=0,0,VLOOKUP(B97,Composições!$B:$I,7,FALSE))</f>
        <v>0</v>
      </c>
      <c r="H97" s="355">
        <f t="shared" si="5"/>
        <v>0</v>
      </c>
      <c r="I97" s="141"/>
    </row>
    <row r="98" spans="1:9" ht="12.75" customHeight="1" x14ac:dyDescent="0.2">
      <c r="A98" s="350" t="s">
        <v>518</v>
      </c>
      <c r="B98" s="356" t="s">
        <v>310</v>
      </c>
      <c r="C98" s="350" t="s">
        <v>4</v>
      </c>
      <c r="D98" s="352">
        <v>1</v>
      </c>
      <c r="E98" s="353">
        <f>IF(D98=0,0,VLOOKUP(B98,Composições!$B:$I,8,FALSE))</f>
        <v>22</v>
      </c>
      <c r="F98" s="353">
        <f t="shared" si="4"/>
        <v>22</v>
      </c>
      <c r="G98" s="354">
        <f>IF(D98=0,0,VLOOKUP(B98,Composições!$B:$I,7,FALSE))</f>
        <v>0</v>
      </c>
      <c r="H98" s="355">
        <f>ROUND(D98*G98,2)</f>
        <v>0</v>
      </c>
      <c r="I98" s="392"/>
    </row>
    <row r="99" spans="1:9" ht="29.25" customHeight="1" x14ac:dyDescent="0.2">
      <c r="A99" s="350" t="s">
        <v>519</v>
      </c>
      <c r="B99" s="351" t="s">
        <v>178</v>
      </c>
      <c r="C99" s="350" t="s">
        <v>4</v>
      </c>
      <c r="D99" s="352">
        <f>56+25</f>
        <v>81</v>
      </c>
      <c r="E99" s="353">
        <f>IF(D99=0,0,VLOOKUP(B99,Composições!$B:$I,8,FALSE))</f>
        <v>0.33</v>
      </c>
      <c r="F99" s="353">
        <f t="shared" si="4"/>
        <v>26.73</v>
      </c>
      <c r="G99" s="354">
        <f>IF(D99=0,0,VLOOKUP(B99,Composições!$B:$I,7,FALSE))</f>
        <v>0</v>
      </c>
      <c r="H99" s="355">
        <f>ROUND(D99*G99,2)</f>
        <v>0</v>
      </c>
      <c r="I99" s="392"/>
    </row>
    <row r="100" spans="1:9" s="139" customFormat="1" ht="12.75" customHeight="1" x14ac:dyDescent="0.2">
      <c r="A100" s="350" t="s">
        <v>520</v>
      </c>
      <c r="B100" s="351" t="s">
        <v>270</v>
      </c>
      <c r="C100" s="350" t="s">
        <v>4</v>
      </c>
      <c r="D100" s="352"/>
      <c r="E100" s="353">
        <f>IF(D100=0,0,VLOOKUP(B100,Composições!$B:$I,8,FALSE))</f>
        <v>0</v>
      </c>
      <c r="F100" s="353">
        <f t="shared" si="4"/>
        <v>0</v>
      </c>
      <c r="G100" s="354">
        <f>IF(D100=0,0,VLOOKUP(B100,Composições!$B:$I,7,FALSE))</f>
        <v>0</v>
      </c>
      <c r="H100" s="355">
        <f t="shared" si="5"/>
        <v>0</v>
      </c>
      <c r="I100" s="141"/>
    </row>
    <row r="101" spans="1:9" ht="12.75" customHeight="1" x14ac:dyDescent="0.2">
      <c r="A101" s="350" t="s">
        <v>521</v>
      </c>
      <c r="B101" s="351" t="s">
        <v>271</v>
      </c>
      <c r="C101" s="350" t="s">
        <v>4</v>
      </c>
      <c r="D101" s="352">
        <f>12*0</f>
        <v>0</v>
      </c>
      <c r="E101" s="353">
        <f>IF(D101=0,0,VLOOKUP(B101,Composições!$B:$I,8,FALSE))</f>
        <v>0</v>
      </c>
      <c r="F101" s="353">
        <f t="shared" si="4"/>
        <v>0</v>
      </c>
      <c r="G101" s="354">
        <f>IF(D101=0,0,VLOOKUP(B101,Composições!$B:$I,7,FALSE))</f>
        <v>0</v>
      </c>
      <c r="H101" s="355">
        <f t="shared" si="5"/>
        <v>0</v>
      </c>
      <c r="I101" s="392"/>
    </row>
    <row r="102" spans="1:9" s="139" customFormat="1" ht="12.75" customHeight="1" x14ac:dyDescent="0.2">
      <c r="A102" s="350" t="s">
        <v>522</v>
      </c>
      <c r="B102" s="351" t="s">
        <v>179</v>
      </c>
      <c r="C102" s="350" t="s">
        <v>4</v>
      </c>
      <c r="D102" s="352"/>
      <c r="E102" s="353">
        <f>IF(D102=0,0,VLOOKUP(B102,Composições!$B:$I,8,FALSE))</f>
        <v>0</v>
      </c>
      <c r="F102" s="353">
        <f t="shared" si="4"/>
        <v>0</v>
      </c>
      <c r="G102" s="354">
        <f>IF(D102=0,0,VLOOKUP(B102,Composições!$B:$I,7,FALSE))</f>
        <v>0</v>
      </c>
      <c r="H102" s="355">
        <f t="shared" si="5"/>
        <v>0</v>
      </c>
      <c r="I102" s="141"/>
    </row>
    <row r="103" spans="1:9" s="139" customFormat="1" ht="12.75" customHeight="1" x14ac:dyDescent="0.2">
      <c r="A103" s="350" t="s">
        <v>523</v>
      </c>
      <c r="B103" s="351" t="s">
        <v>272</v>
      </c>
      <c r="C103" s="350" t="s">
        <v>4</v>
      </c>
      <c r="D103" s="352"/>
      <c r="E103" s="353">
        <f>IF(D103=0,0,VLOOKUP(B103,Composições!$B:$I,8,FALSE))</f>
        <v>0</v>
      </c>
      <c r="F103" s="353">
        <f t="shared" si="4"/>
        <v>0</v>
      </c>
      <c r="G103" s="354">
        <f>IF(D103=0,0,VLOOKUP(B103,Composições!$B:$I,7,FALSE))</f>
        <v>0</v>
      </c>
      <c r="H103" s="355">
        <f t="shared" si="5"/>
        <v>0</v>
      </c>
      <c r="I103" s="141"/>
    </row>
    <row r="104" spans="1:9" s="139" customFormat="1" ht="12.75" customHeight="1" x14ac:dyDescent="0.2">
      <c r="A104" s="350" t="s">
        <v>524</v>
      </c>
      <c r="B104" s="351" t="s">
        <v>273</v>
      </c>
      <c r="C104" s="350" t="s">
        <v>4</v>
      </c>
      <c r="D104" s="352"/>
      <c r="E104" s="353">
        <f>IF(D104=0,0,VLOOKUP(B104,Composições!$B:$I,8,FALSE))</f>
        <v>0</v>
      </c>
      <c r="F104" s="353">
        <f t="shared" si="4"/>
        <v>0</v>
      </c>
      <c r="G104" s="354">
        <f>IF(D104=0,0,VLOOKUP(B104,Composições!$B:$I,7,FALSE))</f>
        <v>0</v>
      </c>
      <c r="H104" s="355">
        <f t="shared" si="5"/>
        <v>0</v>
      </c>
      <c r="I104" s="141"/>
    </row>
    <row r="105" spans="1:9" s="139" customFormat="1" ht="12.75" customHeight="1" x14ac:dyDescent="0.2">
      <c r="A105" s="350" t="s">
        <v>525</v>
      </c>
      <c r="B105" s="351" t="s">
        <v>269</v>
      </c>
      <c r="C105" s="350" t="s">
        <v>4</v>
      </c>
      <c r="D105" s="352"/>
      <c r="E105" s="353">
        <f>IF(D105=0,0,VLOOKUP(B105,Composições!$B:$I,8,FALSE))</f>
        <v>0</v>
      </c>
      <c r="F105" s="353">
        <f t="shared" si="4"/>
        <v>0</v>
      </c>
      <c r="G105" s="354">
        <f>IF(D105=0,0,VLOOKUP(B105,Composições!$B:$I,7,FALSE))</f>
        <v>0</v>
      </c>
      <c r="H105" s="355">
        <f t="shared" si="5"/>
        <v>0</v>
      </c>
      <c r="I105" s="141"/>
    </row>
    <row r="106" spans="1:9" s="139" customFormat="1" ht="12.75" customHeight="1" x14ac:dyDescent="0.2">
      <c r="A106" s="350" t="s">
        <v>526</v>
      </c>
      <c r="B106" s="351" t="s">
        <v>267</v>
      </c>
      <c r="C106" s="350" t="s">
        <v>4</v>
      </c>
      <c r="D106" s="352"/>
      <c r="E106" s="353">
        <f>IF(D106=0,0,VLOOKUP(B106,Composições!$B:$I,8,FALSE))</f>
        <v>0</v>
      </c>
      <c r="F106" s="353">
        <f t="shared" si="4"/>
        <v>0</v>
      </c>
      <c r="G106" s="354">
        <f>IF(D106=0,0,VLOOKUP(B106,Composições!$B:$I,7,FALSE))</f>
        <v>0</v>
      </c>
      <c r="H106" s="355">
        <f t="shared" si="5"/>
        <v>0</v>
      </c>
      <c r="I106" s="141"/>
    </row>
    <row r="107" spans="1:9" s="139" customFormat="1" ht="12.75" customHeight="1" x14ac:dyDescent="0.2">
      <c r="A107" s="350" t="s">
        <v>527</v>
      </c>
      <c r="B107" s="351" t="s">
        <v>268</v>
      </c>
      <c r="C107" s="350" t="s">
        <v>4</v>
      </c>
      <c r="D107" s="352"/>
      <c r="E107" s="353">
        <f>IF(D107=0,0,VLOOKUP(B107,Composições!$B:$I,8,FALSE))</f>
        <v>0</v>
      </c>
      <c r="F107" s="353">
        <f t="shared" si="4"/>
        <v>0</v>
      </c>
      <c r="G107" s="354">
        <f>IF(D107=0,0,VLOOKUP(B107,Composições!$B:$I,7,FALSE))</f>
        <v>0</v>
      </c>
      <c r="H107" s="355">
        <f t="shared" si="5"/>
        <v>0</v>
      </c>
      <c r="I107" s="141"/>
    </row>
    <row r="108" spans="1:9" s="139" customFormat="1" ht="12.75" customHeight="1" x14ac:dyDescent="0.2">
      <c r="A108" s="350" t="s">
        <v>528</v>
      </c>
      <c r="B108" s="351" t="s">
        <v>266</v>
      </c>
      <c r="C108" s="350" t="s">
        <v>4</v>
      </c>
      <c r="D108" s="352"/>
      <c r="E108" s="353">
        <f>IF(D108=0,0,VLOOKUP(B108,Composições!$B:$I,8,FALSE))</f>
        <v>0</v>
      </c>
      <c r="F108" s="353">
        <f t="shared" si="4"/>
        <v>0</v>
      </c>
      <c r="G108" s="354">
        <f>IF(D108=0,0,VLOOKUP(B108,Composições!$B:$I,7,FALSE))</f>
        <v>0</v>
      </c>
      <c r="H108" s="355">
        <f t="shared" si="5"/>
        <v>0</v>
      </c>
      <c r="I108" s="141"/>
    </row>
    <row r="109" spans="1:9" s="139" customFormat="1" ht="12.75" customHeight="1" x14ac:dyDescent="0.2">
      <c r="A109" s="350" t="s">
        <v>529</v>
      </c>
      <c r="B109" s="351" t="s">
        <v>372</v>
      </c>
      <c r="C109" s="350" t="s">
        <v>4</v>
      </c>
      <c r="D109" s="352"/>
      <c r="E109" s="353">
        <f>IF(D109=0,0,VLOOKUP(B109,Composições!$B:$I,8,FALSE))</f>
        <v>0</v>
      </c>
      <c r="F109" s="353">
        <f t="shared" si="4"/>
        <v>0</v>
      </c>
      <c r="G109" s="354">
        <f>IF(D109=0,0,VLOOKUP(B109,Composições!$B:$I,7,FALSE))</f>
        <v>0</v>
      </c>
      <c r="H109" s="355">
        <f t="shared" si="5"/>
        <v>0</v>
      </c>
      <c r="I109" s="141"/>
    </row>
    <row r="110" spans="1:9" s="139" customFormat="1" ht="12.75" customHeight="1" x14ac:dyDescent="0.2">
      <c r="A110" s="350" t="s">
        <v>530</v>
      </c>
      <c r="B110" s="351" t="s">
        <v>247</v>
      </c>
      <c r="C110" s="350" t="s">
        <v>4</v>
      </c>
      <c r="D110" s="352"/>
      <c r="E110" s="353">
        <f>IF(D110=0,0,VLOOKUP(B110,Composições!$B:$I,8,FALSE))</f>
        <v>0</v>
      </c>
      <c r="F110" s="353">
        <f t="shared" si="4"/>
        <v>0</v>
      </c>
      <c r="G110" s="354">
        <f>IF(D110=0,0,VLOOKUP(B110,Composições!$B:$I,7,FALSE))</f>
        <v>0</v>
      </c>
      <c r="H110" s="355">
        <f t="shared" si="5"/>
        <v>0</v>
      </c>
      <c r="I110" s="141"/>
    </row>
    <row r="111" spans="1:9" s="139" customFormat="1" ht="12.75" customHeight="1" x14ac:dyDescent="0.2">
      <c r="A111" s="350" t="s">
        <v>531</v>
      </c>
      <c r="B111" s="351" t="s">
        <v>249</v>
      </c>
      <c r="C111" s="350" t="s">
        <v>4</v>
      </c>
      <c r="D111" s="352"/>
      <c r="E111" s="353">
        <f>IF(D111=0,0,VLOOKUP(B111,Composições!$B:$I,8,FALSE))</f>
        <v>0</v>
      </c>
      <c r="F111" s="353">
        <f t="shared" si="4"/>
        <v>0</v>
      </c>
      <c r="G111" s="354">
        <f>IF(D111=0,0,VLOOKUP(B111,Composições!$B:$I,7,FALSE))</f>
        <v>0</v>
      </c>
      <c r="H111" s="355">
        <f t="shared" si="5"/>
        <v>0</v>
      </c>
      <c r="I111" s="141"/>
    </row>
    <row r="112" spans="1:9" x14ac:dyDescent="0.2">
      <c r="A112" s="350" t="s">
        <v>532</v>
      </c>
      <c r="B112" s="351" t="s">
        <v>180</v>
      </c>
      <c r="C112" s="350" t="s">
        <v>427</v>
      </c>
      <c r="D112" s="352">
        <f>649+546+968+513+66</f>
        <v>2742</v>
      </c>
      <c r="E112" s="353">
        <f>IF(D112=0,0,VLOOKUP(B112,Composições!$B:$I,8,FALSE))</f>
        <v>2.8</v>
      </c>
      <c r="F112" s="353">
        <f t="shared" si="4"/>
        <v>7677.6</v>
      </c>
      <c r="G112" s="354">
        <f>IF(D112=0,0,VLOOKUP(B112,Composições!$B:$I,7,FALSE))</f>
        <v>0</v>
      </c>
      <c r="H112" s="355">
        <f t="shared" si="5"/>
        <v>0</v>
      </c>
      <c r="I112" s="392"/>
    </row>
    <row r="113" spans="1:9" x14ac:dyDescent="0.2">
      <c r="A113" s="350" t="s">
        <v>533</v>
      </c>
      <c r="B113" s="351" t="s">
        <v>181</v>
      </c>
      <c r="C113" s="350" t="s">
        <v>4</v>
      </c>
      <c r="D113" s="352">
        <f>((27+31)*2)-66</f>
        <v>50</v>
      </c>
      <c r="E113" s="353">
        <f>IF(D113=0,0,VLOOKUP(B113,Composições!$B:$I,8,FALSE))</f>
        <v>3.38</v>
      </c>
      <c r="F113" s="353">
        <f t="shared" si="4"/>
        <v>169</v>
      </c>
      <c r="G113" s="354">
        <f>IF(D113=0,0,VLOOKUP(B113,Composições!$B:$I,7,FALSE))</f>
        <v>0</v>
      </c>
      <c r="H113" s="355">
        <f t="shared" si="5"/>
        <v>0</v>
      </c>
      <c r="I113" s="392"/>
    </row>
    <row r="114" spans="1:9" s="139" customFormat="1" x14ac:dyDescent="0.2">
      <c r="A114" s="350" t="s">
        <v>534</v>
      </c>
      <c r="B114" s="356" t="s">
        <v>361</v>
      </c>
      <c r="C114" s="350" t="s">
        <v>4</v>
      </c>
      <c r="D114" s="352"/>
      <c r="E114" s="353">
        <f>IF(D114=0,0,VLOOKUP(B114,Composições!$B:$I,8,FALSE))</f>
        <v>0</v>
      </c>
      <c r="F114" s="353">
        <f t="shared" si="4"/>
        <v>0</v>
      </c>
      <c r="G114" s="354">
        <f>IF(D114=0,0,VLOOKUP(B114,Composições!$B:$I,7,FALSE))</f>
        <v>0</v>
      </c>
      <c r="H114" s="355">
        <f t="shared" si="5"/>
        <v>0</v>
      </c>
      <c r="I114" s="141"/>
    </row>
    <row r="115" spans="1:9" s="139" customFormat="1" x14ac:dyDescent="0.2">
      <c r="A115" s="350" t="s">
        <v>535</v>
      </c>
      <c r="B115" s="356" t="s">
        <v>363</v>
      </c>
      <c r="C115" s="350" t="s">
        <v>4</v>
      </c>
      <c r="D115" s="352"/>
      <c r="E115" s="353">
        <f>IF(D115=0,0,VLOOKUP(B115,Composições!$B:$I,8,FALSE))</f>
        <v>0</v>
      </c>
      <c r="F115" s="353">
        <f t="shared" si="4"/>
        <v>0</v>
      </c>
      <c r="G115" s="354">
        <f>IF(D115=0,0,VLOOKUP(B115,Composições!$B:$I,7,FALSE))</f>
        <v>0</v>
      </c>
      <c r="H115" s="355">
        <f t="shared" si="5"/>
        <v>0</v>
      </c>
      <c r="I115" s="141"/>
    </row>
    <row r="116" spans="1:9" x14ac:dyDescent="0.2">
      <c r="A116" s="350" t="s">
        <v>536</v>
      </c>
      <c r="B116" s="351" t="s">
        <v>641</v>
      </c>
      <c r="C116" s="350" t="s">
        <v>4</v>
      </c>
      <c r="D116" s="352">
        <f>D112+D113</f>
        <v>2792</v>
      </c>
      <c r="E116" s="353">
        <f>IF(D116=0,0,VLOOKUP(B116,Composições!$B:$I,8,FALSE))</f>
        <v>2.5</v>
      </c>
      <c r="F116" s="353">
        <f t="shared" si="4"/>
        <v>6980</v>
      </c>
      <c r="G116" s="354">
        <f>IF(D116=0,0,VLOOKUP(B116,Composições!$B:$I,7,FALSE))</f>
        <v>0</v>
      </c>
      <c r="H116" s="355">
        <f t="shared" ref="H116" si="6">ROUND(D116*G116,2)</f>
        <v>0</v>
      </c>
      <c r="I116" s="392"/>
    </row>
    <row r="117" spans="1:9" s="139" customFormat="1" x14ac:dyDescent="0.2">
      <c r="A117" s="350" t="s">
        <v>632</v>
      </c>
      <c r="B117" s="351" t="s">
        <v>638</v>
      </c>
      <c r="C117" s="350" t="s">
        <v>4</v>
      </c>
      <c r="D117" s="352"/>
      <c r="E117" s="353">
        <f>IF(D117=0,0,VLOOKUP(B117,Composições!$B:$I,8,FALSE))</f>
        <v>0</v>
      </c>
      <c r="F117" s="353">
        <f t="shared" si="4"/>
        <v>0</v>
      </c>
      <c r="G117" s="354">
        <f>IF(D117=0,0,VLOOKUP(B117,Composições!$B:$I,7,FALSE))</f>
        <v>0</v>
      </c>
      <c r="H117" s="355">
        <f t="shared" si="5"/>
        <v>0</v>
      </c>
      <c r="I117" s="141"/>
    </row>
    <row r="118" spans="1:9" ht="25.5" x14ac:dyDescent="0.2">
      <c r="A118" s="357" t="s">
        <v>632</v>
      </c>
      <c r="B118" s="356" t="s">
        <v>115</v>
      </c>
      <c r="C118" s="357" t="s">
        <v>4</v>
      </c>
      <c r="D118" s="352">
        <f>D60</f>
        <v>361</v>
      </c>
      <c r="E118" s="353"/>
      <c r="F118" s="353"/>
      <c r="G118" s="354"/>
      <c r="H118" s="355"/>
      <c r="I118" s="392"/>
    </row>
    <row r="119" spans="1:9" ht="25.5" x14ac:dyDescent="0.2">
      <c r="A119" s="357" t="s">
        <v>633</v>
      </c>
      <c r="B119" s="356" t="s">
        <v>116</v>
      </c>
      <c r="C119" s="357" t="s">
        <v>4</v>
      </c>
      <c r="D119" s="352">
        <f t="shared" ref="D119:D120" si="7">D61</f>
        <v>2</v>
      </c>
      <c r="E119" s="353"/>
      <c r="F119" s="353"/>
      <c r="G119" s="354"/>
      <c r="H119" s="355"/>
      <c r="I119" s="392"/>
    </row>
    <row r="120" spans="1:9" ht="25.5" x14ac:dyDescent="0.2">
      <c r="A120" s="357" t="s">
        <v>634</v>
      </c>
      <c r="B120" s="356" t="s">
        <v>412</v>
      </c>
      <c r="C120" s="357" t="s">
        <v>4</v>
      </c>
      <c r="D120" s="352">
        <f t="shared" si="7"/>
        <v>6</v>
      </c>
      <c r="E120" s="353"/>
      <c r="F120" s="353"/>
      <c r="G120" s="354"/>
      <c r="H120" s="355"/>
      <c r="I120" s="392"/>
    </row>
    <row r="121" spans="1:9" s="139" customFormat="1" x14ac:dyDescent="0.2">
      <c r="A121" s="521" t="s">
        <v>457</v>
      </c>
      <c r="B121" s="521"/>
      <c r="C121" s="350"/>
      <c r="D121" s="352"/>
      <c r="E121" s="458"/>
      <c r="F121" s="379">
        <f>SUM(F10:F120)</f>
        <v>40509.17</v>
      </c>
      <c r="G121" s="354"/>
      <c r="H121" s="368">
        <f>ROUND(SUM(H10:H120),2)</f>
        <v>0</v>
      </c>
      <c r="I121" s="141"/>
    </row>
    <row r="122" spans="1:9" s="139" customFormat="1" x14ac:dyDescent="0.2">
      <c r="A122" s="350"/>
      <c r="B122" s="351"/>
      <c r="C122" s="350"/>
      <c r="D122" s="352"/>
      <c r="E122" s="458"/>
      <c r="F122" s="458"/>
      <c r="G122" s="353"/>
      <c r="H122" s="355" t="s">
        <v>718</v>
      </c>
      <c r="I122" s="141"/>
    </row>
    <row r="123" spans="1:9" s="139" customFormat="1" x14ac:dyDescent="0.2">
      <c r="A123" s="338">
        <v>3</v>
      </c>
      <c r="B123" s="453" t="s">
        <v>437</v>
      </c>
      <c r="C123" s="454"/>
      <c r="D123" s="352"/>
      <c r="E123" s="452"/>
      <c r="F123" s="452"/>
      <c r="G123" s="452"/>
      <c r="H123" s="368" t="s">
        <v>718</v>
      </c>
      <c r="I123" s="141"/>
    </row>
    <row r="124" spans="1:9" s="393" customFormat="1" x14ac:dyDescent="0.2">
      <c r="A124" s="350" t="s">
        <v>439</v>
      </c>
      <c r="B124" s="358" t="s">
        <v>631</v>
      </c>
      <c r="C124" s="350" t="s">
        <v>29</v>
      </c>
      <c r="D124" s="352">
        <f>2279-946+150</f>
        <v>1483</v>
      </c>
      <c r="E124" s="355">
        <f>VLOOKUP(B124,Composições!$B:$I,8,FALSE)</f>
        <v>0</v>
      </c>
      <c r="F124" s="355">
        <f t="shared" ref="F124:F144" si="8">D124*E124</f>
        <v>0</v>
      </c>
      <c r="G124" s="355">
        <v>0</v>
      </c>
      <c r="H124" s="355">
        <f t="shared" ref="H124:H139" si="9">ROUND(D124*G124,2)</f>
        <v>0</v>
      </c>
      <c r="I124" s="392"/>
    </row>
    <row r="125" spans="1:9" ht="25.5" x14ac:dyDescent="0.2">
      <c r="A125" s="350" t="s">
        <v>440</v>
      </c>
      <c r="B125" s="351" t="s">
        <v>255</v>
      </c>
      <c r="C125" s="350" t="s">
        <v>29</v>
      </c>
      <c r="D125" s="352">
        <f>432+51</f>
        <v>483</v>
      </c>
      <c r="E125" s="355">
        <f>VLOOKUP(B125,Composições!$B:$I,8,FALSE)</f>
        <v>6.7</v>
      </c>
      <c r="F125" s="359">
        <f t="shared" si="8"/>
        <v>3236.1</v>
      </c>
      <c r="G125" s="355">
        <v>0</v>
      </c>
      <c r="H125" s="355">
        <f t="shared" si="9"/>
        <v>0</v>
      </c>
      <c r="I125" s="392"/>
    </row>
    <row r="126" spans="1:9" ht="25.5" x14ac:dyDescent="0.2">
      <c r="A126" s="350" t="s">
        <v>441</v>
      </c>
      <c r="B126" s="351" t="s">
        <v>256</v>
      </c>
      <c r="C126" s="350" t="s">
        <v>29</v>
      </c>
      <c r="D126" s="352">
        <f>108+6</f>
        <v>114</v>
      </c>
      <c r="E126" s="355">
        <f>VLOOKUP(B126,Composições!$B:$I,8,FALSE)</f>
        <v>6.7</v>
      </c>
      <c r="F126" s="355">
        <f t="shared" si="8"/>
        <v>763.8</v>
      </c>
      <c r="G126" s="355">
        <v>0</v>
      </c>
      <c r="H126" s="355">
        <f t="shared" si="9"/>
        <v>0</v>
      </c>
      <c r="I126" s="392"/>
    </row>
    <row r="127" spans="1:9" s="139" customFormat="1" ht="25.5" x14ac:dyDescent="0.2">
      <c r="A127" s="350" t="s">
        <v>442</v>
      </c>
      <c r="B127" s="351" t="s">
        <v>258</v>
      </c>
      <c r="C127" s="350" t="s">
        <v>29</v>
      </c>
      <c r="D127" s="352"/>
      <c r="E127" s="355">
        <f>VLOOKUP(B127,Composições!$B:$I,8,FALSE)</f>
        <v>6.7</v>
      </c>
      <c r="F127" s="355">
        <f t="shared" si="8"/>
        <v>0</v>
      </c>
      <c r="G127" s="355">
        <f>Composições!H13</f>
        <v>0</v>
      </c>
      <c r="H127" s="355">
        <f t="shared" si="9"/>
        <v>0</v>
      </c>
      <c r="I127" s="141"/>
    </row>
    <row r="128" spans="1:9" ht="25.5" x14ac:dyDescent="0.2">
      <c r="A128" s="350" t="s">
        <v>443</v>
      </c>
      <c r="B128" s="351" t="s">
        <v>257</v>
      </c>
      <c r="C128" s="350" t="s">
        <v>29</v>
      </c>
      <c r="D128" s="352">
        <f>108+6</f>
        <v>114</v>
      </c>
      <c r="E128" s="355">
        <f>VLOOKUP(B128,Composições!$B:$I,8,FALSE)</f>
        <v>6.7</v>
      </c>
      <c r="F128" s="355">
        <f t="shared" si="8"/>
        <v>763.8</v>
      </c>
      <c r="G128" s="355">
        <v>0</v>
      </c>
      <c r="H128" s="355">
        <f t="shared" si="9"/>
        <v>0</v>
      </c>
      <c r="I128" s="392"/>
    </row>
    <row r="129" spans="1:9" ht="25.5" x14ac:dyDescent="0.2">
      <c r="A129" s="350" t="s">
        <v>444</v>
      </c>
      <c r="B129" s="351" t="s">
        <v>538</v>
      </c>
      <c r="C129" s="350" t="s">
        <v>29</v>
      </c>
      <c r="D129" s="352">
        <f>2452+735</f>
        <v>3187</v>
      </c>
      <c r="E129" s="355">
        <f>VLOOKUP(B129,Composições!$B:$I,8,FALSE)</f>
        <v>6.7</v>
      </c>
      <c r="F129" s="355">
        <f t="shared" si="8"/>
        <v>21352.9</v>
      </c>
      <c r="G129" s="355">
        <v>0</v>
      </c>
      <c r="H129" s="355">
        <f t="shared" si="9"/>
        <v>0</v>
      </c>
      <c r="I129" s="392"/>
    </row>
    <row r="130" spans="1:9" ht="42" customHeight="1" x14ac:dyDescent="0.2">
      <c r="A130" s="350" t="s">
        <v>616</v>
      </c>
      <c r="B130" s="351" t="s">
        <v>539</v>
      </c>
      <c r="C130" s="350" t="s">
        <v>29</v>
      </c>
      <c r="D130" s="352">
        <f>1964+927</f>
        <v>2891</v>
      </c>
      <c r="E130" s="355">
        <f>VLOOKUP(B130,Composições!$B:$I,8,FALSE)</f>
        <v>6.7</v>
      </c>
      <c r="F130" s="355">
        <f t="shared" si="8"/>
        <v>19369.7</v>
      </c>
      <c r="G130" s="355">
        <v>0</v>
      </c>
      <c r="H130" s="355">
        <f t="shared" si="9"/>
        <v>0</v>
      </c>
      <c r="I130" s="392"/>
    </row>
    <row r="131" spans="1:9" ht="25.5" x14ac:dyDescent="0.2">
      <c r="A131" s="350" t="s">
        <v>617</v>
      </c>
      <c r="B131" s="351" t="s">
        <v>540</v>
      </c>
      <c r="C131" s="350" t="s">
        <v>29</v>
      </c>
      <c r="D131" s="352">
        <f>467+126</f>
        <v>593</v>
      </c>
      <c r="E131" s="355">
        <f>VLOOKUP(B131,Composições!$B:$I,8,FALSE)</f>
        <v>6.7</v>
      </c>
      <c r="F131" s="355">
        <f t="shared" si="8"/>
        <v>3973.1</v>
      </c>
      <c r="G131" s="355">
        <v>0</v>
      </c>
      <c r="H131" s="355">
        <f t="shared" si="9"/>
        <v>0</v>
      </c>
      <c r="I131" s="392"/>
    </row>
    <row r="132" spans="1:9" s="139" customFormat="1" ht="25.5" x14ac:dyDescent="0.2">
      <c r="A132" s="350" t="s">
        <v>618</v>
      </c>
      <c r="B132" s="351" t="s">
        <v>259</v>
      </c>
      <c r="C132" s="350" t="s">
        <v>29</v>
      </c>
      <c r="D132" s="352"/>
      <c r="E132" s="355">
        <f>Composições!I22</f>
        <v>0</v>
      </c>
      <c r="F132" s="355">
        <f t="shared" si="8"/>
        <v>0</v>
      </c>
      <c r="G132" s="355">
        <f>Composições!H38</f>
        <v>0</v>
      </c>
      <c r="H132" s="355">
        <f t="shared" si="9"/>
        <v>0</v>
      </c>
      <c r="I132" s="141"/>
    </row>
    <row r="133" spans="1:9" ht="25.5" x14ac:dyDescent="0.2">
      <c r="A133" s="350" t="s">
        <v>28</v>
      </c>
      <c r="B133" s="351" t="s">
        <v>411</v>
      </c>
      <c r="C133" s="350" t="s">
        <v>29</v>
      </c>
      <c r="D133" s="352">
        <f>1998*0</f>
        <v>0</v>
      </c>
      <c r="E133" s="355">
        <f>Composições!I43</f>
        <v>6.7</v>
      </c>
      <c r="F133" s="355">
        <f t="shared" si="8"/>
        <v>0</v>
      </c>
      <c r="G133" s="355">
        <f>Composições!H43</f>
        <v>0</v>
      </c>
      <c r="H133" s="355">
        <f t="shared" si="9"/>
        <v>0</v>
      </c>
      <c r="I133" s="392"/>
    </row>
    <row r="134" spans="1:9" ht="25.5" x14ac:dyDescent="0.2">
      <c r="A134" s="350" t="s">
        <v>320</v>
      </c>
      <c r="B134" s="351" t="s">
        <v>260</v>
      </c>
      <c r="C134" s="350" t="s">
        <v>29</v>
      </c>
      <c r="D134" s="352">
        <f>222*0</f>
        <v>0</v>
      </c>
      <c r="E134" s="355">
        <f>Composições!I48</f>
        <v>6.7</v>
      </c>
      <c r="F134" s="355">
        <f t="shared" si="8"/>
        <v>0</v>
      </c>
      <c r="G134" s="355">
        <f>Composições!H48</f>
        <v>0</v>
      </c>
      <c r="H134" s="355">
        <f t="shared" si="9"/>
        <v>0</v>
      </c>
      <c r="I134" s="392"/>
    </row>
    <row r="135" spans="1:9" s="139" customFormat="1" ht="25.5" x14ac:dyDescent="0.2">
      <c r="A135" s="350" t="s">
        <v>337</v>
      </c>
      <c r="B135" s="351" t="s">
        <v>261</v>
      </c>
      <c r="C135" s="350" t="s">
        <v>29</v>
      </c>
      <c r="D135" s="352"/>
      <c r="E135" s="355">
        <f>Composições!I25</f>
        <v>0</v>
      </c>
      <c r="F135" s="355">
        <f t="shared" si="8"/>
        <v>0</v>
      </c>
      <c r="G135" s="355">
        <f>Composições!H53</f>
        <v>0</v>
      </c>
      <c r="H135" s="355">
        <f t="shared" si="9"/>
        <v>0</v>
      </c>
      <c r="I135" s="141"/>
    </row>
    <row r="136" spans="1:9" s="139" customFormat="1" ht="25.5" x14ac:dyDescent="0.2">
      <c r="A136" s="350" t="s">
        <v>366</v>
      </c>
      <c r="B136" s="351" t="s">
        <v>262</v>
      </c>
      <c r="C136" s="350" t="s">
        <v>29</v>
      </c>
      <c r="D136" s="352"/>
      <c r="E136" s="355">
        <f>Composições!I26</f>
        <v>0</v>
      </c>
      <c r="F136" s="355">
        <f t="shared" si="8"/>
        <v>0</v>
      </c>
      <c r="G136" s="355">
        <f>Composições!H58</f>
        <v>0</v>
      </c>
      <c r="H136" s="355">
        <f t="shared" si="9"/>
        <v>0</v>
      </c>
      <c r="I136" s="141"/>
    </row>
    <row r="137" spans="1:9" s="139" customFormat="1" ht="25.5" x14ac:dyDescent="0.2">
      <c r="A137" s="350" t="s">
        <v>367</v>
      </c>
      <c r="B137" s="351" t="s">
        <v>319</v>
      </c>
      <c r="C137" s="350" t="s">
        <v>29</v>
      </c>
      <c r="D137" s="352"/>
      <c r="E137" s="355">
        <f>Composições!I27</f>
        <v>0</v>
      </c>
      <c r="F137" s="355">
        <f t="shared" si="8"/>
        <v>0</v>
      </c>
      <c r="G137" s="355">
        <f>Composições!H63</f>
        <v>0</v>
      </c>
      <c r="H137" s="355">
        <f t="shared" si="9"/>
        <v>0</v>
      </c>
      <c r="I137" s="141"/>
    </row>
    <row r="138" spans="1:9" s="139" customFormat="1" x14ac:dyDescent="0.2">
      <c r="A138" s="350" t="s">
        <v>619</v>
      </c>
      <c r="B138" s="351" t="s">
        <v>201</v>
      </c>
      <c r="C138" s="350" t="s">
        <v>29</v>
      </c>
      <c r="D138" s="352"/>
      <c r="E138" s="355">
        <f>Composições!I28</f>
        <v>6.7</v>
      </c>
      <c r="F138" s="355">
        <f t="shared" si="8"/>
        <v>0</v>
      </c>
      <c r="G138" s="355">
        <f>Composições!H68</f>
        <v>0</v>
      </c>
      <c r="H138" s="355">
        <f t="shared" si="9"/>
        <v>0</v>
      </c>
      <c r="I138" s="141"/>
    </row>
    <row r="139" spans="1:9" s="139" customFormat="1" ht="25.5" x14ac:dyDescent="0.2">
      <c r="A139" s="350" t="s">
        <v>620</v>
      </c>
      <c r="B139" s="356" t="s">
        <v>359</v>
      </c>
      <c r="C139" s="350" t="s">
        <v>29</v>
      </c>
      <c r="D139" s="352"/>
      <c r="E139" s="355">
        <f>Composições!I29</f>
        <v>0</v>
      </c>
      <c r="F139" s="355">
        <f t="shared" si="8"/>
        <v>0</v>
      </c>
      <c r="G139" s="355"/>
      <c r="H139" s="355">
        <f t="shared" si="9"/>
        <v>0</v>
      </c>
      <c r="I139" s="141"/>
    </row>
    <row r="140" spans="1:9" s="139" customFormat="1" x14ac:dyDescent="0.2">
      <c r="A140" s="350" t="s">
        <v>621</v>
      </c>
      <c r="B140" s="459" t="s">
        <v>357</v>
      </c>
      <c r="C140" s="350" t="s">
        <v>373</v>
      </c>
      <c r="D140" s="352"/>
      <c r="E140" s="355">
        <f>Composições!I1410</f>
        <v>29.34</v>
      </c>
      <c r="F140" s="355">
        <f t="shared" si="8"/>
        <v>0</v>
      </c>
      <c r="G140" s="355"/>
      <c r="H140" s="355"/>
      <c r="I140" s="141"/>
    </row>
    <row r="141" spans="1:9" s="139" customFormat="1" x14ac:dyDescent="0.2">
      <c r="A141" s="350" t="s">
        <v>622</v>
      </c>
      <c r="B141" s="356" t="s">
        <v>336</v>
      </c>
      <c r="C141" s="350" t="s">
        <v>29</v>
      </c>
      <c r="D141" s="352"/>
      <c r="E141" s="355">
        <f>Composições!I124</f>
        <v>10</v>
      </c>
      <c r="F141" s="355">
        <f t="shared" si="8"/>
        <v>0</v>
      </c>
      <c r="G141" s="355"/>
      <c r="H141" s="355"/>
      <c r="I141" s="141"/>
    </row>
    <row r="142" spans="1:9" s="139" customFormat="1" ht="25.5" x14ac:dyDescent="0.2">
      <c r="A142" s="350" t="s">
        <v>769</v>
      </c>
      <c r="B142" s="356" t="s">
        <v>763</v>
      </c>
      <c r="C142" s="350" t="s">
        <v>29</v>
      </c>
      <c r="D142" s="352">
        <v>6</v>
      </c>
      <c r="E142" s="355">
        <f>Composições!I1422</f>
        <v>36</v>
      </c>
      <c r="F142" s="355">
        <f t="shared" si="8"/>
        <v>216</v>
      </c>
      <c r="G142" s="355"/>
      <c r="H142" s="355"/>
      <c r="I142" s="141"/>
    </row>
    <row r="143" spans="1:9" s="139" customFormat="1" ht="25.5" x14ac:dyDescent="0.2">
      <c r="A143" s="350" t="s">
        <v>770</v>
      </c>
      <c r="B143" s="356" t="s">
        <v>762</v>
      </c>
      <c r="C143" s="350" t="s">
        <v>29</v>
      </c>
      <c r="D143" s="352">
        <v>20</v>
      </c>
      <c r="E143" s="355">
        <f>Composições!I1425</f>
        <v>18</v>
      </c>
      <c r="F143" s="355">
        <f t="shared" si="8"/>
        <v>360</v>
      </c>
      <c r="G143" s="355"/>
      <c r="H143" s="355"/>
      <c r="I143" s="141"/>
    </row>
    <row r="144" spans="1:9" s="139" customFormat="1" ht="25.5" x14ac:dyDescent="0.2">
      <c r="A144" s="350" t="s">
        <v>771</v>
      </c>
      <c r="B144" s="356" t="s">
        <v>761</v>
      </c>
      <c r="C144" s="350" t="s">
        <v>29</v>
      </c>
      <c r="D144" s="352">
        <v>11</v>
      </c>
      <c r="E144" s="355">
        <f>Composições!I1428</f>
        <v>4.5</v>
      </c>
      <c r="F144" s="355">
        <f t="shared" si="8"/>
        <v>49.5</v>
      </c>
      <c r="G144" s="355"/>
      <c r="H144" s="355"/>
      <c r="I144" s="141"/>
    </row>
    <row r="145" spans="1:9" s="139" customFormat="1" x14ac:dyDescent="0.2">
      <c r="A145" s="125"/>
      <c r="B145" s="136"/>
      <c r="C145" s="125"/>
      <c r="D145" s="352"/>
      <c r="E145" s="134"/>
      <c r="F145" s="134"/>
      <c r="G145" s="134"/>
      <c r="H145" s="134"/>
      <c r="I145" s="141"/>
    </row>
    <row r="146" spans="1:9" s="139" customFormat="1" x14ac:dyDescent="0.2">
      <c r="A146" s="522" t="s">
        <v>457</v>
      </c>
      <c r="B146" s="522"/>
      <c r="C146" s="338"/>
      <c r="D146" s="352"/>
      <c r="E146" s="452"/>
      <c r="F146" s="379">
        <f>SUM(F124:F144)</f>
        <v>50084.9</v>
      </c>
      <c r="G146" s="379"/>
      <c r="H146" s="368">
        <f>ROUND(SUM(H124:H141),2)</f>
        <v>0</v>
      </c>
      <c r="I146" s="141"/>
    </row>
    <row r="147" spans="1:9" s="140" customFormat="1" x14ac:dyDescent="0.2">
      <c r="A147" s="338">
        <v>4</v>
      </c>
      <c r="B147" s="453" t="s">
        <v>438</v>
      </c>
      <c r="C147" s="454"/>
      <c r="D147" s="352"/>
      <c r="E147" s="452"/>
      <c r="F147" s="452"/>
      <c r="G147" s="452"/>
      <c r="H147" s="368" t="s">
        <v>718</v>
      </c>
      <c r="I147" s="141"/>
    </row>
    <row r="148" spans="1:9" s="393" customFormat="1" ht="28.5" x14ac:dyDescent="0.2">
      <c r="A148" s="350" t="s">
        <v>445</v>
      </c>
      <c r="B148" s="360" t="s">
        <v>542</v>
      </c>
      <c r="C148" s="350" t="s">
        <v>30</v>
      </c>
      <c r="D148" s="333">
        <f>467*85.6*1.03+11109.17</f>
        <v>52283.63</v>
      </c>
      <c r="E148" s="353">
        <f>VLOOKUP(B148,Composições!$B:$I,8,FALSE)</f>
        <v>0.04</v>
      </c>
      <c r="F148" s="353">
        <f t="shared" ref="F148:F163" si="10">D148*E148</f>
        <v>2091.35</v>
      </c>
      <c r="G148" s="355">
        <v>0</v>
      </c>
      <c r="H148" s="355">
        <f t="shared" ref="H148:H162" si="11">ROUND(D148*G148,2)</f>
        <v>0</v>
      </c>
      <c r="I148" s="392"/>
    </row>
    <row r="149" spans="1:9" s="139" customFormat="1" ht="36.75" customHeight="1" x14ac:dyDescent="0.2">
      <c r="A149" s="350" t="s">
        <v>446</v>
      </c>
      <c r="B149" s="351" t="s">
        <v>348</v>
      </c>
      <c r="C149" s="350" t="s">
        <v>30</v>
      </c>
      <c r="D149" s="333"/>
      <c r="E149" s="353">
        <f>VLOOKUP(B149,Composições!$B:$I,8,FALSE)</f>
        <v>0.04</v>
      </c>
      <c r="F149" s="353">
        <f t="shared" si="10"/>
        <v>0</v>
      </c>
      <c r="G149" s="354">
        <f>VLOOKUP(B149,Composições!$B:$I,6,FALSE)</f>
        <v>0</v>
      </c>
      <c r="H149" s="355">
        <f t="shared" si="11"/>
        <v>0</v>
      </c>
      <c r="I149" s="141"/>
    </row>
    <row r="150" spans="1:9" ht="28.5" customHeight="1" x14ac:dyDescent="0.2">
      <c r="A150" s="350" t="s">
        <v>447</v>
      </c>
      <c r="B150" s="351" t="s">
        <v>349</v>
      </c>
      <c r="C150" s="350" t="s">
        <v>30</v>
      </c>
      <c r="D150" s="355">
        <f>(164.5*216.2*1.03*3)*0</f>
        <v>0</v>
      </c>
      <c r="E150" s="353">
        <f>VLOOKUP(B150,Composições!$B:$I,8,FALSE)</f>
        <v>0.04</v>
      </c>
      <c r="F150" s="353">
        <f t="shared" si="10"/>
        <v>0</v>
      </c>
      <c r="G150" s="354">
        <f>VLOOKUP(B150,Composições!$B:$I,6,FALSE)</f>
        <v>0</v>
      </c>
      <c r="H150" s="355">
        <f t="shared" si="11"/>
        <v>0</v>
      </c>
      <c r="I150" s="392"/>
    </row>
    <row r="151" spans="1:9" s="139" customFormat="1" ht="28.5" customHeight="1" x14ac:dyDescent="0.2">
      <c r="A151" s="350" t="s">
        <v>448</v>
      </c>
      <c r="B151" s="351" t="s">
        <v>350</v>
      </c>
      <c r="C151" s="350" t="s">
        <v>30</v>
      </c>
      <c r="D151" s="352"/>
      <c r="E151" s="353">
        <f>VLOOKUP(B151,Composições!$B:$I,8,FALSE)</f>
        <v>0.04</v>
      </c>
      <c r="F151" s="353">
        <f t="shared" si="10"/>
        <v>0</v>
      </c>
      <c r="G151" s="354">
        <f>VLOOKUP(B151,Composições!$B:$I,6,FALSE)</f>
        <v>0</v>
      </c>
      <c r="H151" s="355">
        <f t="shared" si="11"/>
        <v>0</v>
      </c>
      <c r="I151" s="141"/>
    </row>
    <row r="152" spans="1:9" s="139" customFormat="1" ht="31.5" customHeight="1" x14ac:dyDescent="0.2">
      <c r="A152" s="350" t="s">
        <v>449</v>
      </c>
      <c r="B152" s="351" t="s">
        <v>351</v>
      </c>
      <c r="C152" s="350" t="s">
        <v>30</v>
      </c>
      <c r="D152" s="352"/>
      <c r="E152" s="353">
        <f>VLOOKUP(B152,Composições!$B:$I,8,FALSE)</f>
        <v>0.04</v>
      </c>
      <c r="F152" s="353">
        <f t="shared" si="10"/>
        <v>0</v>
      </c>
      <c r="G152" s="354">
        <f>VLOOKUP(B152,Composições!$B:$I,6,FALSE)</f>
        <v>0</v>
      </c>
      <c r="H152" s="355">
        <f t="shared" si="11"/>
        <v>0</v>
      </c>
      <c r="I152" s="141"/>
    </row>
    <row r="153" spans="1:9" ht="42" customHeight="1" x14ac:dyDescent="0.2">
      <c r="A153" s="350" t="s">
        <v>446</v>
      </c>
      <c r="B153" s="356" t="s">
        <v>615</v>
      </c>
      <c r="C153" s="350" t="s">
        <v>35</v>
      </c>
      <c r="D153" s="355">
        <f>(1.1+1.23+0.3+0.8+1.1+0.85+2+3.5+1+0.5+0.65+0.7+0.75+0.8+0.8+2.8+0.8+0.8+0.8+0.8+0.8+0.8+0.8+0.8+0.8+0.8)*1000+26</f>
        <v>26906</v>
      </c>
      <c r="E153" s="353">
        <f>VLOOKUP(B153,Composições!$B:$I,8,FALSE)</f>
        <v>0.03</v>
      </c>
      <c r="F153" s="353">
        <f t="shared" si="10"/>
        <v>807.18</v>
      </c>
      <c r="G153" s="354">
        <v>0</v>
      </c>
      <c r="H153" s="355">
        <f t="shared" si="11"/>
        <v>0</v>
      </c>
      <c r="I153" s="392"/>
    </row>
    <row r="154" spans="1:9" s="139" customFormat="1" ht="12.75" customHeight="1" x14ac:dyDescent="0.2">
      <c r="A154" s="350" t="s">
        <v>450</v>
      </c>
      <c r="B154" s="351" t="s">
        <v>121</v>
      </c>
      <c r="C154" s="350" t="s">
        <v>35</v>
      </c>
      <c r="D154" s="352"/>
      <c r="E154" s="353">
        <f>VLOOKUP(B154,Composições!$B:$I,8,FALSE)</f>
        <v>0.06</v>
      </c>
      <c r="F154" s="353">
        <f t="shared" si="10"/>
        <v>0</v>
      </c>
      <c r="G154" s="354">
        <f>VLOOKUP(B154,Composições!$B:$I,6,FALSE)</f>
        <v>0</v>
      </c>
      <c r="H154" s="355">
        <f t="shared" si="11"/>
        <v>0</v>
      </c>
      <c r="I154" s="141"/>
    </row>
    <row r="155" spans="1:9" s="139" customFormat="1" ht="38.25" x14ac:dyDescent="0.2">
      <c r="A155" s="350" t="s">
        <v>451</v>
      </c>
      <c r="B155" s="351" t="s">
        <v>122</v>
      </c>
      <c r="C155" s="350" t="s">
        <v>35</v>
      </c>
      <c r="D155" s="352"/>
      <c r="E155" s="353">
        <f>VLOOKUP(B155,Composições!$B:$I,8,FALSE)</f>
        <v>0.06</v>
      </c>
      <c r="F155" s="353">
        <f t="shared" si="10"/>
        <v>0</v>
      </c>
      <c r="G155" s="354">
        <f>VLOOKUP(B155,Composições!$B:$I,6,FALSE)</f>
        <v>0</v>
      </c>
      <c r="H155" s="355">
        <f t="shared" si="11"/>
        <v>0</v>
      </c>
      <c r="I155" s="141"/>
    </row>
    <row r="156" spans="1:9" s="139" customFormat="1" ht="25.5" customHeight="1" x14ac:dyDescent="0.2">
      <c r="A156" s="350" t="s">
        <v>452</v>
      </c>
      <c r="B156" s="351" t="s">
        <v>612</v>
      </c>
      <c r="C156" s="350" t="s">
        <v>35</v>
      </c>
      <c r="D156" s="352"/>
      <c r="E156" s="353">
        <f>VLOOKUP(B156,Composições!$B:$I,8,FALSE)</f>
        <v>0.03</v>
      </c>
      <c r="F156" s="353">
        <f t="shared" si="10"/>
        <v>0</v>
      </c>
      <c r="G156" s="354">
        <f>VLOOKUP(B156,Composições!$B:$I,6,FALSE)</f>
        <v>0</v>
      </c>
      <c r="H156" s="355">
        <f t="shared" si="11"/>
        <v>0</v>
      </c>
      <c r="I156" s="141"/>
    </row>
    <row r="157" spans="1:9" ht="25.5" customHeight="1" x14ac:dyDescent="0.2">
      <c r="A157" s="350" t="s">
        <v>447</v>
      </c>
      <c r="B157" s="351" t="s">
        <v>460</v>
      </c>
      <c r="C157" s="350" t="s">
        <v>35</v>
      </c>
      <c r="D157" s="355">
        <f>52*D112</f>
        <v>142584</v>
      </c>
      <c r="E157" s="353">
        <f>VLOOKUP(B157,Composições!$B:$I,8,FALSE)</f>
        <v>0.02</v>
      </c>
      <c r="F157" s="353">
        <f t="shared" si="10"/>
        <v>2851.68</v>
      </c>
      <c r="G157" s="354">
        <f>VLOOKUP(B157,Composições!$B:$I,6,FALSE)</f>
        <v>0</v>
      </c>
      <c r="H157" s="355">
        <f t="shared" si="11"/>
        <v>0</v>
      </c>
      <c r="I157" s="392"/>
    </row>
    <row r="158" spans="1:9" ht="42" customHeight="1" x14ac:dyDescent="0.2">
      <c r="A158" s="350" t="s">
        <v>448</v>
      </c>
      <c r="B158" s="361" t="s">
        <v>463</v>
      </c>
      <c r="C158" s="350" t="s">
        <v>35</v>
      </c>
      <c r="D158" s="355">
        <f>52*D113</f>
        <v>2600</v>
      </c>
      <c r="E158" s="353">
        <f>VLOOKUP(B158,Composições!$B:$I,8,FALSE)</f>
        <v>0.03</v>
      </c>
      <c r="F158" s="353">
        <f t="shared" si="10"/>
        <v>78</v>
      </c>
      <c r="G158" s="354">
        <v>0</v>
      </c>
      <c r="H158" s="355">
        <f t="shared" si="11"/>
        <v>0</v>
      </c>
      <c r="I158" s="392"/>
    </row>
    <row r="159" spans="1:9" s="139" customFormat="1" ht="12.75" customHeight="1" x14ac:dyDescent="0.2">
      <c r="A159" s="350" t="s">
        <v>119</v>
      </c>
      <c r="B159" s="356" t="s">
        <v>352</v>
      </c>
      <c r="C159" s="350" t="s">
        <v>35</v>
      </c>
      <c r="D159" s="352"/>
      <c r="E159" s="353">
        <f>Composições!I118</f>
        <v>0.04</v>
      </c>
      <c r="F159" s="353">
        <f t="shared" si="10"/>
        <v>0</v>
      </c>
      <c r="G159" s="354">
        <f>VLOOKUP(B159,Composições!$B:$I,6,FALSE)</f>
        <v>0</v>
      </c>
      <c r="H159" s="355">
        <f t="shared" si="11"/>
        <v>0</v>
      </c>
      <c r="I159" s="141"/>
    </row>
    <row r="160" spans="1:9" s="139" customFormat="1" x14ac:dyDescent="0.2">
      <c r="A160" s="350" t="s">
        <v>278</v>
      </c>
      <c r="B160" s="351" t="s">
        <v>280</v>
      </c>
      <c r="C160" s="350" t="s">
        <v>30</v>
      </c>
      <c r="D160" s="352"/>
      <c r="E160" s="353">
        <f>Composições!I115</f>
        <v>0.04</v>
      </c>
      <c r="F160" s="353">
        <f t="shared" si="10"/>
        <v>0</v>
      </c>
      <c r="G160" s="354">
        <f>VLOOKUP(B160,Composições!$B:$I,6,FALSE)</f>
        <v>0</v>
      </c>
      <c r="H160" s="355">
        <f t="shared" si="11"/>
        <v>0</v>
      </c>
      <c r="I160" s="141"/>
    </row>
    <row r="161" spans="1:16" s="139" customFormat="1" ht="12.75" customHeight="1" x14ac:dyDescent="0.2">
      <c r="A161" s="350" t="s">
        <v>368</v>
      </c>
      <c r="B161" s="358" t="s">
        <v>409</v>
      </c>
      <c r="C161" s="350" t="s">
        <v>35</v>
      </c>
      <c r="D161" s="352"/>
      <c r="E161" s="353">
        <f>Composições!I127</f>
        <v>10.46</v>
      </c>
      <c r="F161" s="353">
        <f t="shared" si="10"/>
        <v>0</v>
      </c>
      <c r="G161" s="354">
        <f>VLOOKUP(B161,Composições!$B:$I,6,FALSE)</f>
        <v>0</v>
      </c>
      <c r="H161" s="355">
        <f t="shared" si="11"/>
        <v>0</v>
      </c>
    </row>
    <row r="162" spans="1:16" s="139" customFormat="1" ht="12.75" customHeight="1" x14ac:dyDescent="0.2">
      <c r="A162" s="350" t="s">
        <v>369</v>
      </c>
      <c r="B162" s="358" t="s">
        <v>279</v>
      </c>
      <c r="C162" s="350" t="s">
        <v>30</v>
      </c>
      <c r="D162" s="352"/>
      <c r="E162" s="353">
        <f>Composições!I121</f>
        <v>0.04</v>
      </c>
      <c r="F162" s="353">
        <f t="shared" si="10"/>
        <v>0</v>
      </c>
      <c r="G162" s="354">
        <f>VLOOKUP(B162,Composições!$B:$I,6,FALSE)</f>
        <v>0</v>
      </c>
      <c r="H162" s="355">
        <f t="shared" si="11"/>
        <v>0</v>
      </c>
    </row>
    <row r="163" spans="1:16" s="139" customFormat="1" ht="42" customHeight="1" x14ac:dyDescent="0.2">
      <c r="A163" s="350" t="s">
        <v>614</v>
      </c>
      <c r="B163" s="358" t="s">
        <v>609</v>
      </c>
      <c r="C163" s="350" t="s">
        <v>35</v>
      </c>
      <c r="D163" s="352"/>
      <c r="E163" s="353">
        <f>E158</f>
        <v>0.03</v>
      </c>
      <c r="F163" s="353">
        <f t="shared" si="10"/>
        <v>0</v>
      </c>
      <c r="G163" s="354">
        <v>0</v>
      </c>
      <c r="H163" s="355"/>
    </row>
    <row r="164" spans="1:16" ht="29.25" customHeight="1" x14ac:dyDescent="0.2">
      <c r="A164" s="362" t="s">
        <v>457</v>
      </c>
      <c r="B164" s="363"/>
      <c r="C164" s="363"/>
      <c r="D164" s="364" t="s">
        <v>718</v>
      </c>
      <c r="E164" s="365"/>
      <c r="F164" s="366">
        <f>SUM(F148:F163)</f>
        <v>5828.21</v>
      </c>
      <c r="G164" s="367"/>
      <c r="H164" s="368">
        <f>ROUND(SUM(H148:H163),2)</f>
        <v>0</v>
      </c>
    </row>
    <row r="165" spans="1:16" s="139" customFormat="1" ht="29.25" customHeight="1" x14ac:dyDescent="0.2">
      <c r="A165" s="523" t="s">
        <v>482</v>
      </c>
      <c r="B165" s="524"/>
      <c r="C165" s="430"/>
      <c r="D165" s="364"/>
      <c r="E165" s="364"/>
      <c r="F165" s="455"/>
      <c r="G165" s="456"/>
      <c r="H165" s="368">
        <f>H121+H146+H164</f>
        <v>0</v>
      </c>
    </row>
    <row r="166" spans="1:16" s="394" customFormat="1" ht="12.75" customHeight="1" x14ac:dyDescent="0.2">
      <c r="A166" s="369"/>
      <c r="B166" s="370"/>
      <c r="C166" s="371"/>
      <c r="D166" s="372" t="s">
        <v>718</v>
      </c>
      <c r="E166" s="372"/>
      <c r="F166" s="372"/>
      <c r="G166" s="373"/>
      <c r="H166" s="374" t="s">
        <v>718</v>
      </c>
    </row>
    <row r="167" spans="1:16" s="394" customFormat="1" ht="29.25" customHeight="1" x14ac:dyDescent="0.2">
      <c r="A167" s="338">
        <v>5</v>
      </c>
      <c r="B167" s="375" t="s">
        <v>467</v>
      </c>
      <c r="C167" s="376"/>
      <c r="D167" s="377" t="s">
        <v>718</v>
      </c>
      <c r="E167" s="377"/>
      <c r="F167" s="377"/>
      <c r="G167" s="377"/>
      <c r="H167" s="378" t="s">
        <v>718</v>
      </c>
    </row>
    <row r="168" spans="1:16" ht="25.5" x14ac:dyDescent="0.2">
      <c r="A168" s="369" t="s">
        <v>454</v>
      </c>
      <c r="B168" s="351" t="s">
        <v>475</v>
      </c>
      <c r="C168" s="350" t="s">
        <v>31</v>
      </c>
      <c r="D168" s="379">
        <f>F121+F146+F164</f>
        <v>96422.28</v>
      </c>
      <c r="E168" s="380"/>
      <c r="F168" s="380"/>
      <c r="G168" s="381">
        <f>'Composições Custo-hora'!C76</f>
        <v>0</v>
      </c>
      <c r="H168" s="355">
        <f>ROUND(D168*G168,2)</f>
        <v>0</v>
      </c>
    </row>
    <row r="169" spans="1:16" x14ac:dyDescent="0.2">
      <c r="A169" s="429" t="s">
        <v>583</v>
      </c>
      <c r="B169" s="382" t="s">
        <v>613</v>
      </c>
      <c r="C169" s="350" t="s">
        <v>637</v>
      </c>
      <c r="D169" s="379">
        <f>(467000+164500)*1*5*0.5+472500</f>
        <v>2051250</v>
      </c>
      <c r="E169" s="380"/>
      <c r="F169" s="380"/>
      <c r="G169" s="381">
        <f>Insumos!C167</f>
        <v>0</v>
      </c>
      <c r="H169" s="355">
        <f>ROUND(D169*G169,2)</f>
        <v>0</v>
      </c>
    </row>
    <row r="170" spans="1:16" x14ac:dyDescent="0.2">
      <c r="A170" s="362" t="s">
        <v>468</v>
      </c>
      <c r="B170" s="363"/>
      <c r="C170" s="363"/>
      <c r="D170" s="364" t="s">
        <v>718</v>
      </c>
      <c r="E170" s="363"/>
      <c r="F170" s="363"/>
      <c r="G170" s="365"/>
      <c r="H170" s="368">
        <f>ROUND(SUM(H168:H169),2)</f>
        <v>0</v>
      </c>
    </row>
    <row r="171" spans="1:16" ht="29.25" customHeight="1" x14ac:dyDescent="0.2">
      <c r="A171" s="338">
        <v>6</v>
      </c>
      <c r="B171" s="375" t="s">
        <v>464</v>
      </c>
      <c r="C171" s="376"/>
      <c r="D171" s="377" t="s">
        <v>718</v>
      </c>
      <c r="E171" s="377"/>
      <c r="F171" s="377"/>
      <c r="G171" s="377"/>
      <c r="H171" s="378" t="s">
        <v>718</v>
      </c>
    </row>
    <row r="172" spans="1:16" s="393" customFormat="1" ht="29.25" customHeight="1" x14ac:dyDescent="0.2">
      <c r="A172" s="350" t="s">
        <v>455</v>
      </c>
      <c r="B172" s="383" t="s">
        <v>465</v>
      </c>
      <c r="C172" s="384"/>
      <c r="D172" s="385" t="s">
        <v>718</v>
      </c>
      <c r="E172" s="384"/>
      <c r="F172" s="384"/>
      <c r="G172" s="386"/>
      <c r="H172" s="355">
        <f>H165</f>
        <v>0</v>
      </c>
      <c r="M172" s="394"/>
      <c r="N172" s="394"/>
      <c r="O172" s="394"/>
      <c r="P172" s="394"/>
    </row>
    <row r="173" spans="1:16" s="393" customFormat="1" ht="29.25" customHeight="1" x14ac:dyDescent="0.2">
      <c r="A173" s="350" t="s">
        <v>456</v>
      </c>
      <c r="B173" s="383" t="s">
        <v>466</v>
      </c>
      <c r="C173" s="384"/>
      <c r="D173" s="385" t="s">
        <v>718</v>
      </c>
      <c r="E173" s="384"/>
      <c r="F173" s="386"/>
      <c r="G173" s="387">
        <f>'BDI '!D23</f>
        <v>0</v>
      </c>
      <c r="H173" s="355">
        <f>ROUND(H172*G173,2)</f>
        <v>0</v>
      </c>
      <c r="M173" s="394"/>
      <c r="N173" s="394"/>
      <c r="O173" s="394"/>
      <c r="P173" s="394"/>
    </row>
    <row r="174" spans="1:16" ht="29.25" customHeight="1" x14ac:dyDescent="0.2">
      <c r="A174" s="525" t="s">
        <v>495</v>
      </c>
      <c r="B174" s="526"/>
      <c r="C174" s="526"/>
      <c r="D174" s="364" t="s">
        <v>718</v>
      </c>
      <c r="E174" s="363"/>
      <c r="F174" s="363"/>
      <c r="G174" s="365"/>
      <c r="H174" s="368">
        <f>ROUND(SUM(H172:H173),2)</f>
        <v>0</v>
      </c>
    </row>
    <row r="175" spans="1:16" ht="29.25" customHeight="1" x14ac:dyDescent="0.2">
      <c r="A175" s="350" t="s">
        <v>470</v>
      </c>
      <c r="B175" s="504" t="s">
        <v>453</v>
      </c>
      <c r="C175" s="505"/>
      <c r="D175" s="385" t="s">
        <v>718</v>
      </c>
      <c r="E175" s="384"/>
      <c r="F175" s="384"/>
      <c r="G175" s="386"/>
      <c r="H175" s="355">
        <f>H170</f>
        <v>0</v>
      </c>
    </row>
    <row r="176" spans="1:16" ht="29.25" customHeight="1" x14ac:dyDescent="0.2">
      <c r="A176" s="350" t="s">
        <v>471</v>
      </c>
      <c r="B176" s="504" t="s">
        <v>469</v>
      </c>
      <c r="C176" s="505"/>
      <c r="D176" s="385" t="s">
        <v>718</v>
      </c>
      <c r="E176" s="384"/>
      <c r="F176" s="386"/>
      <c r="G176" s="388">
        <f>'BDI '!D44</f>
        <v>0</v>
      </c>
      <c r="H176" s="355">
        <f>ROUND(H175*G176,2)</f>
        <v>0</v>
      </c>
    </row>
    <row r="177" spans="1:18" ht="29.25" customHeight="1" x14ac:dyDescent="0.2">
      <c r="A177" s="506" t="s">
        <v>496</v>
      </c>
      <c r="B177" s="507"/>
      <c r="C177" s="507"/>
      <c r="D177" s="377" t="s">
        <v>718</v>
      </c>
      <c r="E177" s="376"/>
      <c r="F177" s="376"/>
      <c r="G177" s="389"/>
      <c r="H177" s="368">
        <f>ROUND(SUM(H175:H176),2)</f>
        <v>0</v>
      </c>
      <c r="M177" s="394"/>
      <c r="N177" s="394"/>
      <c r="O177" s="394"/>
      <c r="P177" s="394"/>
      <c r="R177" s="395"/>
    </row>
    <row r="178" spans="1:18" ht="29.25" customHeight="1" x14ac:dyDescent="0.2">
      <c r="A178" s="436"/>
      <c r="B178" s="437"/>
      <c r="C178" s="437"/>
      <c r="D178" s="438"/>
      <c r="E178" s="439"/>
      <c r="F178" s="398"/>
      <c r="G178" s="440"/>
      <c r="H178" s="368"/>
      <c r="M178" s="394"/>
      <c r="N178" s="394"/>
      <c r="O178" s="394"/>
      <c r="P178" s="394"/>
    </row>
    <row r="179" spans="1:18" ht="29.25" customHeight="1" x14ac:dyDescent="0.2">
      <c r="A179" s="396">
        <v>7</v>
      </c>
      <c r="B179" s="375" t="s">
        <v>764</v>
      </c>
      <c r="C179" s="397"/>
      <c r="D179" s="377"/>
      <c r="E179" s="376"/>
      <c r="F179" s="376"/>
      <c r="G179" s="389"/>
      <c r="H179" s="368"/>
      <c r="M179" s="394"/>
      <c r="N179" s="394"/>
      <c r="O179" s="394"/>
      <c r="P179" s="394"/>
    </row>
    <row r="180" spans="1:18" ht="42" customHeight="1" x14ac:dyDescent="0.2">
      <c r="A180" s="350" t="s">
        <v>590</v>
      </c>
      <c r="B180" s="512" t="s">
        <v>757</v>
      </c>
      <c r="C180" s="513"/>
      <c r="D180" s="514"/>
      <c r="E180" s="399" t="s">
        <v>87</v>
      </c>
      <c r="F180" s="400">
        <f>(((((SUM(D124:D134))/28)+2)*265))*2</f>
        <v>168861.8</v>
      </c>
      <c r="G180" s="401">
        <f>Insumos!C185</f>
        <v>0</v>
      </c>
      <c r="H180" s="355">
        <f>F180*G180</f>
        <v>0</v>
      </c>
    </row>
    <row r="181" spans="1:18" ht="42" customHeight="1" x14ac:dyDescent="0.2">
      <c r="A181" s="350" t="s">
        <v>772</v>
      </c>
      <c r="B181" s="515" t="s">
        <v>758</v>
      </c>
      <c r="C181" s="516"/>
      <c r="D181" s="517"/>
      <c r="E181" s="432" t="s">
        <v>87</v>
      </c>
      <c r="F181" s="433">
        <f>ROUNDUP(((((D60*100)+(D61*130)+(D62*250))/6000)+((D148+D150)/6000)+(((D153*0.289)+(D157*0.0908)+(D158*0.134))/6000)),0)*265*2</f>
        <v>10070</v>
      </c>
      <c r="G181" s="434">
        <f>Insumos!C186</f>
        <v>0</v>
      </c>
      <c r="H181" s="355">
        <f>F181*G181</f>
        <v>0</v>
      </c>
      <c r="K181" s="393"/>
      <c r="L181" s="393"/>
    </row>
    <row r="182" spans="1:18" s="393" customFormat="1" ht="29.1" customHeight="1" x14ac:dyDescent="0.2">
      <c r="A182" s="350"/>
      <c r="B182" s="518"/>
      <c r="C182" s="519"/>
      <c r="D182" s="520"/>
      <c r="E182" s="350"/>
      <c r="F182" s="435"/>
      <c r="G182" s="401"/>
      <c r="H182" s="355"/>
      <c r="I182" s="390"/>
      <c r="J182" s="390"/>
      <c r="K182" s="431"/>
    </row>
    <row r="183" spans="1:18" s="393" customFormat="1" ht="27.75" customHeight="1" x14ac:dyDescent="0.2">
      <c r="A183" s="508" t="s">
        <v>773</v>
      </c>
      <c r="B183" s="509"/>
      <c r="C183" s="509"/>
      <c r="D183" s="510"/>
      <c r="E183" s="509"/>
      <c r="F183" s="509"/>
      <c r="G183" s="511"/>
      <c r="H183" s="402">
        <f>ROUND(SUM(H174,H177,H180,H181,H182),2)</f>
        <v>0</v>
      </c>
      <c r="I183" s="390"/>
      <c r="J183" s="390"/>
    </row>
    <row r="184" spans="1:18" x14ac:dyDescent="0.2">
      <c r="A184" s="403"/>
      <c r="B184" s="404"/>
      <c r="C184" s="405"/>
      <c r="D184" s="406"/>
      <c r="E184" s="406"/>
      <c r="F184" s="406"/>
      <c r="G184" s="407"/>
    </row>
    <row r="185" spans="1:18" x14ac:dyDescent="0.2">
      <c r="A185" s="403"/>
      <c r="B185" s="404"/>
      <c r="C185" s="405"/>
      <c r="D185" s="406"/>
      <c r="E185" s="406"/>
      <c r="F185" s="406"/>
      <c r="G185" s="407"/>
    </row>
    <row r="186" spans="1:18" x14ac:dyDescent="0.2">
      <c r="C186" s="411"/>
      <c r="D186" s="412"/>
      <c r="E186" s="413"/>
      <c r="F186" s="413"/>
      <c r="G186" s="413"/>
    </row>
    <row r="187" spans="1:18" x14ac:dyDescent="0.2">
      <c r="B187" s="414"/>
      <c r="C187" s="415"/>
      <c r="D187" s="412"/>
      <c r="E187" s="416"/>
      <c r="F187" s="416"/>
      <c r="G187" s="416"/>
      <c r="H187" s="417"/>
    </row>
    <row r="188" spans="1:18" s="421" customFormat="1" x14ac:dyDescent="0.2">
      <c r="A188" s="409"/>
      <c r="B188" s="414"/>
      <c r="C188" s="415"/>
      <c r="D188" s="412"/>
      <c r="E188" s="412"/>
      <c r="F188" s="418"/>
      <c r="G188" s="419"/>
      <c r="H188" s="420"/>
      <c r="I188" s="390"/>
      <c r="J188" s="390"/>
    </row>
    <row r="189" spans="1:18" s="421" customFormat="1" x14ac:dyDescent="0.2">
      <c r="A189" s="409"/>
      <c r="B189" s="414"/>
      <c r="C189" s="415"/>
      <c r="D189" s="412"/>
      <c r="E189" s="412"/>
      <c r="F189" s="418"/>
      <c r="G189" s="419"/>
      <c r="H189" s="422"/>
      <c r="I189" s="390"/>
      <c r="J189" s="390"/>
    </row>
    <row r="190" spans="1:18" s="421" customFormat="1" ht="14.25" x14ac:dyDescent="0.2">
      <c r="A190" s="409"/>
      <c r="B190" s="410"/>
      <c r="C190" s="415"/>
      <c r="D190" s="412"/>
      <c r="E190" s="418"/>
      <c r="F190" s="418"/>
      <c r="G190" s="418"/>
      <c r="H190" s="423"/>
      <c r="I190" s="390"/>
      <c r="J190" s="390"/>
    </row>
    <row r="191" spans="1:18" s="421" customFormat="1" x14ac:dyDescent="0.2">
      <c r="A191" s="409"/>
      <c r="B191" s="424"/>
      <c r="C191" s="415"/>
      <c r="D191" s="425"/>
      <c r="E191" s="422"/>
      <c r="F191" s="418"/>
      <c r="G191" s="418"/>
      <c r="H191" s="408"/>
      <c r="I191" s="390"/>
      <c r="J191" s="390"/>
    </row>
    <row r="192" spans="1:18" s="421" customFormat="1" x14ac:dyDescent="0.2">
      <c r="A192" s="409"/>
      <c r="B192" s="410"/>
      <c r="C192" s="415"/>
      <c r="D192" s="412"/>
      <c r="E192" s="426"/>
      <c r="F192" s="418"/>
      <c r="G192" s="418"/>
      <c r="H192" s="408"/>
      <c r="I192" s="390"/>
      <c r="J192" s="390"/>
    </row>
    <row r="193" spans="1:10" s="421" customFormat="1" x14ac:dyDescent="0.2">
      <c r="A193" s="409"/>
      <c r="B193" s="410"/>
      <c r="C193" s="415"/>
      <c r="D193" s="412"/>
      <c r="E193" s="427"/>
      <c r="F193" s="418"/>
      <c r="G193" s="418"/>
      <c r="H193" s="408"/>
      <c r="I193" s="390"/>
      <c r="J193" s="390"/>
    </row>
    <row r="194" spans="1:10" s="421" customFormat="1" x14ac:dyDescent="0.2">
      <c r="A194" s="409"/>
      <c r="B194" s="410"/>
      <c r="C194" s="409"/>
      <c r="D194" s="418"/>
      <c r="E194" s="418"/>
      <c r="F194" s="418"/>
      <c r="G194" s="418"/>
      <c r="H194" s="408"/>
      <c r="I194" s="390"/>
      <c r="J194" s="390"/>
    </row>
    <row r="195" spans="1:10" s="421" customFormat="1" x14ac:dyDescent="0.2">
      <c r="A195" s="409"/>
      <c r="B195" s="410"/>
      <c r="C195" s="409"/>
      <c r="D195" s="418"/>
      <c r="E195" s="418"/>
      <c r="F195" s="418"/>
      <c r="G195" s="418"/>
      <c r="H195" s="408"/>
      <c r="I195" s="390"/>
      <c r="J195" s="390"/>
    </row>
    <row r="196" spans="1:10" s="421" customFormat="1" ht="14.25" x14ac:dyDescent="0.2">
      <c r="A196" s="409"/>
      <c r="B196" s="410"/>
      <c r="C196" s="409"/>
      <c r="D196" s="418"/>
      <c r="E196" s="428"/>
      <c r="F196" s="418"/>
      <c r="G196" s="418"/>
      <c r="H196" s="408"/>
      <c r="I196" s="390"/>
      <c r="J196" s="390"/>
    </row>
    <row r="197" spans="1:10" s="421" customFormat="1" x14ac:dyDescent="0.2">
      <c r="A197" s="409"/>
      <c r="B197" s="410"/>
      <c r="C197" s="409"/>
      <c r="D197" s="418"/>
      <c r="E197" s="418"/>
      <c r="F197" s="418"/>
      <c r="G197" s="418"/>
      <c r="H197" s="408"/>
      <c r="I197" s="390"/>
      <c r="J197" s="390"/>
    </row>
    <row r="198" spans="1:10" s="421" customFormat="1" x14ac:dyDescent="0.2">
      <c r="A198" s="409"/>
      <c r="B198" s="410"/>
      <c r="C198" s="409"/>
      <c r="D198" s="418"/>
      <c r="E198" s="418"/>
      <c r="F198" s="418"/>
      <c r="G198" s="418"/>
      <c r="H198" s="408"/>
      <c r="I198" s="390"/>
      <c r="J198" s="390"/>
    </row>
    <row r="199" spans="1:10" s="421" customFormat="1" x14ac:dyDescent="0.2">
      <c r="A199" s="409"/>
      <c r="B199" s="410"/>
      <c r="C199" s="409"/>
      <c r="D199" s="418"/>
      <c r="E199" s="418"/>
      <c r="F199" s="418"/>
      <c r="G199" s="419"/>
      <c r="H199" s="408"/>
      <c r="I199" s="390"/>
      <c r="J199" s="390"/>
    </row>
    <row r="200" spans="1:10" s="421" customFormat="1" x14ac:dyDescent="0.2">
      <c r="A200" s="409"/>
      <c r="B200" s="410"/>
      <c r="C200" s="409"/>
      <c r="D200" s="418"/>
      <c r="E200" s="418"/>
      <c r="F200" s="418"/>
      <c r="G200" s="419"/>
      <c r="H200" s="408"/>
      <c r="I200" s="390"/>
      <c r="J200" s="390"/>
    </row>
  </sheetData>
  <autoFilter ref="A5:H177" xr:uid="{00000000-0009-0000-0000-000006000000}"/>
  <mergeCells count="16">
    <mergeCell ref="A1:H1"/>
    <mergeCell ref="A2:H2"/>
    <mergeCell ref="A4:H4"/>
    <mergeCell ref="A3:H3"/>
    <mergeCell ref="A8:G8"/>
    <mergeCell ref="A121:B121"/>
    <mergeCell ref="A146:B146"/>
    <mergeCell ref="A165:B165"/>
    <mergeCell ref="A174:C174"/>
    <mergeCell ref="B175:C175"/>
    <mergeCell ref="B176:C176"/>
    <mergeCell ref="A177:C177"/>
    <mergeCell ref="A183:G183"/>
    <mergeCell ref="B180:D180"/>
    <mergeCell ref="B181:D181"/>
    <mergeCell ref="B182:D182"/>
  </mergeCells>
  <phoneticPr fontId="5" type="noConversion"/>
  <printOptions horizontalCentered="1"/>
  <pageMargins left="0.51181102362204722" right="0.23622047244094491" top="1.1811023622047245" bottom="0.51181102362204722" header="0.31496062992125984" footer="0.31496062992125984"/>
  <pageSetup paperSize="9" scale="81" orientation="portrait" horizontalDpi="4294967293" verticalDpi="4294967293" r:id="rId1"/>
  <headerFooter>
    <oddHeader>&amp;L&amp;G&amp;C&amp;"Arial,Negrito"&amp;12&amp;K002060RORAIMA ENERGIA 
LOTE 01 -  
PROGRAMA "LUZ PARA TODOS"
ONERADA</oddHeader>
    <oddFooter>Página &amp;P de &amp;N</oddFooter>
  </headerFooter>
  <rowBreaks count="1" manualBreakCount="1">
    <brk id="128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Veic_Equip</vt:lpstr>
      <vt:lpstr>Capa</vt:lpstr>
      <vt:lpstr>Composições Custo-hora</vt:lpstr>
      <vt:lpstr>Insumos</vt:lpstr>
      <vt:lpstr>Composições</vt:lpstr>
      <vt:lpstr>BDI </vt:lpstr>
      <vt:lpstr>Lote-01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'Lote-01'!Area_de_impressao</vt:lpstr>
      <vt:lpstr>Composições!Titulos_de_impressao</vt:lpstr>
      <vt:lpstr>Insumos!Titulos_de_impressao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Janieiry Melo  de Almeida</cp:lastModifiedBy>
  <cp:lastPrinted>2020-06-10T18:55:10Z</cp:lastPrinted>
  <dcterms:created xsi:type="dcterms:W3CDTF">2004-05-04T14:55:10Z</dcterms:created>
  <dcterms:modified xsi:type="dcterms:W3CDTF">2020-10-02T13:17:40Z</dcterms:modified>
</cp:coreProperties>
</file>