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Backup_Janieiry\JANIEIRY\Contratação Direta\2020\Contratações\Processo_180_20_PLPT_3\Projeto_Básico_Anexos_1\"/>
    </mc:Choice>
  </mc:AlternateContent>
  <xr:revisionPtr revIDLastSave="0" documentId="13_ncr:1_{83FC8B97-D25A-46CE-A874-5D03A27C4764}" xr6:coauthVersionLast="45" xr6:coauthVersionMax="45" xr10:uidLastSave="{00000000-0000-0000-0000-000000000000}"/>
  <bookViews>
    <workbookView xWindow="-120" yWindow="-120" windowWidth="29040" windowHeight="15840" tabRatio="949" firstSheet="2" activeTab="6" xr2:uid="{00000000-000D-0000-FFFF-FFFF00000000}"/>
  </bookViews>
  <sheets>
    <sheet name="Veic_Equip" sheetId="9" state="hidden" r:id="rId1"/>
    <sheet name="Capa" sheetId="25" r:id="rId2"/>
    <sheet name="Composições Custo-hora" sheetId="23" r:id="rId3"/>
    <sheet name="Insumos" sheetId="3" r:id="rId4"/>
    <sheet name="Composições" sheetId="2" r:id="rId5"/>
    <sheet name="BDI " sheetId="24" r:id="rId6"/>
    <sheet name="Lote-02" sheetId="22" r:id="rId7"/>
  </sheets>
  <externalReferences>
    <externalReference r:id="rId8"/>
    <externalReference r:id="rId9"/>
  </externalReferences>
  <definedNames>
    <definedName name="_1_Excel_BuiltIn_Print_Area_1_1" localSheetId="1">#REF!</definedName>
    <definedName name="_1_Excel_BuiltIn_Print_Area_1_1" localSheetId="6">#REF!</definedName>
    <definedName name="_1_Excel_BuiltIn_Print_Area_1_1">#REF!</definedName>
    <definedName name="_1Excel_BuiltIn_Print_Area_1_1" localSheetId="5">#REF!</definedName>
    <definedName name="_1Excel_BuiltIn_Print_Area_1_1" localSheetId="6">#REF!</definedName>
    <definedName name="_1Excel_BuiltIn_Print_Area_1_1">#REF!</definedName>
    <definedName name="_2Excel_BuiltIn_Print_Area_1_1" localSheetId="6">#REF!</definedName>
    <definedName name="_2Excel_BuiltIn_Print_Area_1_1">#REF!</definedName>
    <definedName name="_xlnm._FilterDatabase" localSheetId="4" hidden="1">Composições!$A$1:$I$1429</definedName>
    <definedName name="_xlnm._FilterDatabase" localSheetId="3" hidden="1">Insumos!$A$1:$C$188</definedName>
    <definedName name="_xlnm._FilterDatabase" localSheetId="6" hidden="1">'Lote-02'!$A$5:$H$177</definedName>
    <definedName name="_Hlt72296066_2">"$OS.$#REF!$#REF!"</definedName>
    <definedName name="_xlnm.Extract" localSheetId="5">#REF!</definedName>
    <definedName name="_xlnm.Extract" localSheetId="2">#REF!</definedName>
    <definedName name="_xlnm.Extract" localSheetId="6">#REF!</definedName>
    <definedName name="_xlnm.Extract">#REF!</definedName>
    <definedName name="_xlnm.Print_Area" localSheetId="5">'BDI '!$A$1:$F$45</definedName>
    <definedName name="_xlnm.Print_Area" localSheetId="1">Capa!$A$1:$K$51</definedName>
    <definedName name="_xlnm.Print_Area" localSheetId="4">Composições!$A$1:$I$1427</definedName>
    <definedName name="_xlnm.Print_Area" localSheetId="2">'Composições Custo-hora'!$A$1:$F$77</definedName>
    <definedName name="_xlnm.Print_Area" localSheetId="3">Insumos!$A$1:$C$188</definedName>
    <definedName name="_xlnm.Print_Area" localSheetId="6">'Lote-02'!$A$1:$H$183</definedName>
    <definedName name="_xlnm.Database" localSheetId="5">#REF!</definedName>
    <definedName name="_xlnm.Database" localSheetId="2">#REF!</definedName>
    <definedName name="_xlnm.Database" localSheetId="6">#REF!</definedName>
    <definedName name="_xlnm.Database">#REF!</definedName>
    <definedName name="C_" localSheetId="5">#REF!</definedName>
    <definedName name="C_" localSheetId="2">#REF!</definedName>
    <definedName name="C_" localSheetId="6">#REF!</definedName>
    <definedName name="C_">#REF!</definedName>
    <definedName name="CADASTRO" localSheetId="5">#REF!</definedName>
    <definedName name="CADASTRO" localSheetId="2">#REF!</definedName>
    <definedName name="CADASTRO" localSheetId="6">#REF!</definedName>
    <definedName name="CADASTRO">#REF!</definedName>
    <definedName name="CODIGO" localSheetId="5">#REF!</definedName>
    <definedName name="CODIGO" localSheetId="2">#REF!</definedName>
    <definedName name="CODIGO" localSheetId="6">#REF!</definedName>
    <definedName name="CODIGO">#REF!</definedName>
    <definedName name="COMBINA" localSheetId="5">#REF!</definedName>
    <definedName name="COMBINA" localSheetId="2">#REF!</definedName>
    <definedName name="COMBINA" localSheetId="6">#REF!</definedName>
    <definedName name="COMBINA">#REF!</definedName>
    <definedName name="CRONOGFISICO" localSheetId="5">[1]LM!#REF!</definedName>
    <definedName name="CRONOGFISICO" localSheetId="2">[1]LM!#REF!</definedName>
    <definedName name="CRONOGFISICO" localSheetId="6">[1]LM!#REF!</definedName>
    <definedName name="CRONOGFISICO">[1]LM!#REF!</definedName>
    <definedName name="CRUZEIROS" localSheetId="5">#REF!</definedName>
    <definedName name="CRUZEIROS" localSheetId="2">#REF!</definedName>
    <definedName name="CRUZEIROS" localSheetId="6">#REF!</definedName>
    <definedName name="CRUZEIROS">#REF!</definedName>
    <definedName name="CRUZEIROS1">#REF!</definedName>
    <definedName name="DADOS" localSheetId="5">#REF!</definedName>
    <definedName name="DADOS" localSheetId="2">#REF!</definedName>
    <definedName name="DADOS" localSheetId="6">#REF!</definedName>
    <definedName name="DADOS">#REF!</definedName>
    <definedName name="Database_MI" localSheetId="5">#REF!</definedName>
    <definedName name="Database_MI" localSheetId="2">#REF!</definedName>
    <definedName name="Database_MI" localSheetId="6">#REF!</definedName>
    <definedName name="Database_MI">#REF!</definedName>
    <definedName name="DOLAR" localSheetId="5">#REF!</definedName>
    <definedName name="DOLAR" localSheetId="2">#REF!</definedName>
    <definedName name="DOLAR" localSheetId="6">#REF!</definedName>
    <definedName name="DOLAR">#REF!</definedName>
    <definedName name="ENTRADA" localSheetId="5">#REF!</definedName>
    <definedName name="ENTRADA" localSheetId="2">#REF!</definedName>
    <definedName name="ENTRADA" localSheetId="6">#REF!</definedName>
    <definedName name="ENTRADA">#REF!</definedName>
    <definedName name="ERRO" localSheetId="5">#REF!</definedName>
    <definedName name="ERRO" localSheetId="2">#REF!</definedName>
    <definedName name="ERRO" localSheetId="6">#REF!</definedName>
    <definedName name="ERRO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Excel_BuiltIn__FilterDatabase_1_1" localSheetId="5">#REF!</definedName>
    <definedName name="Excel_BuiltIn__FilterDatabase_1_1" localSheetId="6">#REF!</definedName>
    <definedName name="Excel_BuiltIn__FilterDatabase_1_1">#REF!</definedName>
    <definedName name="Excel_BuiltIn__FilterDatabase_1_1_1" localSheetId="5">#REF!</definedName>
    <definedName name="Excel_BuiltIn__FilterDatabase_1_1_1" localSheetId="6">#REF!</definedName>
    <definedName name="Excel_BuiltIn__FilterDatabase_1_1_1">#REF!</definedName>
    <definedName name="Excel_BuiltIn__FilterDatabase_2" localSheetId="5">#REF!</definedName>
    <definedName name="Excel_BuiltIn__FilterDatabase_2" localSheetId="6">#REF!</definedName>
    <definedName name="Excel_BuiltIn__FilterDatabase_2">#REF!</definedName>
    <definedName name="Excel_BuiltIn__FilterDatabase_4" localSheetId="5">#REF!</definedName>
    <definedName name="Excel_BuiltIn__FilterDatabase_4" localSheetId="6">#REF!</definedName>
    <definedName name="Excel_BuiltIn__FilterDatabase_4">#REF!</definedName>
    <definedName name="Excel_BuiltIn_Print_Area_1_1" localSheetId="5">#REF!</definedName>
    <definedName name="Excel_BuiltIn_Print_Area_1_1" localSheetId="6">#REF!</definedName>
    <definedName name="Excel_BuiltIn_Print_Area_1_1">#REF!</definedName>
    <definedName name="Excel_BuiltIn_Print_Area_2" localSheetId="5">#REF!</definedName>
    <definedName name="Excel_BuiltIn_Print_Area_2" localSheetId="6">#REF!</definedName>
    <definedName name="Excel_BuiltIn_Print_Area_2">#REF!</definedName>
    <definedName name="Excel_BuiltIn_Print_Area_2_1" localSheetId="5">#REF!</definedName>
    <definedName name="Excel_BuiltIn_Print_Area_2_1" localSheetId="6">#REF!</definedName>
    <definedName name="Excel_BuiltIn_Print_Area_2_1">#REF!</definedName>
    <definedName name="Excel_BuiltIn_Print_Area_4" localSheetId="5">#REF!</definedName>
    <definedName name="Excel_BuiltIn_Print_Area_4" localSheetId="6">#REF!</definedName>
    <definedName name="Excel_BuiltIn_Print_Area_4">#REF!</definedName>
    <definedName name="Excel_BuiltIn_Print_Area_5_1" localSheetId="5">#REF!</definedName>
    <definedName name="Excel_BuiltIn_Print_Area_5_1" localSheetId="6">#REF!</definedName>
    <definedName name="Excel_BuiltIn_Print_Area_5_1">#REF!</definedName>
    <definedName name="Excel_BuiltIn_Print_Area_5_1_1" localSheetId="5">#REF!</definedName>
    <definedName name="Excel_BuiltIn_Print_Area_5_1_1" localSheetId="6">#REF!</definedName>
    <definedName name="Excel_BuiltIn_Print_Area_5_1_1">#REF!</definedName>
    <definedName name="Excel_BuiltIn_Print_Area_5_1_1_1" localSheetId="5">#REF!</definedName>
    <definedName name="Excel_BuiltIn_Print_Area_5_1_1_1" localSheetId="6">#REF!</definedName>
    <definedName name="Excel_BuiltIn_Print_Area_5_1_1_1">#REF!</definedName>
    <definedName name="Excel_BuiltIn_Print_Area_6_1" localSheetId="5">#REF!</definedName>
    <definedName name="Excel_BuiltIn_Print_Area_6_1" localSheetId="6">#REF!</definedName>
    <definedName name="Excel_BuiltIn_Print_Area_6_1">#REF!</definedName>
    <definedName name="Excel_BuiltIn_Print_Area_7_1" localSheetId="5">#REF!</definedName>
    <definedName name="Excel_BuiltIn_Print_Area_7_1" localSheetId="6">#REF!</definedName>
    <definedName name="Excel_BuiltIn_Print_Area_7_1">#REF!</definedName>
    <definedName name="Excel_BuiltIn_Print_Area_7_1_1" localSheetId="5">#REF!</definedName>
    <definedName name="Excel_BuiltIn_Print_Area_7_1_1" localSheetId="6">#REF!</definedName>
    <definedName name="Excel_BuiltIn_Print_Area_7_1_1">#REF!</definedName>
    <definedName name="Excel_BuiltIn_Print_Area_7_1_1_1" localSheetId="5">#REF!</definedName>
    <definedName name="Excel_BuiltIn_Print_Area_7_1_1_1" localSheetId="6">#REF!</definedName>
    <definedName name="Excel_BuiltIn_Print_Area_7_1_1_1">#REF!</definedName>
    <definedName name="Excel_BuiltIn_Print_Titles_1_1" localSheetId="5">#REF!</definedName>
    <definedName name="Excel_BuiltIn_Print_Titles_1_1" localSheetId="6">#REF!</definedName>
    <definedName name="Excel_BuiltIn_Print_Titles_1_1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Excel_BuiltIn_Print_Titles_2_1" localSheetId="5">#REF!</definedName>
    <definedName name="Excel_BuiltIn_Print_Titles_2_1" localSheetId="6">#REF!</definedName>
    <definedName name="Excel_BuiltIn_Print_Titles_2_1">#REF!</definedName>
    <definedName name="Excel_BuiltIn_Print_Titles_3" localSheetId="5">#REF!</definedName>
    <definedName name="Excel_BuiltIn_Print_Titles_3" localSheetId="6">#REF!</definedName>
    <definedName name="Excel_BuiltIn_Print_Titles_3">#REF!</definedName>
    <definedName name="Excel_BuiltIn_Print_Titles_4" localSheetId="5">#REF!</definedName>
    <definedName name="Excel_BuiltIn_Print_Titles_4" localSheetId="6">#REF!</definedName>
    <definedName name="Excel_BuiltIn_Print_Titles_4">#REF!</definedName>
    <definedName name="Extract_MI" localSheetId="5">#REF!</definedName>
    <definedName name="Extract_MI" localSheetId="2">#REF!</definedName>
    <definedName name="Extract_MI" localSheetId="6">#REF!</definedName>
    <definedName name="Extract_MI">#REF!</definedName>
    <definedName name="FISICO" localSheetId="5">[1]LM!#REF!</definedName>
    <definedName name="FISICO" localSheetId="2">[1]LM!#REF!</definedName>
    <definedName name="FISICO" localSheetId="6">[1]LM!#REF!</definedName>
    <definedName name="FISICO">[1]LM!#REF!</definedName>
    <definedName name="FORMULAS" localSheetId="5">#REF!</definedName>
    <definedName name="FORMULAS" localSheetId="2">#REF!</definedName>
    <definedName name="FORMULAS" localSheetId="6">#REF!</definedName>
    <definedName name="FORMULAS">#REF!</definedName>
    <definedName name="FORMULAS1">#REF!</definedName>
    <definedName name="ITEM" localSheetId="5">#REF!</definedName>
    <definedName name="ITEM" localSheetId="2">#REF!</definedName>
    <definedName name="ITEM" localSheetId="6">#REF!</definedName>
    <definedName name="ITEM">#REF!</definedName>
    <definedName name="ITEMINV" localSheetId="5">#REF!</definedName>
    <definedName name="ITEMINV" localSheetId="2">#REF!</definedName>
    <definedName name="ITEMINV" localSheetId="6">#REF!</definedName>
    <definedName name="ITEMINV">#REF!</definedName>
    <definedName name="JOAO" localSheetId="5">#REF!</definedName>
    <definedName name="JOAO" localSheetId="2">#REF!</definedName>
    <definedName name="JOAO" localSheetId="6">#REF!</definedName>
    <definedName name="JOAO">#REF!</definedName>
    <definedName name="LINHA" localSheetId="5">#REF!</definedName>
    <definedName name="LINHA" localSheetId="2">#REF!</definedName>
    <definedName name="LINHA" localSheetId="6">#REF!</definedName>
    <definedName name="LINHA">#REF!</definedName>
    <definedName name="LISTA" localSheetId="5">#REF!</definedName>
    <definedName name="LISTA" localSheetId="2">#REF!</definedName>
    <definedName name="LISTA" localSheetId="6">#REF!</definedName>
    <definedName name="LISTA">#REF!</definedName>
    <definedName name="OLE_LINK1_2">"$OS.$#REF!$#REF!"</definedName>
    <definedName name="Print_Area_MI" localSheetId="5">#REF!</definedName>
    <definedName name="Print_Area_MI" localSheetId="2">#REF!</definedName>
    <definedName name="Print_Area_MI" localSheetId="6">#REF!</definedName>
    <definedName name="Print_Area_MI">#REF!</definedName>
    <definedName name="Q" localSheetId="5">#REF!</definedName>
    <definedName name="Q" localSheetId="2">#REF!</definedName>
    <definedName name="Q" localSheetId="6">#REF!</definedName>
    <definedName name="Q">#REF!</definedName>
    <definedName name="QUANT" localSheetId="5">#REF!</definedName>
    <definedName name="QUANT" localSheetId="2">#REF!</definedName>
    <definedName name="QUANT" localSheetId="6">#REF!</definedName>
    <definedName name="QUANT">#REF!</definedName>
    <definedName name="QUANTINV" localSheetId="5">#REF!</definedName>
    <definedName name="QUANTINV" localSheetId="2">#REF!</definedName>
    <definedName name="QUANTINV" localSheetId="6">#REF!</definedName>
    <definedName name="QUANTINV">#REF!</definedName>
    <definedName name="TESTE1" localSheetId="5">#REF!</definedName>
    <definedName name="TESTE1" localSheetId="2">#REF!</definedName>
    <definedName name="TESTE1" localSheetId="6">#REF!</definedName>
    <definedName name="TESTE1">#REF!</definedName>
    <definedName name="TESTE2" localSheetId="5">#REF!</definedName>
    <definedName name="TESTE2" localSheetId="2">#REF!</definedName>
    <definedName name="TESTE2" localSheetId="6">#REF!</definedName>
    <definedName name="TESTE2">#REF!</definedName>
    <definedName name="_xlnm.Print_Titles" localSheetId="4">Composições!$1:$1</definedName>
    <definedName name="_xlnm.Print_Titles" localSheetId="3">Insumos!$1:$1</definedName>
    <definedName name="TOTAL" localSheetId="5">#REF!</definedName>
    <definedName name="TOTAL" localSheetId="2">#REF!</definedName>
    <definedName name="TOTAL" localSheetId="6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24" l="1"/>
  <c r="D44" i="24" s="1"/>
  <c r="E9" i="24"/>
  <c r="D23" i="24" s="1"/>
  <c r="C75" i="23"/>
  <c r="E74" i="23"/>
  <c r="E60" i="23"/>
  <c r="E58" i="23"/>
  <c r="E73" i="23" s="1"/>
  <c r="A39" i="23"/>
  <c r="A32" i="23"/>
  <c r="A26" i="23"/>
  <c r="A13" i="23"/>
  <c r="A40" i="23" l="1"/>
  <c r="D46" i="23"/>
  <c r="E46" i="23" s="1"/>
  <c r="E65" i="23" s="1"/>
  <c r="D50" i="23"/>
  <c r="E50" i="23" s="1"/>
  <c r="E68" i="23" s="1"/>
  <c r="D52" i="23"/>
  <c r="E52" i="23" s="1"/>
  <c r="E70" i="23" s="1"/>
  <c r="D48" i="23"/>
  <c r="E48" i="23" s="1"/>
  <c r="E66" i="23" s="1"/>
  <c r="D54" i="23"/>
  <c r="E54" i="23" s="1"/>
  <c r="E72" i="23" s="1"/>
  <c r="D51" i="23"/>
  <c r="E51" i="23" s="1"/>
  <c r="E69" i="23" s="1"/>
  <c r="D47" i="23"/>
  <c r="E47" i="23" s="1"/>
  <c r="D53" i="23"/>
  <c r="E53" i="23" s="1"/>
  <c r="E71" i="23" s="1"/>
  <c r="D45" i="23"/>
  <c r="E45" i="23" s="1"/>
  <c r="E64" i="23" s="1"/>
  <c r="D49" i="23"/>
  <c r="E49" i="23" s="1"/>
  <c r="E67" i="23" s="1"/>
  <c r="E75" i="23" l="1"/>
  <c r="E144" i="22"/>
  <c r="F144" i="22" s="1"/>
  <c r="E143" i="22"/>
  <c r="F143" i="22" s="1"/>
  <c r="E142" i="22"/>
  <c r="F142" i="22" s="1"/>
  <c r="I1426" i="2"/>
  <c r="I1423" i="2"/>
  <c r="I1420" i="2"/>
  <c r="D112" i="22" l="1"/>
  <c r="D113" i="22"/>
  <c r="G10" i="22"/>
  <c r="H10" i="22" s="1"/>
  <c r="G11" i="22"/>
  <c r="H11" i="22" s="1"/>
  <c r="G12" i="22"/>
  <c r="H12" i="22" s="1"/>
  <c r="G13" i="22"/>
  <c r="H13" i="22" s="1"/>
  <c r="G14" i="22"/>
  <c r="H14" i="22" s="1"/>
  <c r="G15" i="22"/>
  <c r="H15" i="22" s="1"/>
  <c r="G16" i="22"/>
  <c r="H16" i="22" s="1"/>
  <c r="G17" i="22"/>
  <c r="H17" i="22" s="1"/>
  <c r="G18" i="22"/>
  <c r="H18" i="22" s="1"/>
  <c r="G19" i="22"/>
  <c r="H19" i="22" s="1"/>
  <c r="G20" i="22"/>
  <c r="H20" i="22" s="1"/>
  <c r="G21" i="22"/>
  <c r="H21" i="22" s="1"/>
  <c r="G22" i="22"/>
  <c r="H22" i="22" s="1"/>
  <c r="G23" i="22"/>
  <c r="H23" i="22" s="1"/>
  <c r="G24" i="22"/>
  <c r="H24" i="22" s="1"/>
  <c r="G25" i="22"/>
  <c r="H25" i="22" s="1"/>
  <c r="G26" i="22"/>
  <c r="H26" i="22" s="1"/>
  <c r="D27" i="22"/>
  <c r="G28" i="22"/>
  <c r="H28" i="22" s="1"/>
  <c r="D29" i="22"/>
  <c r="G30" i="22"/>
  <c r="H30" i="22" s="1"/>
  <c r="D31" i="22"/>
  <c r="G32" i="22"/>
  <c r="H32" i="22" s="1"/>
  <c r="D33" i="22"/>
  <c r="G34" i="22"/>
  <c r="H34" i="22" s="1"/>
  <c r="D35" i="22"/>
  <c r="D36" i="22"/>
  <c r="D37" i="22"/>
  <c r="D38" i="22"/>
  <c r="D39" i="22"/>
  <c r="D40" i="22"/>
  <c r="D41" i="22"/>
  <c r="D42" i="22"/>
  <c r="G43" i="22"/>
  <c r="H43" i="22" s="1"/>
  <c r="G44" i="22"/>
  <c r="H44" i="22" s="1"/>
  <c r="G45" i="22"/>
  <c r="H45" i="22" s="1"/>
  <c r="G46" i="22"/>
  <c r="H46" i="22" s="1"/>
  <c r="G47" i="22"/>
  <c r="H47" i="22" s="1"/>
  <c r="G48" i="22"/>
  <c r="H48" i="22" s="1"/>
  <c r="G49" i="22"/>
  <c r="H49" i="22" s="1"/>
  <c r="G50" i="22"/>
  <c r="H50" i="22" s="1"/>
  <c r="G51" i="22"/>
  <c r="H51" i="22" s="1"/>
  <c r="G52" i="22"/>
  <c r="H52" i="22" s="1"/>
  <c r="G53" i="22"/>
  <c r="H53" i="22" s="1"/>
  <c r="G54" i="22"/>
  <c r="H54" i="22" s="1"/>
  <c r="G55" i="22"/>
  <c r="H55" i="22" s="1"/>
  <c r="G56" i="22"/>
  <c r="H56" i="22" s="1"/>
  <c r="G57" i="22"/>
  <c r="H57" i="22" s="1"/>
  <c r="G58" i="22"/>
  <c r="H58" i="22" s="1"/>
  <c r="G59" i="22"/>
  <c r="H59" i="22" s="1"/>
  <c r="D60" i="22"/>
  <c r="D61" i="22"/>
  <c r="D62" i="22"/>
  <c r="G63" i="22"/>
  <c r="H63" i="22" s="1"/>
  <c r="G64" i="22"/>
  <c r="H64" i="22" s="1"/>
  <c r="G65" i="22"/>
  <c r="H65" i="22" s="1"/>
  <c r="G66" i="22"/>
  <c r="H66" i="22" s="1"/>
  <c r="G67" i="22"/>
  <c r="H67" i="22" s="1"/>
  <c r="G68" i="22"/>
  <c r="H68" i="22" s="1"/>
  <c r="G69" i="22"/>
  <c r="H69" i="22" s="1"/>
  <c r="G70" i="22"/>
  <c r="H70" i="22" s="1"/>
  <c r="G72" i="22"/>
  <c r="H72" i="22" s="1"/>
  <c r="G73" i="22"/>
  <c r="H73" i="22" s="1"/>
  <c r="D74" i="22"/>
  <c r="D75" i="22"/>
  <c r="D76" i="22"/>
  <c r="E76" i="22" s="1"/>
  <c r="F76" i="22" s="1"/>
  <c r="D77" i="22"/>
  <c r="D78" i="22"/>
  <c r="D79" i="22"/>
  <c r="G80" i="22"/>
  <c r="H80" i="22" s="1"/>
  <c r="G81" i="22"/>
  <c r="H81" i="22" s="1"/>
  <c r="G82" i="22"/>
  <c r="H82" i="22" s="1"/>
  <c r="D83" i="22"/>
  <c r="D84" i="22"/>
  <c r="E84" i="22" s="1"/>
  <c r="F84" i="22" s="1"/>
  <c r="G85" i="22"/>
  <c r="H85" i="22" s="1"/>
  <c r="G86" i="22"/>
  <c r="H86" i="22" s="1"/>
  <c r="G87" i="22"/>
  <c r="H87" i="22" s="1"/>
  <c r="D88" i="22"/>
  <c r="E88" i="22" s="1"/>
  <c r="F88" i="22" s="1"/>
  <c r="G89" i="22"/>
  <c r="H89" i="22" s="1"/>
  <c r="G90" i="22"/>
  <c r="H90" i="22" s="1"/>
  <c r="D91" i="22"/>
  <c r="G92" i="22"/>
  <c r="H92" i="22" s="1"/>
  <c r="G93" i="22"/>
  <c r="H93" i="22" s="1"/>
  <c r="G94" i="22"/>
  <c r="H94" i="22" s="1"/>
  <c r="G95" i="22"/>
  <c r="H95" i="22" s="1"/>
  <c r="G96" i="22"/>
  <c r="H96" i="22" s="1"/>
  <c r="G97" i="22"/>
  <c r="H97" i="22" s="1"/>
  <c r="D98" i="22"/>
  <c r="D99" i="22"/>
  <c r="G100" i="22"/>
  <c r="H100" i="22" s="1"/>
  <c r="D101" i="22"/>
  <c r="G102" i="22"/>
  <c r="H102" i="22" s="1"/>
  <c r="G103" i="22"/>
  <c r="H103" i="22" s="1"/>
  <c r="G104" i="22"/>
  <c r="H104" i="22" s="1"/>
  <c r="G105" i="22"/>
  <c r="H105" i="22" s="1"/>
  <c r="G106" i="22"/>
  <c r="H106" i="22" s="1"/>
  <c r="G107" i="22"/>
  <c r="H107" i="22" s="1"/>
  <c r="G108" i="22"/>
  <c r="H108" i="22" s="1"/>
  <c r="G109" i="22"/>
  <c r="H109" i="22" s="1"/>
  <c r="G110" i="22"/>
  <c r="H110" i="22" s="1"/>
  <c r="G111" i="22"/>
  <c r="H111" i="22" s="1"/>
  <c r="G114" i="22"/>
  <c r="H114" i="22" s="1"/>
  <c r="G115" i="22"/>
  <c r="H115" i="22" s="1"/>
  <c r="D116" i="22"/>
  <c r="G117" i="22"/>
  <c r="H117" i="22" s="1"/>
  <c r="D124" i="22"/>
  <c r="H124" i="22" s="1"/>
  <c r="D125" i="22"/>
  <c r="H125" i="22" s="1"/>
  <c r="D126" i="22"/>
  <c r="H126" i="22" s="1"/>
  <c r="D128" i="22"/>
  <c r="H128" i="22" s="1"/>
  <c r="D129" i="22"/>
  <c r="H129" i="22"/>
  <c r="D130" i="22"/>
  <c r="H130" i="22" s="1"/>
  <c r="D131" i="22"/>
  <c r="H139" i="22"/>
  <c r="D148" i="22"/>
  <c r="H148" i="22" s="1"/>
  <c r="D149" i="22"/>
  <c r="G149" i="22"/>
  <c r="H149" i="22" s="1"/>
  <c r="D150" i="22"/>
  <c r="G150" i="22"/>
  <c r="G151" i="22"/>
  <c r="H151" i="22" s="1"/>
  <c r="G152" i="22"/>
  <c r="H152" i="22" s="1"/>
  <c r="D153" i="22"/>
  <c r="H153" i="22" s="1"/>
  <c r="G154" i="22"/>
  <c r="H154" i="22" s="1"/>
  <c r="G155" i="22"/>
  <c r="H155" i="22" s="1"/>
  <c r="G156" i="22"/>
  <c r="H156" i="22" s="1"/>
  <c r="D157" i="22"/>
  <c r="G157" i="22"/>
  <c r="D158" i="22"/>
  <c r="H158" i="22" s="1"/>
  <c r="G159" i="22"/>
  <c r="H159" i="22" s="1"/>
  <c r="G160" i="22"/>
  <c r="H160" i="22" s="1"/>
  <c r="G161" i="22"/>
  <c r="H161" i="22" s="1"/>
  <c r="G162" i="22"/>
  <c r="H162" i="22" s="1"/>
  <c r="E10" i="22"/>
  <c r="F10" i="22" s="1"/>
  <c r="E11" i="22"/>
  <c r="F11" i="22" s="1"/>
  <c r="E12" i="22"/>
  <c r="F12" i="22" s="1"/>
  <c r="E13" i="22"/>
  <c r="F13" i="22" s="1"/>
  <c r="E14" i="22"/>
  <c r="F14" i="22" s="1"/>
  <c r="E15" i="22"/>
  <c r="F15" i="22" s="1"/>
  <c r="E16" i="22"/>
  <c r="F16" i="22" s="1"/>
  <c r="E17" i="22"/>
  <c r="F17" i="22" s="1"/>
  <c r="E18" i="22"/>
  <c r="F18" i="22" s="1"/>
  <c r="E19" i="22"/>
  <c r="F19" i="22" s="1"/>
  <c r="E20" i="22"/>
  <c r="F20" i="22" s="1"/>
  <c r="E21" i="22"/>
  <c r="F21" i="22" s="1"/>
  <c r="E22" i="22"/>
  <c r="F22" i="22" s="1"/>
  <c r="E23" i="22"/>
  <c r="F23" i="22" s="1"/>
  <c r="E24" i="22"/>
  <c r="F24" i="22" s="1"/>
  <c r="E25" i="22"/>
  <c r="F25" i="22" s="1"/>
  <c r="E26" i="22"/>
  <c r="F26" i="22" s="1"/>
  <c r="E27" i="22"/>
  <c r="F27" i="22" s="1"/>
  <c r="E28" i="22"/>
  <c r="F28" i="22" s="1"/>
  <c r="E29" i="22"/>
  <c r="F29" i="22" s="1"/>
  <c r="E30" i="22"/>
  <c r="F30" i="22" s="1"/>
  <c r="E31" i="22"/>
  <c r="F31" i="22" s="1"/>
  <c r="E32" i="22"/>
  <c r="F32" i="22" s="1"/>
  <c r="E33" i="22"/>
  <c r="F33" i="22" s="1"/>
  <c r="E34" i="22"/>
  <c r="F34" i="22" s="1"/>
  <c r="E35" i="22"/>
  <c r="F35" i="22" s="1"/>
  <c r="E36" i="22"/>
  <c r="F36" i="22" s="1"/>
  <c r="E37" i="22"/>
  <c r="F37" i="22" s="1"/>
  <c r="E38" i="22"/>
  <c r="E39" i="22"/>
  <c r="F39" i="22" s="1"/>
  <c r="E40" i="22"/>
  <c r="E41" i="22"/>
  <c r="F41" i="22" s="1"/>
  <c r="E42" i="22"/>
  <c r="E43" i="22"/>
  <c r="F43" i="22" s="1"/>
  <c r="E44" i="22"/>
  <c r="F44" i="22" s="1"/>
  <c r="E45" i="22"/>
  <c r="F45" i="22" s="1"/>
  <c r="E46" i="22"/>
  <c r="F46" i="22" s="1"/>
  <c r="E47" i="22"/>
  <c r="F47" i="22" s="1"/>
  <c r="E48" i="22"/>
  <c r="F48" i="22" s="1"/>
  <c r="E49" i="22"/>
  <c r="F49" i="22" s="1"/>
  <c r="E50" i="22"/>
  <c r="F50" i="22" s="1"/>
  <c r="E51" i="22"/>
  <c r="F51" i="22" s="1"/>
  <c r="E52" i="22"/>
  <c r="F52" i="22" s="1"/>
  <c r="E53" i="22"/>
  <c r="F53" i="22" s="1"/>
  <c r="E54" i="22"/>
  <c r="F54" i="22" s="1"/>
  <c r="E55" i="22"/>
  <c r="F55" i="22" s="1"/>
  <c r="E56" i="22"/>
  <c r="F56" i="22" s="1"/>
  <c r="E57" i="22"/>
  <c r="F57" i="22" s="1"/>
  <c r="E58" i="22"/>
  <c r="F58" i="22" s="1"/>
  <c r="E59" i="22"/>
  <c r="F59" i="22" s="1"/>
  <c r="E60" i="22"/>
  <c r="F60" i="22" s="1"/>
  <c r="E61" i="22"/>
  <c r="F61" i="22" s="1"/>
  <c r="E62" i="22"/>
  <c r="F62" i="22" s="1"/>
  <c r="E63" i="22"/>
  <c r="F63" i="22" s="1"/>
  <c r="E64" i="22"/>
  <c r="F64" i="22" s="1"/>
  <c r="E65" i="22"/>
  <c r="F65" i="22" s="1"/>
  <c r="E66" i="22"/>
  <c r="F66" i="22" s="1"/>
  <c r="E67" i="22"/>
  <c r="F67" i="22" s="1"/>
  <c r="E68" i="22"/>
  <c r="F68" i="22" s="1"/>
  <c r="E69" i="22"/>
  <c r="F69" i="22" s="1"/>
  <c r="E70" i="22"/>
  <c r="F70" i="22" s="1"/>
  <c r="E71" i="22"/>
  <c r="F71" i="22" s="1"/>
  <c r="E72" i="22"/>
  <c r="F72" i="22" s="1"/>
  <c r="E73" i="22"/>
  <c r="F73" i="22" s="1"/>
  <c r="E74" i="22"/>
  <c r="E75" i="22"/>
  <c r="F75" i="22" s="1"/>
  <c r="E77" i="22"/>
  <c r="F77" i="22" s="1"/>
  <c r="E78" i="22"/>
  <c r="F78" i="22" s="1"/>
  <c r="E79" i="22"/>
  <c r="F79" i="22" s="1"/>
  <c r="E80" i="22"/>
  <c r="F80" i="22" s="1"/>
  <c r="E81" i="22"/>
  <c r="F81" i="22" s="1"/>
  <c r="E82" i="22"/>
  <c r="F82" i="22" s="1"/>
  <c r="E83" i="22"/>
  <c r="E85" i="22"/>
  <c r="F85" i="22" s="1"/>
  <c r="E86" i="22"/>
  <c r="F86" i="22" s="1"/>
  <c r="E87" i="22"/>
  <c r="F87" i="22" s="1"/>
  <c r="E89" i="22"/>
  <c r="F89" i="22" s="1"/>
  <c r="E90" i="22"/>
  <c r="F90" i="22" s="1"/>
  <c r="E91" i="22"/>
  <c r="F91" i="22" s="1"/>
  <c r="E92" i="22"/>
  <c r="F92" i="22" s="1"/>
  <c r="E93" i="22"/>
  <c r="F93" i="22" s="1"/>
  <c r="E94" i="22"/>
  <c r="F94" i="22" s="1"/>
  <c r="E95" i="22"/>
  <c r="F95" i="22" s="1"/>
  <c r="E96" i="22"/>
  <c r="F96" i="22" s="1"/>
  <c r="E97" i="22"/>
  <c r="F97" i="22" s="1"/>
  <c r="E98" i="22"/>
  <c r="E99" i="22"/>
  <c r="E100" i="22"/>
  <c r="F100" i="22" s="1"/>
  <c r="E101" i="22"/>
  <c r="F101" i="22" s="1"/>
  <c r="E102" i="22"/>
  <c r="F102" i="22" s="1"/>
  <c r="E103" i="22"/>
  <c r="F103" i="22" s="1"/>
  <c r="E104" i="22"/>
  <c r="F104" i="22" s="1"/>
  <c r="E105" i="22"/>
  <c r="F105" i="22" s="1"/>
  <c r="E106" i="22"/>
  <c r="F106" i="22" s="1"/>
  <c r="E107" i="22"/>
  <c r="F107" i="22" s="1"/>
  <c r="E108" i="22"/>
  <c r="F108" i="22" s="1"/>
  <c r="E109" i="22"/>
  <c r="F109" i="22" s="1"/>
  <c r="E110" i="22"/>
  <c r="F110" i="22" s="1"/>
  <c r="E111" i="22"/>
  <c r="F111" i="22" s="1"/>
  <c r="E112" i="22"/>
  <c r="F112" i="22" s="1"/>
  <c r="E113" i="22"/>
  <c r="F113" i="22" s="1"/>
  <c r="E114" i="22"/>
  <c r="F114" i="22" s="1"/>
  <c r="E115" i="22"/>
  <c r="F115" i="22" s="1"/>
  <c r="E116" i="22"/>
  <c r="F116" i="22" s="1"/>
  <c r="E117" i="22"/>
  <c r="F117" i="22" s="1"/>
  <c r="E124" i="22"/>
  <c r="E132" i="22"/>
  <c r="F132" i="22" s="1"/>
  <c r="E134" i="22"/>
  <c r="F134" i="22" s="1"/>
  <c r="E135" i="22"/>
  <c r="F135" i="22" s="1"/>
  <c r="E136" i="22"/>
  <c r="F136" i="22" s="1"/>
  <c r="E137" i="22"/>
  <c r="F137" i="22" s="1"/>
  <c r="E139" i="22"/>
  <c r="F139" i="22" s="1"/>
  <c r="E140" i="22"/>
  <c r="F140" i="22" s="1"/>
  <c r="E161" i="22"/>
  <c r="F161" i="22" s="1"/>
  <c r="D169" i="22"/>
  <c r="G169" i="22"/>
  <c r="G180" i="22"/>
  <c r="F181" i="22"/>
  <c r="G181" i="22"/>
  <c r="D119" i="22"/>
  <c r="D120" i="22"/>
  <c r="D118" i="22"/>
  <c r="G1396" i="2"/>
  <c r="G1398" i="2"/>
  <c r="G1387" i="2"/>
  <c r="G1306" i="2"/>
  <c r="H1306" i="2" s="1"/>
  <c r="G1307" i="2"/>
  <c r="H1307" i="2" s="1"/>
  <c r="G1308" i="2"/>
  <c r="H1308" i="2" s="1"/>
  <c r="G1309" i="2"/>
  <c r="H1309" i="2" s="1"/>
  <c r="G1310" i="2"/>
  <c r="H1310" i="2" s="1"/>
  <c r="G1318" i="2"/>
  <c r="H1318" i="2" s="1"/>
  <c r="G1327" i="2"/>
  <c r="H1327" i="2" s="1"/>
  <c r="G559" i="2"/>
  <c r="H559" i="2" s="1"/>
  <c r="G560" i="2"/>
  <c r="H560" i="2" s="1"/>
  <c r="G561" i="2"/>
  <c r="H561" i="2" s="1"/>
  <c r="G562" i="2"/>
  <c r="H562" i="2" s="1"/>
  <c r="G563" i="2"/>
  <c r="H563" i="2" s="1"/>
  <c r="G564" i="2"/>
  <c r="H564" i="2" s="1"/>
  <c r="G565" i="2"/>
  <c r="H565" i="2" s="1"/>
  <c r="G566" i="2"/>
  <c r="H566" i="2" s="1"/>
  <c r="G567" i="2"/>
  <c r="H567" i="2" s="1"/>
  <c r="G586" i="2"/>
  <c r="H586" i="2" s="1"/>
  <c r="G605" i="2"/>
  <c r="H605" i="2" s="1"/>
  <c r="F630" i="2"/>
  <c r="G630" i="2"/>
  <c r="G656" i="2"/>
  <c r="H656" i="2" s="1"/>
  <c r="G678" i="2"/>
  <c r="H678" i="2" s="1"/>
  <c r="G704" i="2"/>
  <c r="H704" i="2" s="1"/>
  <c r="G726" i="2"/>
  <c r="H726" i="2" s="1"/>
  <c r="G746" i="2"/>
  <c r="H746" i="2" s="1"/>
  <c r="G766" i="2"/>
  <c r="H766" i="2" s="1"/>
  <c r="G786" i="2"/>
  <c r="H786" i="2" s="1"/>
  <c r="G811" i="2"/>
  <c r="H811" i="2" s="1"/>
  <c r="G829" i="2"/>
  <c r="H829" i="2" s="1"/>
  <c r="G846" i="2"/>
  <c r="H846" i="2" s="1"/>
  <c r="G1032" i="2"/>
  <c r="H1032" i="2" s="1"/>
  <c r="G1044" i="2"/>
  <c r="H1044" i="2" s="1"/>
  <c r="G1053" i="2"/>
  <c r="H1053" i="2" s="1"/>
  <c r="G1065" i="2"/>
  <c r="H1065" i="2" s="1"/>
  <c r="G1087" i="2"/>
  <c r="H1087" i="2" s="1"/>
  <c r="G1103" i="2"/>
  <c r="H1103" i="2" s="1"/>
  <c r="G1119" i="2"/>
  <c r="H1119" i="2" s="1"/>
  <c r="G1143" i="2"/>
  <c r="H1143" i="2" s="1"/>
  <c r="G1183" i="2"/>
  <c r="H1183" i="2" s="1"/>
  <c r="G1219" i="2"/>
  <c r="H1219" i="2" s="1"/>
  <c r="G1301" i="2"/>
  <c r="H1301" i="2" s="1"/>
  <c r="G1348" i="2"/>
  <c r="H1348" i="2" s="1"/>
  <c r="G1371" i="2"/>
  <c r="H1371" i="2" s="1"/>
  <c r="L28" i="22"/>
  <c r="F578" i="2"/>
  <c r="G570" i="2"/>
  <c r="H570" i="2" s="1"/>
  <c r="G589" i="2"/>
  <c r="H589" i="2" s="1"/>
  <c r="G608" i="2"/>
  <c r="H608" i="2" s="1"/>
  <c r="G633" i="2"/>
  <c r="H633" i="2" s="1"/>
  <c r="G659" i="2"/>
  <c r="H659" i="2" s="1"/>
  <c r="G681" i="2"/>
  <c r="H681" i="2" s="1"/>
  <c r="G707" i="2"/>
  <c r="H707" i="2" s="1"/>
  <c r="G729" i="2"/>
  <c r="H729" i="2" s="1"/>
  <c r="G749" i="2"/>
  <c r="H749" i="2" s="1"/>
  <c r="G789" i="2"/>
  <c r="H789" i="2" s="1"/>
  <c r="G839" i="2"/>
  <c r="H839" i="2" s="1"/>
  <c r="G804" i="2"/>
  <c r="H804" i="2" s="1"/>
  <c r="G769" i="2"/>
  <c r="H769" i="2" s="1"/>
  <c r="G828" i="2"/>
  <c r="H828" i="2" s="1"/>
  <c r="G821" i="2"/>
  <c r="H821" i="2" s="1"/>
  <c r="N839" i="2"/>
  <c r="N837" i="2"/>
  <c r="Q837" i="2"/>
  <c r="L837" i="2"/>
  <c r="G1238" i="2"/>
  <c r="H1238" i="2" s="1"/>
  <c r="G1373" i="2"/>
  <c r="G176" i="22"/>
  <c r="G173" i="22"/>
  <c r="H3" i="2"/>
  <c r="I3" i="2"/>
  <c r="E125" i="22" s="1"/>
  <c r="F125" i="22" s="1"/>
  <c r="H8" i="2"/>
  <c r="I8" i="2"/>
  <c r="E126" i="22" s="1"/>
  <c r="H13" i="2"/>
  <c r="G127" i="22" s="1"/>
  <c r="H127" i="22" s="1"/>
  <c r="I13" i="2"/>
  <c r="E127" i="22" s="1"/>
  <c r="F127" i="22" s="1"/>
  <c r="H18" i="2"/>
  <c r="I18" i="2"/>
  <c r="E128" i="22" s="1"/>
  <c r="F128" i="22" s="1"/>
  <c r="H23" i="2"/>
  <c r="I23" i="2"/>
  <c r="E129" i="22" s="1"/>
  <c r="F129" i="22" s="1"/>
  <c r="H28" i="2"/>
  <c r="I28" i="2"/>
  <c r="H33" i="2"/>
  <c r="I33" i="2"/>
  <c r="E131" i="22" s="1"/>
  <c r="H38" i="2"/>
  <c r="G132" i="22" s="1"/>
  <c r="H132" i="22" s="1"/>
  <c r="I38" i="2"/>
  <c r="H43" i="2"/>
  <c r="G133" i="22" s="1"/>
  <c r="H133" i="22" s="1"/>
  <c r="I43" i="2"/>
  <c r="H48" i="2"/>
  <c r="G134" i="22" s="1"/>
  <c r="H134" i="22" s="1"/>
  <c r="I48" i="2"/>
  <c r="H53" i="2"/>
  <c r="G135" i="22" s="1"/>
  <c r="H135" i="22" s="1"/>
  <c r="I53" i="2"/>
  <c r="H58" i="2"/>
  <c r="G136" i="22" s="1"/>
  <c r="H136" i="22" s="1"/>
  <c r="I58" i="2"/>
  <c r="H63" i="2"/>
  <c r="G137" i="22" s="1"/>
  <c r="H137" i="22" s="1"/>
  <c r="I63" i="2"/>
  <c r="H68" i="2"/>
  <c r="G138" i="22" s="1"/>
  <c r="H138" i="22" s="1"/>
  <c r="I68" i="2"/>
  <c r="H73" i="2"/>
  <c r="I73" i="2"/>
  <c r="E148" i="22" s="1"/>
  <c r="H76" i="2"/>
  <c r="I76" i="2"/>
  <c r="E149" i="22" s="1"/>
  <c r="H79" i="2"/>
  <c r="I79" i="2"/>
  <c r="E150" i="22" s="1"/>
  <c r="H82" i="2"/>
  <c r="I82" i="2"/>
  <c r="E151" i="22" s="1"/>
  <c r="F151" i="22" s="1"/>
  <c r="H85" i="2"/>
  <c r="I85" i="2"/>
  <c r="E152" i="22" s="1"/>
  <c r="F152" i="22" s="1"/>
  <c r="H88" i="2"/>
  <c r="I88" i="2"/>
  <c r="H91" i="2"/>
  <c r="I91" i="2"/>
  <c r="E154" i="22" s="1"/>
  <c r="F154" i="22" s="1"/>
  <c r="H94" i="2"/>
  <c r="I94" i="2"/>
  <c r="E155" i="22" s="1"/>
  <c r="F155" i="22" s="1"/>
  <c r="H97" i="2"/>
  <c r="I97" i="2"/>
  <c r="E156" i="22" s="1"/>
  <c r="F156" i="22" s="1"/>
  <c r="H100" i="2"/>
  <c r="I100" i="2"/>
  <c r="E153" i="22" s="1"/>
  <c r="H103" i="2"/>
  <c r="I103" i="2"/>
  <c r="E157" i="22" s="1"/>
  <c r="H106" i="2"/>
  <c r="I106" i="2"/>
  <c r="E158" i="22" s="1"/>
  <c r="H109" i="2"/>
  <c r="I109" i="2"/>
  <c r="H112" i="2"/>
  <c r="I112" i="2"/>
  <c r="H115" i="2"/>
  <c r="I115" i="2"/>
  <c r="E160" i="22" s="1"/>
  <c r="F160" i="22" s="1"/>
  <c r="H118" i="2"/>
  <c r="I118" i="2"/>
  <c r="E159" i="22" s="1"/>
  <c r="F159" i="22" s="1"/>
  <c r="H121" i="2"/>
  <c r="I121" i="2"/>
  <c r="E162" i="22" s="1"/>
  <c r="F162" i="22" s="1"/>
  <c r="I124" i="2"/>
  <c r="E141" i="22" s="1"/>
  <c r="F141" i="22" s="1"/>
  <c r="H125" i="2"/>
  <c r="H124" i="2" s="1"/>
  <c r="H127" i="2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G142" i="2"/>
  <c r="H142" i="2" s="1"/>
  <c r="G143" i="2"/>
  <c r="H143" i="2" s="1"/>
  <c r="G144" i="2"/>
  <c r="H144" i="2" s="1"/>
  <c r="G145" i="2"/>
  <c r="H145" i="2" s="1"/>
  <c r="G146" i="2"/>
  <c r="H146" i="2" s="1"/>
  <c r="G147" i="2"/>
  <c r="H147" i="2" s="1"/>
  <c r="G150" i="2"/>
  <c r="H150" i="2" s="1"/>
  <c r="G151" i="2"/>
  <c r="H151" i="2" s="1"/>
  <c r="G152" i="2"/>
  <c r="H152" i="2" s="1"/>
  <c r="G153" i="2"/>
  <c r="H153" i="2" s="1"/>
  <c r="G154" i="2"/>
  <c r="H154" i="2" s="1"/>
  <c r="G155" i="2"/>
  <c r="H155" i="2" s="1"/>
  <c r="G158" i="2"/>
  <c r="H158" i="2" s="1"/>
  <c r="G159" i="2"/>
  <c r="H159" i="2" s="1"/>
  <c r="G160" i="2"/>
  <c r="H160" i="2" s="1"/>
  <c r="G161" i="2"/>
  <c r="H161" i="2" s="1"/>
  <c r="G162" i="2"/>
  <c r="H162" i="2" s="1"/>
  <c r="G163" i="2"/>
  <c r="H163" i="2" s="1"/>
  <c r="G164" i="2"/>
  <c r="H164" i="2" s="1"/>
  <c r="G165" i="2"/>
  <c r="H165" i="2" s="1"/>
  <c r="G166" i="2"/>
  <c r="H166" i="2" s="1"/>
  <c r="G167" i="2"/>
  <c r="H167" i="2" s="1"/>
  <c r="G170" i="2"/>
  <c r="H170" i="2" s="1"/>
  <c r="G171" i="2"/>
  <c r="H171" i="2" s="1"/>
  <c r="G172" i="2"/>
  <c r="H172" i="2" s="1"/>
  <c r="G173" i="2"/>
  <c r="H173" i="2" s="1"/>
  <c r="G174" i="2"/>
  <c r="H174" i="2" s="1"/>
  <c r="G175" i="2"/>
  <c r="H175" i="2" s="1"/>
  <c r="G176" i="2"/>
  <c r="H176" i="2" s="1"/>
  <c r="G179" i="2"/>
  <c r="H179" i="2" s="1"/>
  <c r="G180" i="2"/>
  <c r="H180" i="2" s="1"/>
  <c r="G181" i="2"/>
  <c r="H181" i="2" s="1"/>
  <c r="G182" i="2"/>
  <c r="H182" i="2" s="1"/>
  <c r="G183" i="2"/>
  <c r="H183" i="2" s="1"/>
  <c r="F184" i="2"/>
  <c r="G184" i="2"/>
  <c r="H184" i="2" s="1"/>
  <c r="G185" i="2"/>
  <c r="H185" i="2" s="1"/>
  <c r="G188" i="2"/>
  <c r="H188" i="2" s="1"/>
  <c r="G189" i="2"/>
  <c r="H189" i="2" s="1"/>
  <c r="G190" i="2"/>
  <c r="H190" i="2" s="1"/>
  <c r="G191" i="2"/>
  <c r="H191" i="2" s="1"/>
  <c r="G192" i="2"/>
  <c r="H192" i="2" s="1"/>
  <c r="G193" i="2"/>
  <c r="H193" i="2" s="1"/>
  <c r="G194" i="2"/>
  <c r="H194" i="2" s="1"/>
  <c r="G195" i="2"/>
  <c r="H195" i="2" s="1"/>
  <c r="G196" i="2"/>
  <c r="H196" i="2" s="1"/>
  <c r="G197" i="2"/>
  <c r="H197" i="2" s="1"/>
  <c r="G198" i="2"/>
  <c r="H198" i="2" s="1"/>
  <c r="G201" i="2"/>
  <c r="H201" i="2" s="1"/>
  <c r="G202" i="2"/>
  <c r="H202" i="2" s="1"/>
  <c r="G203" i="2"/>
  <c r="H203" i="2" s="1"/>
  <c r="G204" i="2"/>
  <c r="H204" i="2" s="1"/>
  <c r="G205" i="2"/>
  <c r="H205" i="2" s="1"/>
  <c r="G206" i="2"/>
  <c r="H206" i="2" s="1"/>
  <c r="G207" i="2"/>
  <c r="H207" i="2" s="1"/>
  <c r="G208" i="2"/>
  <c r="H208" i="2" s="1"/>
  <c r="G209" i="2"/>
  <c r="H209" i="2" s="1"/>
  <c r="G212" i="2"/>
  <c r="H212" i="2" s="1"/>
  <c r="G213" i="2"/>
  <c r="H213" i="2" s="1"/>
  <c r="G214" i="2"/>
  <c r="H214" i="2" s="1"/>
  <c r="G215" i="2"/>
  <c r="H215" i="2" s="1"/>
  <c r="G216" i="2"/>
  <c r="H216" i="2" s="1"/>
  <c r="G217" i="2"/>
  <c r="H217" i="2" s="1"/>
  <c r="G218" i="2"/>
  <c r="H218" i="2" s="1"/>
  <c r="G219" i="2"/>
  <c r="H219" i="2" s="1"/>
  <c r="G220" i="2"/>
  <c r="H220" i="2" s="1"/>
  <c r="G223" i="2"/>
  <c r="H223" i="2" s="1"/>
  <c r="G224" i="2"/>
  <c r="H224" i="2" s="1"/>
  <c r="G225" i="2"/>
  <c r="H225" i="2" s="1"/>
  <c r="G226" i="2"/>
  <c r="H226" i="2" s="1"/>
  <c r="G227" i="2"/>
  <c r="H227" i="2" s="1"/>
  <c r="G228" i="2"/>
  <c r="H228" i="2" s="1"/>
  <c r="G229" i="2"/>
  <c r="H229" i="2" s="1"/>
  <c r="G230" i="2"/>
  <c r="H230" i="2" s="1"/>
  <c r="G231" i="2"/>
  <c r="H231" i="2" s="1"/>
  <c r="G232" i="2"/>
  <c r="H232" i="2" s="1"/>
  <c r="G233" i="2"/>
  <c r="H233" i="2" s="1"/>
  <c r="G234" i="2"/>
  <c r="H234" i="2" s="1"/>
  <c r="G235" i="2"/>
  <c r="H235" i="2" s="1"/>
  <c r="G236" i="2"/>
  <c r="H236" i="2" s="1"/>
  <c r="G237" i="2"/>
  <c r="H237" i="2" s="1"/>
  <c r="G238" i="2"/>
  <c r="H238" i="2" s="1"/>
  <c r="G241" i="2"/>
  <c r="H241" i="2" s="1"/>
  <c r="G242" i="2"/>
  <c r="H242" i="2" s="1"/>
  <c r="G243" i="2"/>
  <c r="H243" i="2" s="1"/>
  <c r="G244" i="2"/>
  <c r="H244" i="2" s="1"/>
  <c r="G245" i="2"/>
  <c r="H245" i="2" s="1"/>
  <c r="G246" i="2"/>
  <c r="H246" i="2" s="1"/>
  <c r="G247" i="2"/>
  <c r="H247" i="2" s="1"/>
  <c r="G248" i="2"/>
  <c r="H248" i="2" s="1"/>
  <c r="G249" i="2"/>
  <c r="H249" i="2" s="1"/>
  <c r="G250" i="2"/>
  <c r="H250" i="2" s="1"/>
  <c r="G251" i="2"/>
  <c r="H251" i="2" s="1"/>
  <c r="G252" i="2"/>
  <c r="H252" i="2" s="1"/>
  <c r="G253" i="2"/>
  <c r="H253" i="2" s="1"/>
  <c r="G254" i="2"/>
  <c r="H254" i="2" s="1"/>
  <c r="G257" i="2"/>
  <c r="H257" i="2" s="1"/>
  <c r="G258" i="2"/>
  <c r="H258" i="2" s="1"/>
  <c r="G259" i="2"/>
  <c r="H259" i="2" s="1"/>
  <c r="G260" i="2"/>
  <c r="H260" i="2" s="1"/>
  <c r="G261" i="2"/>
  <c r="H261" i="2" s="1"/>
  <c r="G262" i="2"/>
  <c r="H262" i="2" s="1"/>
  <c r="G263" i="2"/>
  <c r="H263" i="2" s="1"/>
  <c r="G264" i="2"/>
  <c r="H264" i="2" s="1"/>
  <c r="G265" i="2"/>
  <c r="H265" i="2" s="1"/>
  <c r="G266" i="2"/>
  <c r="H266" i="2" s="1"/>
  <c r="G267" i="2"/>
  <c r="H267" i="2" s="1"/>
  <c r="G268" i="2"/>
  <c r="H268" i="2" s="1"/>
  <c r="G269" i="2"/>
  <c r="H269" i="2" s="1"/>
  <c r="G270" i="2"/>
  <c r="H270" i="2" s="1"/>
  <c r="G273" i="2"/>
  <c r="H273" i="2" s="1"/>
  <c r="H272" i="2" s="1"/>
  <c r="G276" i="2"/>
  <c r="H276" i="2" s="1"/>
  <c r="H275" i="2" s="1"/>
  <c r="G279" i="2"/>
  <c r="H279" i="2" s="1"/>
  <c r="H278" i="2" s="1"/>
  <c r="G282" i="2"/>
  <c r="H282" i="2" s="1"/>
  <c r="H281" i="2" s="1"/>
  <c r="G283" i="2"/>
  <c r="H283" i="2" s="1"/>
  <c r="G286" i="2"/>
  <c r="H286" i="2" s="1"/>
  <c r="H285" i="2" s="1"/>
  <c r="G289" i="2"/>
  <c r="H289" i="2" s="1"/>
  <c r="H288" i="2" s="1"/>
  <c r="G292" i="2"/>
  <c r="H292" i="2" s="1"/>
  <c r="H291" i="2" s="1"/>
  <c r="G295" i="2"/>
  <c r="H295" i="2" s="1"/>
  <c r="H294" i="2" s="1"/>
  <c r="G296" i="2"/>
  <c r="H296" i="2" s="1"/>
  <c r="G299" i="2"/>
  <c r="H299" i="2" s="1"/>
  <c r="G300" i="2"/>
  <c r="H300" i="2" s="1"/>
  <c r="G301" i="2"/>
  <c r="H301" i="2" s="1"/>
  <c r="G302" i="2"/>
  <c r="H302" i="2" s="1"/>
  <c r="G303" i="2"/>
  <c r="H303" i="2" s="1"/>
  <c r="G304" i="2"/>
  <c r="H304" i="2" s="1"/>
  <c r="G305" i="2"/>
  <c r="H305" i="2" s="1"/>
  <c r="G306" i="2"/>
  <c r="H306" i="2" s="1"/>
  <c r="G307" i="2"/>
  <c r="H307" i="2" s="1"/>
  <c r="G310" i="2"/>
  <c r="H310" i="2" s="1"/>
  <c r="G311" i="2"/>
  <c r="H311" i="2" s="1"/>
  <c r="G312" i="2"/>
  <c r="H312" i="2" s="1"/>
  <c r="G313" i="2"/>
  <c r="H313" i="2" s="1"/>
  <c r="G314" i="2"/>
  <c r="H314" i="2" s="1"/>
  <c r="G315" i="2"/>
  <c r="H315" i="2" s="1"/>
  <c r="G318" i="2"/>
  <c r="H318" i="2" s="1"/>
  <c r="G319" i="2"/>
  <c r="H319" i="2" s="1"/>
  <c r="G320" i="2"/>
  <c r="H320" i="2" s="1"/>
  <c r="G321" i="2"/>
  <c r="H321" i="2" s="1"/>
  <c r="G322" i="2"/>
  <c r="H322" i="2" s="1"/>
  <c r="G323" i="2"/>
  <c r="H323" i="2" s="1"/>
  <c r="G324" i="2"/>
  <c r="H324" i="2" s="1"/>
  <c r="G325" i="2"/>
  <c r="H325" i="2" s="1"/>
  <c r="G326" i="2"/>
  <c r="H326" i="2" s="1"/>
  <c r="G327" i="2"/>
  <c r="H327" i="2" s="1"/>
  <c r="G330" i="2"/>
  <c r="H330" i="2" s="1"/>
  <c r="G331" i="2"/>
  <c r="H331" i="2" s="1"/>
  <c r="G332" i="2"/>
  <c r="H332" i="2" s="1"/>
  <c r="G333" i="2"/>
  <c r="H333" i="2" s="1"/>
  <c r="G334" i="2"/>
  <c r="H334" i="2" s="1"/>
  <c r="G335" i="2"/>
  <c r="H335" i="2" s="1"/>
  <c r="G336" i="2"/>
  <c r="H336" i="2" s="1"/>
  <c r="G339" i="2"/>
  <c r="H339" i="2" s="1"/>
  <c r="G340" i="2"/>
  <c r="H340" i="2" s="1"/>
  <c r="G341" i="2"/>
  <c r="H341" i="2" s="1"/>
  <c r="G342" i="2"/>
  <c r="H342" i="2" s="1"/>
  <c r="G343" i="2"/>
  <c r="H343" i="2" s="1"/>
  <c r="G344" i="2"/>
  <c r="H344" i="2" s="1"/>
  <c r="G345" i="2"/>
  <c r="H345" i="2" s="1"/>
  <c r="G346" i="2"/>
  <c r="H346" i="2" s="1"/>
  <c r="G347" i="2"/>
  <c r="H347" i="2" s="1"/>
  <c r="G348" i="2"/>
  <c r="H348" i="2" s="1"/>
  <c r="G349" i="2"/>
  <c r="H349" i="2" s="1"/>
  <c r="G350" i="2"/>
  <c r="H350" i="2" s="1"/>
  <c r="G353" i="2"/>
  <c r="H353" i="2" s="1"/>
  <c r="G354" i="2"/>
  <c r="H354" i="2" s="1"/>
  <c r="G355" i="2"/>
  <c r="H355" i="2" s="1"/>
  <c r="G356" i="2"/>
  <c r="H356" i="2" s="1"/>
  <c r="G357" i="2"/>
  <c r="H357" i="2" s="1"/>
  <c r="G358" i="2"/>
  <c r="H358" i="2" s="1"/>
  <c r="G359" i="2"/>
  <c r="H359" i="2" s="1"/>
  <c r="G360" i="2"/>
  <c r="H360" i="2" s="1"/>
  <c r="G361" i="2"/>
  <c r="H361" i="2" s="1"/>
  <c r="G364" i="2"/>
  <c r="H364" i="2" s="1"/>
  <c r="G365" i="2"/>
  <c r="H365" i="2" s="1"/>
  <c r="G366" i="2"/>
  <c r="H366" i="2" s="1"/>
  <c r="G367" i="2"/>
  <c r="H367" i="2" s="1"/>
  <c r="G368" i="2"/>
  <c r="H368" i="2" s="1"/>
  <c r="G369" i="2"/>
  <c r="H369" i="2" s="1"/>
  <c r="G370" i="2"/>
  <c r="H370" i="2" s="1"/>
  <c r="G371" i="2"/>
  <c r="H371" i="2" s="1"/>
  <c r="G372" i="2"/>
  <c r="H372" i="2" s="1"/>
  <c r="G373" i="2"/>
  <c r="H373" i="2" s="1"/>
  <c r="G374" i="2"/>
  <c r="H374" i="2" s="1"/>
  <c r="G375" i="2"/>
  <c r="H375" i="2" s="1"/>
  <c r="G376" i="2"/>
  <c r="H376" i="2" s="1"/>
  <c r="G377" i="2"/>
  <c r="H377" i="2" s="1"/>
  <c r="G378" i="2"/>
  <c r="H378" i="2" s="1"/>
  <c r="G379" i="2"/>
  <c r="H379" i="2" s="1"/>
  <c r="G380" i="2"/>
  <c r="H380" i="2" s="1"/>
  <c r="G383" i="2"/>
  <c r="H383" i="2" s="1"/>
  <c r="G384" i="2"/>
  <c r="H384" i="2" s="1"/>
  <c r="G385" i="2"/>
  <c r="H385" i="2" s="1"/>
  <c r="G386" i="2"/>
  <c r="H386" i="2" s="1"/>
  <c r="G387" i="2"/>
  <c r="H387" i="2" s="1"/>
  <c r="G388" i="2"/>
  <c r="H388" i="2" s="1"/>
  <c r="G389" i="2"/>
  <c r="H389" i="2" s="1"/>
  <c r="G390" i="2"/>
  <c r="H390" i="2" s="1"/>
  <c r="G391" i="2"/>
  <c r="H391" i="2" s="1"/>
  <c r="G392" i="2"/>
  <c r="H392" i="2" s="1"/>
  <c r="G393" i="2"/>
  <c r="H393" i="2" s="1"/>
  <c r="G394" i="2"/>
  <c r="H394" i="2" s="1"/>
  <c r="G395" i="2"/>
  <c r="H395" i="2" s="1"/>
  <c r="G396" i="2"/>
  <c r="H396" i="2" s="1"/>
  <c r="G399" i="2"/>
  <c r="H399" i="2" s="1"/>
  <c r="G400" i="2"/>
  <c r="H400" i="2" s="1"/>
  <c r="G401" i="2"/>
  <c r="H401" i="2" s="1"/>
  <c r="G402" i="2"/>
  <c r="H402" i="2" s="1"/>
  <c r="G403" i="2"/>
  <c r="H403" i="2" s="1"/>
  <c r="G404" i="2"/>
  <c r="H404" i="2" s="1"/>
  <c r="G405" i="2"/>
  <c r="H405" i="2" s="1"/>
  <c r="G406" i="2"/>
  <c r="H406" i="2" s="1"/>
  <c r="G407" i="2"/>
  <c r="H407" i="2" s="1"/>
  <c r="G408" i="2"/>
  <c r="H408" i="2" s="1"/>
  <c r="G411" i="2"/>
  <c r="H411" i="2" s="1"/>
  <c r="G412" i="2"/>
  <c r="H412" i="2" s="1"/>
  <c r="G413" i="2"/>
  <c r="H413" i="2" s="1"/>
  <c r="G414" i="2"/>
  <c r="H414" i="2" s="1"/>
  <c r="G415" i="2"/>
  <c r="H415" i="2" s="1"/>
  <c r="G416" i="2"/>
  <c r="H416" i="2" s="1"/>
  <c r="F417" i="2"/>
  <c r="G417" i="2"/>
  <c r="G418" i="2"/>
  <c r="H418" i="2" s="1"/>
  <c r="G419" i="2"/>
  <c r="H419" i="2" s="1"/>
  <c r="G420" i="2"/>
  <c r="H420" i="2" s="1"/>
  <c r="G423" i="2"/>
  <c r="H423" i="2" s="1"/>
  <c r="G424" i="2"/>
  <c r="H424" i="2" s="1"/>
  <c r="G427" i="2"/>
  <c r="H427" i="2" s="1"/>
  <c r="G428" i="2"/>
  <c r="H428" i="2" s="1"/>
  <c r="G431" i="2"/>
  <c r="H431" i="2" s="1"/>
  <c r="G432" i="2"/>
  <c r="H432" i="2" s="1"/>
  <c r="G433" i="2"/>
  <c r="H433" i="2" s="1"/>
  <c r="G434" i="2"/>
  <c r="H434" i="2" s="1"/>
  <c r="G435" i="2"/>
  <c r="H435" i="2" s="1"/>
  <c r="G436" i="2"/>
  <c r="H436" i="2" s="1"/>
  <c r="G437" i="2"/>
  <c r="H437" i="2" s="1"/>
  <c r="G438" i="2"/>
  <c r="H438" i="2" s="1"/>
  <c r="G439" i="2"/>
  <c r="H439" i="2" s="1"/>
  <c r="G440" i="2"/>
  <c r="H440" i="2" s="1"/>
  <c r="G443" i="2"/>
  <c r="H443" i="2" s="1"/>
  <c r="G444" i="2"/>
  <c r="H444" i="2" s="1"/>
  <c r="G445" i="2"/>
  <c r="H445" i="2" s="1"/>
  <c r="G446" i="2"/>
  <c r="H446" i="2" s="1"/>
  <c r="G447" i="2"/>
  <c r="H447" i="2" s="1"/>
  <c r="G448" i="2"/>
  <c r="H448" i="2" s="1"/>
  <c r="G449" i="2"/>
  <c r="H449" i="2" s="1"/>
  <c r="G452" i="2"/>
  <c r="H452" i="2" s="1"/>
  <c r="G453" i="2"/>
  <c r="H453" i="2" s="1"/>
  <c r="G454" i="2"/>
  <c r="H454" i="2" s="1"/>
  <c r="G455" i="2"/>
  <c r="H455" i="2" s="1"/>
  <c r="G456" i="2"/>
  <c r="H456" i="2" s="1"/>
  <c r="G457" i="2"/>
  <c r="H457" i="2" s="1"/>
  <c r="G458" i="2"/>
  <c r="H458" i="2" s="1"/>
  <c r="G459" i="2"/>
  <c r="H459" i="2" s="1"/>
  <c r="G460" i="2"/>
  <c r="H460" i="2" s="1"/>
  <c r="G461" i="2"/>
  <c r="H461" i="2" s="1"/>
  <c r="G462" i="2"/>
  <c r="H462" i="2" s="1"/>
  <c r="G463" i="2"/>
  <c r="H463" i="2" s="1"/>
  <c r="G466" i="2"/>
  <c r="H466" i="2" s="1"/>
  <c r="G467" i="2"/>
  <c r="H467" i="2" s="1"/>
  <c r="G468" i="2"/>
  <c r="H468" i="2" s="1"/>
  <c r="G469" i="2"/>
  <c r="H469" i="2" s="1"/>
  <c r="G470" i="2"/>
  <c r="H470" i="2" s="1"/>
  <c r="G471" i="2"/>
  <c r="H471" i="2" s="1"/>
  <c r="G472" i="2"/>
  <c r="H472" i="2" s="1"/>
  <c r="G473" i="2"/>
  <c r="H473" i="2" s="1"/>
  <c r="G474" i="2"/>
  <c r="H474" i="2" s="1"/>
  <c r="G477" i="2"/>
  <c r="H477" i="2" s="1"/>
  <c r="G478" i="2"/>
  <c r="H478" i="2" s="1"/>
  <c r="G479" i="2"/>
  <c r="H479" i="2" s="1"/>
  <c r="G480" i="2"/>
  <c r="H480" i="2" s="1"/>
  <c r="G481" i="2"/>
  <c r="H481" i="2" s="1"/>
  <c r="G482" i="2"/>
  <c r="H482" i="2" s="1"/>
  <c r="G483" i="2"/>
  <c r="H483" i="2" s="1"/>
  <c r="G484" i="2"/>
  <c r="H484" i="2" s="1"/>
  <c r="G485" i="2"/>
  <c r="H485" i="2" s="1"/>
  <c r="G486" i="2"/>
  <c r="H486" i="2" s="1"/>
  <c r="G487" i="2"/>
  <c r="H487" i="2" s="1"/>
  <c r="G488" i="2"/>
  <c r="H488" i="2" s="1"/>
  <c r="G491" i="2"/>
  <c r="H491" i="2" s="1"/>
  <c r="G492" i="2"/>
  <c r="H492" i="2" s="1"/>
  <c r="G493" i="2"/>
  <c r="H493" i="2" s="1"/>
  <c r="G494" i="2"/>
  <c r="H494" i="2" s="1"/>
  <c r="G495" i="2"/>
  <c r="H495" i="2" s="1"/>
  <c r="G496" i="2"/>
  <c r="H496" i="2" s="1"/>
  <c r="G497" i="2"/>
  <c r="H497" i="2" s="1"/>
  <c r="G498" i="2"/>
  <c r="H498" i="2" s="1"/>
  <c r="G499" i="2"/>
  <c r="H499" i="2" s="1"/>
  <c r="G500" i="2"/>
  <c r="H500" i="2" s="1"/>
  <c r="G503" i="2"/>
  <c r="H503" i="2" s="1"/>
  <c r="G504" i="2"/>
  <c r="H504" i="2" s="1"/>
  <c r="G505" i="2"/>
  <c r="H505" i="2" s="1"/>
  <c r="G506" i="2"/>
  <c r="H506" i="2" s="1"/>
  <c r="G507" i="2"/>
  <c r="H507" i="2" s="1"/>
  <c r="G508" i="2"/>
  <c r="H508" i="2" s="1"/>
  <c r="G509" i="2"/>
  <c r="H509" i="2" s="1"/>
  <c r="G510" i="2"/>
  <c r="H510" i="2" s="1"/>
  <c r="G511" i="2"/>
  <c r="H511" i="2" s="1"/>
  <c r="G512" i="2"/>
  <c r="H512" i="2" s="1"/>
  <c r="G513" i="2"/>
  <c r="H513" i="2" s="1"/>
  <c r="G514" i="2"/>
  <c r="H514" i="2" s="1"/>
  <c r="G515" i="2"/>
  <c r="H515" i="2" s="1"/>
  <c r="G516" i="2"/>
  <c r="H516" i="2" s="1"/>
  <c r="G517" i="2"/>
  <c r="H517" i="2" s="1"/>
  <c r="G518" i="2"/>
  <c r="H518" i="2" s="1"/>
  <c r="G519" i="2"/>
  <c r="H519" i="2" s="1"/>
  <c r="G520" i="2"/>
  <c r="H520" i="2" s="1"/>
  <c r="G523" i="2"/>
  <c r="H523" i="2" s="1"/>
  <c r="G524" i="2"/>
  <c r="H524" i="2" s="1"/>
  <c r="G525" i="2"/>
  <c r="H525" i="2" s="1"/>
  <c r="G526" i="2"/>
  <c r="H526" i="2" s="1"/>
  <c r="G527" i="2"/>
  <c r="H527" i="2" s="1"/>
  <c r="G528" i="2"/>
  <c r="H528" i="2" s="1"/>
  <c r="G529" i="2"/>
  <c r="H529" i="2" s="1"/>
  <c r="G530" i="2"/>
  <c r="H530" i="2" s="1"/>
  <c r="G531" i="2"/>
  <c r="H531" i="2" s="1"/>
  <c r="G532" i="2"/>
  <c r="H532" i="2" s="1"/>
  <c r="G533" i="2"/>
  <c r="H533" i="2" s="1"/>
  <c r="G534" i="2"/>
  <c r="H534" i="2" s="1"/>
  <c r="G535" i="2"/>
  <c r="H535" i="2" s="1"/>
  <c r="G536" i="2"/>
  <c r="H536" i="2" s="1"/>
  <c r="G537" i="2"/>
  <c r="H537" i="2" s="1"/>
  <c r="G538" i="2"/>
  <c r="H538" i="2" s="1"/>
  <c r="G541" i="2"/>
  <c r="H541" i="2" s="1"/>
  <c r="G542" i="2"/>
  <c r="H542" i="2" s="1"/>
  <c r="G543" i="2"/>
  <c r="H543" i="2" s="1"/>
  <c r="G544" i="2"/>
  <c r="H544" i="2" s="1"/>
  <c r="G545" i="2"/>
  <c r="H545" i="2" s="1"/>
  <c r="G546" i="2"/>
  <c r="H546" i="2" s="1"/>
  <c r="G547" i="2"/>
  <c r="H547" i="2" s="1"/>
  <c r="G548" i="2"/>
  <c r="H548" i="2" s="1"/>
  <c r="G549" i="2"/>
  <c r="H549" i="2" s="1"/>
  <c r="G550" i="2"/>
  <c r="H550" i="2" s="1"/>
  <c r="G551" i="2"/>
  <c r="H551" i="2" s="1"/>
  <c r="G552" i="2"/>
  <c r="H552" i="2" s="1"/>
  <c r="G553" i="2"/>
  <c r="H553" i="2" s="1"/>
  <c r="G554" i="2"/>
  <c r="H554" i="2" s="1"/>
  <c r="G555" i="2"/>
  <c r="H555" i="2" s="1"/>
  <c r="G556" i="2"/>
  <c r="H556" i="2" s="1"/>
  <c r="G568" i="2"/>
  <c r="H568" i="2" s="1"/>
  <c r="G569" i="2"/>
  <c r="H569" i="2" s="1"/>
  <c r="G571" i="2"/>
  <c r="H571" i="2" s="1"/>
  <c r="G572" i="2"/>
  <c r="H572" i="2" s="1"/>
  <c r="G573" i="2"/>
  <c r="H573" i="2" s="1"/>
  <c r="G574" i="2"/>
  <c r="H574" i="2" s="1"/>
  <c r="G575" i="2"/>
  <c r="H575" i="2" s="1"/>
  <c r="G578" i="2"/>
  <c r="G579" i="2"/>
  <c r="H579" i="2" s="1"/>
  <c r="G580" i="2"/>
  <c r="H580" i="2" s="1"/>
  <c r="G581" i="2"/>
  <c r="H581" i="2" s="1"/>
  <c r="G582" i="2"/>
  <c r="H582" i="2" s="1"/>
  <c r="G583" i="2"/>
  <c r="H583" i="2" s="1"/>
  <c r="G584" i="2"/>
  <c r="H584" i="2" s="1"/>
  <c r="G585" i="2"/>
  <c r="H585" i="2" s="1"/>
  <c r="G587" i="2"/>
  <c r="H587" i="2" s="1"/>
  <c r="G588" i="2"/>
  <c r="H588" i="2" s="1"/>
  <c r="G590" i="2"/>
  <c r="H590" i="2" s="1"/>
  <c r="G591" i="2"/>
  <c r="H591" i="2" s="1"/>
  <c r="G592" i="2"/>
  <c r="H592" i="2" s="1"/>
  <c r="G593" i="2"/>
  <c r="H593" i="2" s="1"/>
  <c r="G594" i="2"/>
  <c r="H594" i="2" s="1"/>
  <c r="G597" i="2"/>
  <c r="H597" i="2" s="1"/>
  <c r="G598" i="2"/>
  <c r="H598" i="2" s="1"/>
  <c r="G599" i="2"/>
  <c r="H599" i="2" s="1"/>
  <c r="G600" i="2"/>
  <c r="H600" i="2" s="1"/>
  <c r="G601" i="2"/>
  <c r="H601" i="2" s="1"/>
  <c r="G602" i="2"/>
  <c r="H602" i="2" s="1"/>
  <c r="G603" i="2"/>
  <c r="H603" i="2" s="1"/>
  <c r="G604" i="2"/>
  <c r="H604" i="2" s="1"/>
  <c r="G606" i="2"/>
  <c r="H606" i="2" s="1"/>
  <c r="G607" i="2"/>
  <c r="H607" i="2" s="1"/>
  <c r="G609" i="2"/>
  <c r="H609" i="2" s="1"/>
  <c r="G610" i="2"/>
  <c r="H610" i="2" s="1"/>
  <c r="G611" i="2"/>
  <c r="H611" i="2" s="1"/>
  <c r="G612" i="2"/>
  <c r="H612" i="2" s="1"/>
  <c r="G613" i="2"/>
  <c r="H613" i="2" s="1"/>
  <c r="G616" i="2"/>
  <c r="H616" i="2" s="1"/>
  <c r="G617" i="2"/>
  <c r="H617" i="2" s="1"/>
  <c r="G618" i="2"/>
  <c r="H618" i="2" s="1"/>
  <c r="G619" i="2"/>
  <c r="H619" i="2" s="1"/>
  <c r="G620" i="2"/>
  <c r="H620" i="2" s="1"/>
  <c r="G621" i="2"/>
  <c r="H621" i="2" s="1"/>
  <c r="G622" i="2"/>
  <c r="H622" i="2" s="1"/>
  <c r="G623" i="2"/>
  <c r="H623" i="2" s="1"/>
  <c r="G624" i="2"/>
  <c r="H624" i="2" s="1"/>
  <c r="G625" i="2"/>
  <c r="H625" i="2" s="1"/>
  <c r="G626" i="2"/>
  <c r="H626" i="2" s="1"/>
  <c r="G627" i="2"/>
  <c r="H627" i="2" s="1"/>
  <c r="G628" i="2"/>
  <c r="H628" i="2" s="1"/>
  <c r="G629" i="2"/>
  <c r="H629" i="2" s="1"/>
  <c r="G631" i="2"/>
  <c r="H631" i="2" s="1"/>
  <c r="G632" i="2"/>
  <c r="H632" i="2" s="1"/>
  <c r="G634" i="2"/>
  <c r="H634" i="2" s="1"/>
  <c r="G635" i="2"/>
  <c r="H635" i="2" s="1"/>
  <c r="G636" i="2"/>
  <c r="H636" i="2" s="1"/>
  <c r="G637" i="2"/>
  <c r="H637" i="2" s="1"/>
  <c r="G638" i="2"/>
  <c r="H638" i="2" s="1"/>
  <c r="G641" i="2"/>
  <c r="H641" i="2" s="1"/>
  <c r="G642" i="2"/>
  <c r="H642" i="2" s="1"/>
  <c r="G643" i="2"/>
  <c r="H643" i="2" s="1"/>
  <c r="G644" i="2"/>
  <c r="H644" i="2" s="1"/>
  <c r="G645" i="2"/>
  <c r="H645" i="2" s="1"/>
  <c r="G646" i="2"/>
  <c r="H646" i="2" s="1"/>
  <c r="G647" i="2"/>
  <c r="H647" i="2" s="1"/>
  <c r="G648" i="2"/>
  <c r="H648" i="2" s="1"/>
  <c r="G649" i="2"/>
  <c r="H649" i="2" s="1"/>
  <c r="G650" i="2"/>
  <c r="H650" i="2" s="1"/>
  <c r="G651" i="2"/>
  <c r="H651" i="2" s="1"/>
  <c r="G652" i="2"/>
  <c r="H652" i="2" s="1"/>
  <c r="G653" i="2"/>
  <c r="H653" i="2" s="1"/>
  <c r="G654" i="2"/>
  <c r="H654" i="2" s="1"/>
  <c r="G655" i="2"/>
  <c r="H655" i="2" s="1"/>
  <c r="G657" i="2"/>
  <c r="H657" i="2" s="1"/>
  <c r="G658" i="2"/>
  <c r="H658" i="2" s="1"/>
  <c r="G660" i="2"/>
  <c r="H660" i="2" s="1"/>
  <c r="G661" i="2"/>
  <c r="H661" i="2" s="1"/>
  <c r="G662" i="2"/>
  <c r="H662" i="2" s="1"/>
  <c r="G663" i="2"/>
  <c r="H663" i="2" s="1"/>
  <c r="G664" i="2"/>
  <c r="H664" i="2" s="1"/>
  <c r="G667" i="2"/>
  <c r="H667" i="2" s="1"/>
  <c r="G668" i="2"/>
  <c r="H668" i="2" s="1"/>
  <c r="G669" i="2"/>
  <c r="H669" i="2" s="1"/>
  <c r="G670" i="2"/>
  <c r="H670" i="2" s="1"/>
  <c r="G671" i="2"/>
  <c r="H671" i="2" s="1"/>
  <c r="G672" i="2"/>
  <c r="H672" i="2" s="1"/>
  <c r="G673" i="2"/>
  <c r="H673" i="2" s="1"/>
  <c r="G674" i="2"/>
  <c r="H674" i="2" s="1"/>
  <c r="G675" i="2"/>
  <c r="H675" i="2" s="1"/>
  <c r="G676" i="2"/>
  <c r="H676" i="2" s="1"/>
  <c r="G677" i="2"/>
  <c r="H677" i="2" s="1"/>
  <c r="G679" i="2"/>
  <c r="H679" i="2" s="1"/>
  <c r="G680" i="2"/>
  <c r="H680" i="2" s="1"/>
  <c r="G682" i="2"/>
  <c r="H682" i="2" s="1"/>
  <c r="G683" i="2"/>
  <c r="H683" i="2" s="1"/>
  <c r="G684" i="2"/>
  <c r="H684" i="2" s="1"/>
  <c r="G685" i="2"/>
  <c r="H685" i="2" s="1"/>
  <c r="G686" i="2"/>
  <c r="H686" i="2" s="1"/>
  <c r="G689" i="2"/>
  <c r="H689" i="2" s="1"/>
  <c r="G690" i="2"/>
  <c r="H690" i="2" s="1"/>
  <c r="G691" i="2"/>
  <c r="H691" i="2" s="1"/>
  <c r="G692" i="2"/>
  <c r="H692" i="2" s="1"/>
  <c r="G693" i="2"/>
  <c r="H693" i="2" s="1"/>
  <c r="G694" i="2"/>
  <c r="H694" i="2" s="1"/>
  <c r="G695" i="2"/>
  <c r="H695" i="2" s="1"/>
  <c r="G696" i="2"/>
  <c r="H696" i="2" s="1"/>
  <c r="G697" i="2"/>
  <c r="H697" i="2" s="1"/>
  <c r="G698" i="2"/>
  <c r="H698" i="2" s="1"/>
  <c r="G699" i="2"/>
  <c r="H699" i="2" s="1"/>
  <c r="G700" i="2"/>
  <c r="H700" i="2" s="1"/>
  <c r="G701" i="2"/>
  <c r="H701" i="2" s="1"/>
  <c r="G702" i="2"/>
  <c r="H702" i="2" s="1"/>
  <c r="G703" i="2"/>
  <c r="H703" i="2" s="1"/>
  <c r="G705" i="2"/>
  <c r="H705" i="2" s="1"/>
  <c r="G706" i="2"/>
  <c r="H706" i="2" s="1"/>
  <c r="G708" i="2"/>
  <c r="H708" i="2" s="1"/>
  <c r="G709" i="2"/>
  <c r="H709" i="2" s="1"/>
  <c r="G710" i="2"/>
  <c r="H710" i="2" s="1"/>
  <c r="G711" i="2"/>
  <c r="H711" i="2" s="1"/>
  <c r="G712" i="2"/>
  <c r="H712" i="2" s="1"/>
  <c r="G715" i="2"/>
  <c r="H715" i="2" s="1"/>
  <c r="G716" i="2"/>
  <c r="H716" i="2" s="1"/>
  <c r="G717" i="2"/>
  <c r="H717" i="2" s="1"/>
  <c r="G718" i="2"/>
  <c r="H718" i="2" s="1"/>
  <c r="G719" i="2"/>
  <c r="H719" i="2" s="1"/>
  <c r="G720" i="2"/>
  <c r="H720" i="2" s="1"/>
  <c r="G721" i="2"/>
  <c r="H721" i="2" s="1"/>
  <c r="G722" i="2"/>
  <c r="H722" i="2" s="1"/>
  <c r="G723" i="2"/>
  <c r="H723" i="2" s="1"/>
  <c r="G724" i="2"/>
  <c r="H724" i="2" s="1"/>
  <c r="G725" i="2"/>
  <c r="H725" i="2" s="1"/>
  <c r="G727" i="2"/>
  <c r="H727" i="2" s="1"/>
  <c r="G728" i="2"/>
  <c r="H728" i="2" s="1"/>
  <c r="G730" i="2"/>
  <c r="H730" i="2" s="1"/>
  <c r="G731" i="2"/>
  <c r="H731" i="2" s="1"/>
  <c r="G732" i="2"/>
  <c r="H732" i="2" s="1"/>
  <c r="G733" i="2"/>
  <c r="H733" i="2" s="1"/>
  <c r="G734" i="2"/>
  <c r="H734" i="2" s="1"/>
  <c r="G737" i="2"/>
  <c r="H737" i="2" s="1"/>
  <c r="G738" i="2"/>
  <c r="H738" i="2" s="1"/>
  <c r="G739" i="2"/>
  <c r="H739" i="2" s="1"/>
  <c r="G740" i="2"/>
  <c r="H740" i="2" s="1"/>
  <c r="G741" i="2"/>
  <c r="H741" i="2" s="1"/>
  <c r="G742" i="2"/>
  <c r="H742" i="2" s="1"/>
  <c r="G743" i="2"/>
  <c r="H743" i="2" s="1"/>
  <c r="G744" i="2"/>
  <c r="H744" i="2" s="1"/>
  <c r="G745" i="2"/>
  <c r="H745" i="2" s="1"/>
  <c r="G747" i="2"/>
  <c r="H747" i="2" s="1"/>
  <c r="G748" i="2"/>
  <c r="H748" i="2" s="1"/>
  <c r="G750" i="2"/>
  <c r="H750" i="2" s="1"/>
  <c r="G751" i="2"/>
  <c r="H751" i="2" s="1"/>
  <c r="G752" i="2"/>
  <c r="H752" i="2" s="1"/>
  <c r="G753" i="2"/>
  <c r="H753" i="2" s="1"/>
  <c r="G754" i="2"/>
  <c r="H754" i="2" s="1"/>
  <c r="G757" i="2"/>
  <c r="H757" i="2" s="1"/>
  <c r="G758" i="2"/>
  <c r="H758" i="2" s="1"/>
  <c r="G759" i="2"/>
  <c r="H759" i="2" s="1"/>
  <c r="G760" i="2"/>
  <c r="H760" i="2" s="1"/>
  <c r="G761" i="2"/>
  <c r="H761" i="2" s="1"/>
  <c r="G762" i="2"/>
  <c r="H762" i="2" s="1"/>
  <c r="G763" i="2"/>
  <c r="H763" i="2" s="1"/>
  <c r="G764" i="2"/>
  <c r="H764" i="2" s="1"/>
  <c r="G765" i="2"/>
  <c r="H765" i="2" s="1"/>
  <c r="G767" i="2"/>
  <c r="H767" i="2" s="1"/>
  <c r="G768" i="2"/>
  <c r="H768" i="2" s="1"/>
  <c r="G770" i="2"/>
  <c r="H770" i="2" s="1"/>
  <c r="G771" i="2"/>
  <c r="H771" i="2" s="1"/>
  <c r="G772" i="2"/>
  <c r="H772" i="2" s="1"/>
  <c r="G773" i="2"/>
  <c r="H773" i="2" s="1"/>
  <c r="G774" i="2"/>
  <c r="H774" i="2" s="1"/>
  <c r="G777" i="2"/>
  <c r="H777" i="2" s="1"/>
  <c r="G778" i="2"/>
  <c r="H778" i="2" s="1"/>
  <c r="G779" i="2"/>
  <c r="H779" i="2" s="1"/>
  <c r="G780" i="2"/>
  <c r="H780" i="2" s="1"/>
  <c r="G781" i="2"/>
  <c r="H781" i="2" s="1"/>
  <c r="G782" i="2"/>
  <c r="H782" i="2" s="1"/>
  <c r="G783" i="2"/>
  <c r="H783" i="2" s="1"/>
  <c r="G784" i="2"/>
  <c r="H784" i="2" s="1"/>
  <c r="G785" i="2"/>
  <c r="H785" i="2" s="1"/>
  <c r="G787" i="2"/>
  <c r="H787" i="2" s="1"/>
  <c r="G788" i="2"/>
  <c r="H788" i="2" s="1"/>
  <c r="G790" i="2"/>
  <c r="H790" i="2" s="1"/>
  <c r="G791" i="2"/>
  <c r="H791" i="2" s="1"/>
  <c r="G792" i="2"/>
  <c r="H792" i="2" s="1"/>
  <c r="G793" i="2"/>
  <c r="H793" i="2" s="1"/>
  <c r="G794" i="2"/>
  <c r="H794" i="2" s="1"/>
  <c r="G797" i="2"/>
  <c r="H797" i="2" s="1"/>
  <c r="G798" i="2"/>
  <c r="H798" i="2" s="1"/>
  <c r="G799" i="2"/>
  <c r="H799" i="2" s="1"/>
  <c r="G800" i="2"/>
  <c r="H800" i="2" s="1"/>
  <c r="G801" i="2"/>
  <c r="H801" i="2" s="1"/>
  <c r="G802" i="2"/>
  <c r="H802" i="2" s="1"/>
  <c r="G803" i="2"/>
  <c r="H803" i="2" s="1"/>
  <c r="G805" i="2"/>
  <c r="H805" i="2" s="1"/>
  <c r="G806" i="2"/>
  <c r="H806" i="2" s="1"/>
  <c r="G807" i="2"/>
  <c r="H807" i="2" s="1"/>
  <c r="G808" i="2"/>
  <c r="H808" i="2" s="1"/>
  <c r="G809" i="2"/>
  <c r="H809" i="2" s="1"/>
  <c r="G810" i="2"/>
  <c r="H810" i="2" s="1"/>
  <c r="G814" i="2"/>
  <c r="H814" i="2" s="1"/>
  <c r="G815" i="2"/>
  <c r="H815" i="2" s="1"/>
  <c r="G816" i="2"/>
  <c r="H816" i="2" s="1"/>
  <c r="G817" i="2"/>
  <c r="H817" i="2" s="1"/>
  <c r="G818" i="2"/>
  <c r="H818" i="2" s="1"/>
  <c r="G819" i="2"/>
  <c r="H819" i="2" s="1"/>
  <c r="G820" i="2"/>
  <c r="H820" i="2" s="1"/>
  <c r="G822" i="2"/>
  <c r="H822" i="2" s="1"/>
  <c r="G823" i="2"/>
  <c r="H823" i="2" s="1"/>
  <c r="G824" i="2"/>
  <c r="H824" i="2" s="1"/>
  <c r="G825" i="2"/>
  <c r="H825" i="2" s="1"/>
  <c r="G826" i="2"/>
  <c r="H826" i="2" s="1"/>
  <c r="G827" i="2"/>
  <c r="H827" i="2" s="1"/>
  <c r="G832" i="2"/>
  <c r="H832" i="2" s="1"/>
  <c r="G833" i="2"/>
  <c r="H833" i="2" s="1"/>
  <c r="G834" i="2"/>
  <c r="H834" i="2" s="1"/>
  <c r="G835" i="2"/>
  <c r="H835" i="2" s="1"/>
  <c r="G836" i="2"/>
  <c r="H836" i="2" s="1"/>
  <c r="G837" i="2"/>
  <c r="H837" i="2" s="1"/>
  <c r="G838" i="2"/>
  <c r="H838" i="2" s="1"/>
  <c r="G840" i="2"/>
  <c r="H840" i="2" s="1"/>
  <c r="G841" i="2"/>
  <c r="H841" i="2" s="1"/>
  <c r="G842" i="2"/>
  <c r="H842" i="2" s="1"/>
  <c r="G843" i="2"/>
  <c r="H843" i="2" s="1"/>
  <c r="G844" i="2"/>
  <c r="H844" i="2" s="1"/>
  <c r="G845" i="2"/>
  <c r="H845" i="2" s="1"/>
  <c r="G849" i="2"/>
  <c r="H849" i="2" s="1"/>
  <c r="G850" i="2"/>
  <c r="H850" i="2" s="1"/>
  <c r="G851" i="2"/>
  <c r="H851" i="2" s="1"/>
  <c r="G852" i="2"/>
  <c r="H852" i="2" s="1"/>
  <c r="G853" i="2"/>
  <c r="H853" i="2" s="1"/>
  <c r="G856" i="2"/>
  <c r="H856" i="2" s="1"/>
  <c r="G857" i="2"/>
  <c r="H857" i="2" s="1"/>
  <c r="G858" i="2"/>
  <c r="H858" i="2" s="1"/>
  <c r="G859" i="2"/>
  <c r="H859" i="2" s="1"/>
  <c r="G860" i="2"/>
  <c r="H860" i="2" s="1"/>
  <c r="G863" i="2"/>
  <c r="H863" i="2" s="1"/>
  <c r="G864" i="2"/>
  <c r="H864" i="2" s="1"/>
  <c r="G865" i="2"/>
  <c r="H865" i="2" s="1"/>
  <c r="G866" i="2"/>
  <c r="H866" i="2" s="1"/>
  <c r="G867" i="2"/>
  <c r="H867" i="2" s="1"/>
  <c r="G870" i="2"/>
  <c r="H870" i="2" s="1"/>
  <c r="G871" i="2"/>
  <c r="H871" i="2" s="1"/>
  <c r="G872" i="2"/>
  <c r="H872" i="2" s="1"/>
  <c r="G873" i="2"/>
  <c r="H873" i="2" s="1"/>
  <c r="G874" i="2"/>
  <c r="H874" i="2" s="1"/>
  <c r="G875" i="2"/>
  <c r="H875" i="2" s="1"/>
  <c r="G878" i="2"/>
  <c r="H878" i="2" s="1"/>
  <c r="G879" i="2"/>
  <c r="H879" i="2" s="1"/>
  <c r="G880" i="2"/>
  <c r="H880" i="2" s="1"/>
  <c r="G881" i="2"/>
  <c r="H881" i="2" s="1"/>
  <c r="G882" i="2"/>
  <c r="H882" i="2" s="1"/>
  <c r="G883" i="2"/>
  <c r="H883" i="2" s="1"/>
  <c r="G884" i="2"/>
  <c r="H884" i="2" s="1"/>
  <c r="G887" i="2"/>
  <c r="H887" i="2" s="1"/>
  <c r="G888" i="2"/>
  <c r="H888" i="2" s="1"/>
  <c r="G889" i="2"/>
  <c r="H889" i="2" s="1"/>
  <c r="G890" i="2"/>
  <c r="H890" i="2" s="1"/>
  <c r="G891" i="2"/>
  <c r="H891" i="2" s="1"/>
  <c r="G892" i="2"/>
  <c r="H892" i="2" s="1"/>
  <c r="G895" i="2"/>
  <c r="H895" i="2" s="1"/>
  <c r="G896" i="2"/>
  <c r="H896" i="2" s="1"/>
  <c r="G897" i="2"/>
  <c r="H897" i="2" s="1"/>
  <c r="G898" i="2"/>
  <c r="H898" i="2" s="1"/>
  <c r="G899" i="2"/>
  <c r="H899" i="2" s="1"/>
  <c r="G900" i="2"/>
  <c r="H900" i="2" s="1"/>
  <c r="G903" i="2"/>
  <c r="H903" i="2" s="1"/>
  <c r="G904" i="2"/>
  <c r="H904" i="2" s="1"/>
  <c r="G905" i="2"/>
  <c r="H905" i="2" s="1"/>
  <c r="G906" i="2"/>
  <c r="H906" i="2" s="1"/>
  <c r="G907" i="2"/>
  <c r="H907" i="2" s="1"/>
  <c r="G908" i="2"/>
  <c r="H908" i="2" s="1"/>
  <c r="G909" i="2"/>
  <c r="H909" i="2" s="1"/>
  <c r="G912" i="2"/>
  <c r="H912" i="2" s="1"/>
  <c r="G913" i="2"/>
  <c r="H913" i="2" s="1"/>
  <c r="G914" i="2"/>
  <c r="H914" i="2" s="1"/>
  <c r="G915" i="2"/>
  <c r="H915" i="2" s="1"/>
  <c r="G916" i="2"/>
  <c r="H916" i="2" s="1"/>
  <c r="G917" i="2"/>
  <c r="H917" i="2" s="1"/>
  <c r="G918" i="2"/>
  <c r="H918" i="2" s="1"/>
  <c r="G921" i="2"/>
  <c r="H921" i="2" s="1"/>
  <c r="G922" i="2"/>
  <c r="H922" i="2" s="1"/>
  <c r="G923" i="2"/>
  <c r="H923" i="2" s="1"/>
  <c r="G924" i="2"/>
  <c r="H924" i="2" s="1"/>
  <c r="G925" i="2"/>
  <c r="H925" i="2" s="1"/>
  <c r="G926" i="2"/>
  <c r="H926" i="2" s="1"/>
  <c r="G929" i="2"/>
  <c r="H929" i="2" s="1"/>
  <c r="G930" i="2"/>
  <c r="H930" i="2" s="1"/>
  <c r="G931" i="2"/>
  <c r="H931" i="2" s="1"/>
  <c r="G932" i="2"/>
  <c r="H932" i="2" s="1"/>
  <c r="G933" i="2"/>
  <c r="H933" i="2" s="1"/>
  <c r="G934" i="2"/>
  <c r="H934" i="2" s="1"/>
  <c r="G935" i="2"/>
  <c r="H935" i="2" s="1"/>
  <c r="G938" i="2"/>
  <c r="H938" i="2" s="1"/>
  <c r="G939" i="2"/>
  <c r="H939" i="2" s="1"/>
  <c r="G940" i="2"/>
  <c r="H940" i="2" s="1"/>
  <c r="G941" i="2"/>
  <c r="H941" i="2" s="1"/>
  <c r="G942" i="2"/>
  <c r="H942" i="2" s="1"/>
  <c r="G943" i="2"/>
  <c r="H943" i="2" s="1"/>
  <c r="G944" i="2"/>
  <c r="H944" i="2" s="1"/>
  <c r="G947" i="2"/>
  <c r="H947" i="2" s="1"/>
  <c r="G948" i="2"/>
  <c r="H948" i="2" s="1"/>
  <c r="G949" i="2"/>
  <c r="H949" i="2" s="1"/>
  <c r="G950" i="2"/>
  <c r="H950" i="2" s="1"/>
  <c r="G951" i="2"/>
  <c r="H951" i="2" s="1"/>
  <c r="G954" i="2"/>
  <c r="H954" i="2" s="1"/>
  <c r="G955" i="2"/>
  <c r="H955" i="2" s="1"/>
  <c r="G956" i="2"/>
  <c r="H956" i="2" s="1"/>
  <c r="G957" i="2"/>
  <c r="H957" i="2" s="1"/>
  <c r="G958" i="2"/>
  <c r="H958" i="2" s="1"/>
  <c r="G961" i="2"/>
  <c r="H961" i="2" s="1"/>
  <c r="G962" i="2"/>
  <c r="H962" i="2" s="1"/>
  <c r="G963" i="2"/>
  <c r="H963" i="2" s="1"/>
  <c r="G964" i="2"/>
  <c r="H964" i="2" s="1"/>
  <c r="G965" i="2"/>
  <c r="H965" i="2" s="1"/>
  <c r="G968" i="2"/>
  <c r="H968" i="2" s="1"/>
  <c r="G969" i="2"/>
  <c r="H969" i="2" s="1"/>
  <c r="G970" i="2"/>
  <c r="H970" i="2" s="1"/>
  <c r="G971" i="2"/>
  <c r="H971" i="2" s="1"/>
  <c r="G972" i="2"/>
  <c r="H972" i="2" s="1"/>
  <c r="G975" i="2"/>
  <c r="H975" i="2" s="1"/>
  <c r="G976" i="2"/>
  <c r="H976" i="2" s="1"/>
  <c r="G977" i="2"/>
  <c r="H977" i="2" s="1"/>
  <c r="G978" i="2"/>
  <c r="H978" i="2" s="1"/>
  <c r="G979" i="2"/>
  <c r="H979" i="2" s="1"/>
  <c r="G980" i="2"/>
  <c r="H980" i="2" s="1"/>
  <c r="G983" i="2"/>
  <c r="H983" i="2" s="1"/>
  <c r="G984" i="2"/>
  <c r="H984" i="2" s="1"/>
  <c r="G985" i="2"/>
  <c r="H985" i="2" s="1"/>
  <c r="G986" i="2"/>
  <c r="H986" i="2" s="1"/>
  <c r="G987" i="2"/>
  <c r="H987" i="2" s="1"/>
  <c r="G988" i="2"/>
  <c r="H988" i="2" s="1"/>
  <c r="G991" i="2"/>
  <c r="H991" i="2" s="1"/>
  <c r="G992" i="2"/>
  <c r="H992" i="2" s="1"/>
  <c r="G993" i="2"/>
  <c r="H993" i="2" s="1"/>
  <c r="G994" i="2"/>
  <c r="H994" i="2" s="1"/>
  <c r="G995" i="2"/>
  <c r="H995" i="2" s="1"/>
  <c r="G996" i="2"/>
  <c r="H996" i="2" s="1"/>
  <c r="G997" i="2"/>
  <c r="H997" i="2" s="1"/>
  <c r="G998" i="2"/>
  <c r="H998" i="2" s="1"/>
  <c r="G999" i="2"/>
  <c r="H999" i="2" s="1"/>
  <c r="G1000" i="2"/>
  <c r="H1000" i="2" s="1"/>
  <c r="G1001" i="2"/>
  <c r="H1001" i="2" s="1"/>
  <c r="G1002" i="2"/>
  <c r="H1002" i="2" s="1"/>
  <c r="G1005" i="2"/>
  <c r="H1005" i="2" s="1"/>
  <c r="G1006" i="2"/>
  <c r="H1006" i="2" s="1"/>
  <c r="G1007" i="2"/>
  <c r="H1007" i="2" s="1"/>
  <c r="G1008" i="2"/>
  <c r="H1008" i="2" s="1"/>
  <c r="G1009" i="2"/>
  <c r="H1009" i="2" s="1"/>
  <c r="G1010" i="2"/>
  <c r="H1010" i="2" s="1"/>
  <c r="F1011" i="2"/>
  <c r="G1011" i="2"/>
  <c r="G1012" i="2"/>
  <c r="H1012" i="2" s="1"/>
  <c r="G1013" i="2"/>
  <c r="H1013" i="2" s="1"/>
  <c r="G1014" i="2"/>
  <c r="H1014" i="2" s="1"/>
  <c r="G1015" i="2"/>
  <c r="H1015" i="2" s="1"/>
  <c r="G1016" i="2"/>
  <c r="H1016" i="2" s="1"/>
  <c r="G1019" i="2"/>
  <c r="H1019" i="2" s="1"/>
  <c r="G1020" i="2"/>
  <c r="H1020" i="2" s="1"/>
  <c r="G1021" i="2"/>
  <c r="H1021" i="2" s="1"/>
  <c r="G1022" i="2"/>
  <c r="H1022" i="2" s="1"/>
  <c r="G1023" i="2"/>
  <c r="H1023" i="2" s="1"/>
  <c r="G1024" i="2"/>
  <c r="H1024" i="2" s="1"/>
  <c r="G1025" i="2"/>
  <c r="H1025" i="2" s="1"/>
  <c r="G1026" i="2"/>
  <c r="H1026" i="2" s="1"/>
  <c r="G1027" i="2"/>
  <c r="H1027" i="2" s="1"/>
  <c r="G1028" i="2"/>
  <c r="H1028" i="2" s="1"/>
  <c r="G1031" i="2"/>
  <c r="H1031" i="2" s="1"/>
  <c r="G1033" i="2"/>
  <c r="H1033" i="2" s="1"/>
  <c r="G1034" i="2"/>
  <c r="H1034" i="2" s="1"/>
  <c r="G1035" i="2"/>
  <c r="H1035" i="2" s="1"/>
  <c r="G1036" i="2"/>
  <c r="H1036" i="2" s="1"/>
  <c r="G1037" i="2"/>
  <c r="H1037" i="2" s="1"/>
  <c r="G1038" i="2"/>
  <c r="H1038" i="2" s="1"/>
  <c r="G1039" i="2"/>
  <c r="H1039" i="2" s="1"/>
  <c r="G1040" i="2"/>
  <c r="H1040" i="2" s="1"/>
  <c r="G1043" i="2"/>
  <c r="H1043" i="2" s="1"/>
  <c r="G1045" i="2"/>
  <c r="H1045" i="2" s="1"/>
  <c r="G1046" i="2"/>
  <c r="H1046" i="2" s="1"/>
  <c r="G1047" i="2"/>
  <c r="H1047" i="2" s="1"/>
  <c r="G1048" i="2"/>
  <c r="H1048" i="2" s="1"/>
  <c r="G1049" i="2"/>
  <c r="H1049" i="2" s="1"/>
  <c r="G1052" i="2"/>
  <c r="H1052" i="2" s="1"/>
  <c r="G1054" i="2"/>
  <c r="H1054" i="2" s="1"/>
  <c r="G1055" i="2"/>
  <c r="H1055" i="2" s="1"/>
  <c r="G1056" i="2"/>
  <c r="H1056" i="2" s="1"/>
  <c r="G1057" i="2"/>
  <c r="H1057" i="2" s="1"/>
  <c r="G1058" i="2"/>
  <c r="H1058" i="2" s="1"/>
  <c r="G1059" i="2"/>
  <c r="H1059" i="2" s="1"/>
  <c r="G1060" i="2"/>
  <c r="H1060" i="2" s="1"/>
  <c r="G1061" i="2"/>
  <c r="H1061" i="2" s="1"/>
  <c r="G1064" i="2"/>
  <c r="H1064" i="2" s="1"/>
  <c r="G1066" i="2"/>
  <c r="H1066" i="2" s="1"/>
  <c r="G1067" i="2"/>
  <c r="H1067" i="2" s="1"/>
  <c r="G1068" i="2"/>
  <c r="H1068" i="2" s="1"/>
  <c r="G1069" i="2"/>
  <c r="H1069" i="2" s="1"/>
  <c r="G1070" i="2"/>
  <c r="H1070" i="2" s="1"/>
  <c r="G1073" i="2"/>
  <c r="H1073" i="2" s="1"/>
  <c r="G1074" i="2"/>
  <c r="H1074" i="2" s="1"/>
  <c r="G1075" i="2"/>
  <c r="H1075" i="2" s="1"/>
  <c r="G1076" i="2"/>
  <c r="H1076" i="2" s="1"/>
  <c r="G1077" i="2"/>
  <c r="H1077" i="2" s="1"/>
  <c r="G1080" i="2"/>
  <c r="H1080" i="2" s="1"/>
  <c r="G1081" i="2"/>
  <c r="H1081" i="2" s="1"/>
  <c r="G1082" i="2"/>
  <c r="H1082" i="2" s="1"/>
  <c r="G1083" i="2"/>
  <c r="H1083" i="2" s="1"/>
  <c r="G1084" i="2"/>
  <c r="H1084" i="2" s="1"/>
  <c r="G1085" i="2"/>
  <c r="H1085" i="2" s="1"/>
  <c r="G1086" i="2"/>
  <c r="H1086" i="2" s="1"/>
  <c r="G1088" i="2"/>
  <c r="H1088" i="2" s="1"/>
  <c r="G1089" i="2"/>
  <c r="H1089" i="2" s="1"/>
  <c r="G1090" i="2"/>
  <c r="H1090" i="2" s="1"/>
  <c r="G1091" i="2"/>
  <c r="H1091" i="2" s="1"/>
  <c r="G1092" i="2"/>
  <c r="H1092" i="2" s="1"/>
  <c r="G1093" i="2"/>
  <c r="H1093" i="2" s="1"/>
  <c r="G1096" i="2"/>
  <c r="H1096" i="2" s="1"/>
  <c r="G1097" i="2"/>
  <c r="H1097" i="2" s="1"/>
  <c r="G1098" i="2"/>
  <c r="H1098" i="2" s="1"/>
  <c r="G1099" i="2"/>
  <c r="H1099" i="2" s="1"/>
  <c r="G1100" i="2"/>
  <c r="H1100" i="2" s="1"/>
  <c r="G1101" i="2"/>
  <c r="H1101" i="2" s="1"/>
  <c r="G1102" i="2"/>
  <c r="H1102" i="2" s="1"/>
  <c r="G1104" i="2"/>
  <c r="H1104" i="2" s="1"/>
  <c r="G1105" i="2"/>
  <c r="H1105" i="2" s="1"/>
  <c r="G1106" i="2"/>
  <c r="H1106" i="2" s="1"/>
  <c r="G1107" i="2"/>
  <c r="H1107" i="2" s="1"/>
  <c r="G1108" i="2"/>
  <c r="H1108" i="2" s="1"/>
  <c r="G1109" i="2"/>
  <c r="H1109" i="2" s="1"/>
  <c r="G1112" i="2"/>
  <c r="H1112" i="2" s="1"/>
  <c r="G1113" i="2"/>
  <c r="H1113" i="2" s="1"/>
  <c r="G1114" i="2"/>
  <c r="H1114" i="2" s="1"/>
  <c r="G1115" i="2"/>
  <c r="H1115" i="2" s="1"/>
  <c r="G1116" i="2"/>
  <c r="H1116" i="2" s="1"/>
  <c r="G1117" i="2"/>
  <c r="H1117" i="2" s="1"/>
  <c r="G1118" i="2"/>
  <c r="H1118" i="2" s="1"/>
  <c r="G1120" i="2"/>
  <c r="H1120" i="2" s="1"/>
  <c r="G1121" i="2"/>
  <c r="H1121" i="2" s="1"/>
  <c r="G1122" i="2"/>
  <c r="H1122" i="2" s="1"/>
  <c r="G1123" i="2"/>
  <c r="H1123" i="2" s="1"/>
  <c r="G1124" i="2"/>
  <c r="H1124" i="2" s="1"/>
  <c r="G1125" i="2"/>
  <c r="H1125" i="2" s="1"/>
  <c r="G1128" i="2"/>
  <c r="H1128" i="2" s="1"/>
  <c r="G1129" i="2"/>
  <c r="H1129" i="2" s="1"/>
  <c r="G1130" i="2"/>
  <c r="H1130" i="2" s="1"/>
  <c r="G1131" i="2"/>
  <c r="H1131" i="2" s="1"/>
  <c r="G1132" i="2"/>
  <c r="H1132" i="2" s="1"/>
  <c r="G1133" i="2"/>
  <c r="H1133" i="2" s="1"/>
  <c r="G1134" i="2"/>
  <c r="H1134" i="2" s="1"/>
  <c r="G1135" i="2"/>
  <c r="H1135" i="2" s="1"/>
  <c r="G1136" i="2"/>
  <c r="H1136" i="2" s="1"/>
  <c r="G1137" i="2"/>
  <c r="H1137" i="2" s="1"/>
  <c r="G1138" i="2"/>
  <c r="H1138" i="2" s="1"/>
  <c r="G1139" i="2"/>
  <c r="H1139" i="2" s="1"/>
  <c r="G1140" i="2"/>
  <c r="H1140" i="2" s="1"/>
  <c r="G1141" i="2"/>
  <c r="H1141" i="2" s="1"/>
  <c r="G1142" i="2"/>
  <c r="H1142" i="2" s="1"/>
  <c r="G1144" i="2"/>
  <c r="H1144" i="2" s="1"/>
  <c r="G1145" i="2"/>
  <c r="H1145" i="2" s="1"/>
  <c r="G1146" i="2"/>
  <c r="H1146" i="2" s="1"/>
  <c r="G1147" i="2"/>
  <c r="H1147" i="2" s="1"/>
  <c r="G1148" i="2"/>
  <c r="H1148" i="2" s="1"/>
  <c r="G1149" i="2"/>
  <c r="H1149" i="2" s="1"/>
  <c r="G1150" i="2"/>
  <c r="H1150" i="2" s="1"/>
  <c r="G1151" i="2"/>
  <c r="H1151" i="2" s="1"/>
  <c r="G1152" i="2"/>
  <c r="H1152" i="2" s="1"/>
  <c r="G1153" i="2"/>
  <c r="H1153" i="2" s="1"/>
  <c r="G1154" i="2"/>
  <c r="H1154" i="2" s="1"/>
  <c r="G1155" i="2"/>
  <c r="H1155" i="2" s="1"/>
  <c r="G1156" i="2"/>
  <c r="H1156" i="2" s="1"/>
  <c r="G1157" i="2"/>
  <c r="H1157" i="2" s="1"/>
  <c r="G1160" i="2"/>
  <c r="H1160" i="2" s="1"/>
  <c r="G1161" i="2"/>
  <c r="H1161" i="2" s="1"/>
  <c r="G1162" i="2"/>
  <c r="H1162" i="2" s="1"/>
  <c r="G1163" i="2"/>
  <c r="H1163" i="2" s="1"/>
  <c r="G1164" i="2"/>
  <c r="H1164" i="2" s="1"/>
  <c r="G1165" i="2"/>
  <c r="H1165" i="2" s="1"/>
  <c r="G1166" i="2"/>
  <c r="H1166" i="2" s="1"/>
  <c r="G1167" i="2"/>
  <c r="H1167" i="2" s="1"/>
  <c r="G1168" i="2"/>
  <c r="H1168" i="2" s="1"/>
  <c r="G1169" i="2"/>
  <c r="H1169" i="2" s="1"/>
  <c r="G1170" i="2"/>
  <c r="H1170" i="2" s="1"/>
  <c r="G1171" i="2"/>
  <c r="H1171" i="2" s="1"/>
  <c r="G1172" i="2"/>
  <c r="H1172" i="2" s="1"/>
  <c r="G1173" i="2"/>
  <c r="H1173" i="2" s="1"/>
  <c r="G1174" i="2"/>
  <c r="H1174" i="2" s="1"/>
  <c r="G1175" i="2"/>
  <c r="H1175" i="2" s="1"/>
  <c r="G1176" i="2"/>
  <c r="H1176" i="2" s="1"/>
  <c r="G1177" i="2"/>
  <c r="H1177" i="2" s="1"/>
  <c r="G1178" i="2"/>
  <c r="H1178" i="2" s="1"/>
  <c r="G1179" i="2"/>
  <c r="H1179" i="2" s="1"/>
  <c r="G1180" i="2"/>
  <c r="H1180" i="2" s="1"/>
  <c r="G1181" i="2"/>
  <c r="H1181" i="2" s="1"/>
  <c r="G1182" i="2"/>
  <c r="H1182" i="2" s="1"/>
  <c r="G1184" i="2"/>
  <c r="H1184" i="2" s="1"/>
  <c r="G1185" i="2"/>
  <c r="H1185" i="2" s="1"/>
  <c r="G1186" i="2"/>
  <c r="H1186" i="2" s="1"/>
  <c r="G1187" i="2"/>
  <c r="H1187" i="2" s="1"/>
  <c r="G1188" i="2"/>
  <c r="H1188" i="2" s="1"/>
  <c r="G1189" i="2"/>
  <c r="H1189" i="2" s="1"/>
  <c r="G1190" i="2"/>
  <c r="H1190" i="2" s="1"/>
  <c r="G1191" i="2"/>
  <c r="H1191" i="2" s="1"/>
  <c r="G1192" i="2"/>
  <c r="H1192" i="2" s="1"/>
  <c r="G1193" i="2"/>
  <c r="H1193" i="2" s="1"/>
  <c r="G1196" i="2"/>
  <c r="H1196" i="2" s="1"/>
  <c r="G1197" i="2"/>
  <c r="H1197" i="2" s="1"/>
  <c r="G1198" i="2"/>
  <c r="H1198" i="2" s="1"/>
  <c r="G1199" i="2"/>
  <c r="H1199" i="2" s="1"/>
  <c r="G1200" i="2"/>
  <c r="H1200" i="2" s="1"/>
  <c r="G1201" i="2"/>
  <c r="H1201" i="2" s="1"/>
  <c r="G1202" i="2"/>
  <c r="H1202" i="2" s="1"/>
  <c r="G1203" i="2"/>
  <c r="H1203" i="2" s="1"/>
  <c r="G1204" i="2"/>
  <c r="H1204" i="2" s="1"/>
  <c r="G1205" i="2"/>
  <c r="H1205" i="2" s="1"/>
  <c r="G1206" i="2"/>
  <c r="H1206" i="2" s="1"/>
  <c r="G1207" i="2"/>
  <c r="H1207" i="2" s="1"/>
  <c r="G1208" i="2"/>
  <c r="H1208" i="2" s="1"/>
  <c r="G1209" i="2"/>
  <c r="H1209" i="2" s="1"/>
  <c r="G1210" i="2"/>
  <c r="H1210" i="2" s="1"/>
  <c r="G1211" i="2"/>
  <c r="H1211" i="2" s="1"/>
  <c r="G1212" i="2"/>
  <c r="H1212" i="2" s="1"/>
  <c r="G1213" i="2"/>
  <c r="H1213" i="2" s="1"/>
  <c r="G1214" i="2"/>
  <c r="H1214" i="2" s="1"/>
  <c r="G1215" i="2"/>
  <c r="H1215" i="2" s="1"/>
  <c r="G1216" i="2"/>
  <c r="H1216" i="2" s="1"/>
  <c r="G1217" i="2"/>
  <c r="H1217" i="2" s="1"/>
  <c r="G1218" i="2"/>
  <c r="H1218" i="2" s="1"/>
  <c r="G1220" i="2"/>
  <c r="H1220" i="2" s="1"/>
  <c r="G1221" i="2"/>
  <c r="H1221" i="2" s="1"/>
  <c r="G1222" i="2"/>
  <c r="H1222" i="2" s="1"/>
  <c r="G1223" i="2"/>
  <c r="H1223" i="2" s="1"/>
  <c r="G1224" i="2"/>
  <c r="H1224" i="2" s="1"/>
  <c r="G1225" i="2"/>
  <c r="H1225" i="2" s="1"/>
  <c r="G1226" i="2"/>
  <c r="H1226" i="2" s="1"/>
  <c r="G1227" i="2"/>
  <c r="H1227" i="2" s="1"/>
  <c r="G1228" i="2"/>
  <c r="H1228" i="2" s="1"/>
  <c r="G1229" i="2"/>
  <c r="H1229" i="2" s="1"/>
  <c r="G1232" i="2"/>
  <c r="H1232" i="2" s="1"/>
  <c r="G1233" i="2"/>
  <c r="H1233" i="2" s="1"/>
  <c r="G1234" i="2"/>
  <c r="H1234" i="2" s="1"/>
  <c r="G1235" i="2"/>
  <c r="H1235" i="2" s="1"/>
  <c r="G1236" i="2"/>
  <c r="H1236" i="2" s="1"/>
  <c r="G1237" i="2"/>
  <c r="H1237" i="2" s="1"/>
  <c r="G1241" i="2"/>
  <c r="H1241" i="2" s="1"/>
  <c r="G1242" i="2"/>
  <c r="H1242" i="2" s="1"/>
  <c r="G1243" i="2"/>
  <c r="H1243" i="2" s="1"/>
  <c r="G1246" i="2"/>
  <c r="H1246" i="2" s="1"/>
  <c r="G1247" i="2"/>
  <c r="H1247" i="2" s="1"/>
  <c r="G1248" i="2"/>
  <c r="H1248" i="2" s="1"/>
  <c r="G1251" i="2"/>
  <c r="H1251" i="2" s="1"/>
  <c r="G1252" i="2"/>
  <c r="H1252" i="2" s="1"/>
  <c r="G1253" i="2"/>
  <c r="H1253" i="2" s="1"/>
  <c r="G1254" i="2"/>
  <c r="H1254" i="2" s="1"/>
  <c r="G1255" i="2"/>
  <c r="H1255" i="2" s="1"/>
  <c r="G1256" i="2"/>
  <c r="H1256" i="2" s="1"/>
  <c r="G1259" i="2"/>
  <c r="H1259" i="2" s="1"/>
  <c r="G1260" i="2"/>
  <c r="H1260" i="2" s="1"/>
  <c r="G1261" i="2"/>
  <c r="H1261" i="2" s="1"/>
  <c r="G1264" i="2"/>
  <c r="H1264" i="2" s="1"/>
  <c r="G1265" i="2"/>
  <c r="H1265" i="2" s="1"/>
  <c r="G1266" i="2"/>
  <c r="H1266" i="2" s="1"/>
  <c r="G1269" i="2"/>
  <c r="H1269" i="2" s="1"/>
  <c r="G1270" i="2"/>
  <c r="H1270" i="2" s="1"/>
  <c r="G1273" i="2"/>
  <c r="H1273" i="2" s="1"/>
  <c r="G1274" i="2"/>
  <c r="H1274" i="2" s="1"/>
  <c r="G1277" i="2"/>
  <c r="H1277" i="2" s="1"/>
  <c r="G1278" i="2"/>
  <c r="H1278" i="2" s="1"/>
  <c r="G1281" i="2"/>
  <c r="H1281" i="2" s="1"/>
  <c r="G1282" i="2"/>
  <c r="H1282" i="2" s="1"/>
  <c r="G1285" i="2"/>
  <c r="H1285" i="2" s="1"/>
  <c r="G1286" i="2"/>
  <c r="H1286" i="2" s="1"/>
  <c r="G1287" i="2"/>
  <c r="H1287" i="2" s="1"/>
  <c r="F1288" i="2"/>
  <c r="G1288" i="2"/>
  <c r="G1289" i="2"/>
  <c r="H1289" i="2" s="1"/>
  <c r="G1290" i="2"/>
  <c r="H1290" i="2" s="1"/>
  <c r="G1291" i="2"/>
  <c r="H1291" i="2" s="1"/>
  <c r="G1292" i="2"/>
  <c r="H1292" i="2" s="1"/>
  <c r="G1293" i="2"/>
  <c r="H1293" i="2" s="1"/>
  <c r="G1296" i="2"/>
  <c r="H1296" i="2" s="1"/>
  <c r="G1297" i="2"/>
  <c r="H1297" i="2" s="1"/>
  <c r="G1300" i="2"/>
  <c r="H1300" i="2" s="1"/>
  <c r="G1302" i="2"/>
  <c r="H1302" i="2" s="1"/>
  <c r="G1303" i="2"/>
  <c r="H1303" i="2" s="1"/>
  <c r="G1311" i="2"/>
  <c r="H1311" i="2" s="1"/>
  <c r="G1314" i="2"/>
  <c r="H1314" i="2" s="1"/>
  <c r="G1315" i="2"/>
  <c r="H1315" i="2" s="1"/>
  <c r="G1316" i="2"/>
  <c r="H1316" i="2" s="1"/>
  <c r="G1317" i="2"/>
  <c r="H1317" i="2" s="1"/>
  <c r="G1319" i="2"/>
  <c r="H1319" i="2" s="1"/>
  <c r="G1320" i="2"/>
  <c r="H1320" i="2" s="1"/>
  <c r="G1323" i="2"/>
  <c r="H1323" i="2" s="1"/>
  <c r="G1324" i="2"/>
  <c r="H1324" i="2" s="1"/>
  <c r="G1325" i="2"/>
  <c r="H1325" i="2" s="1"/>
  <c r="G1326" i="2"/>
  <c r="H1326" i="2" s="1"/>
  <c r="G1328" i="2"/>
  <c r="H1328" i="2" s="1"/>
  <c r="G1329" i="2"/>
  <c r="H1329" i="2" s="1"/>
  <c r="H1332" i="2"/>
  <c r="H1331" i="2" s="1"/>
  <c r="H1335" i="2"/>
  <c r="H1334" i="2" s="1"/>
  <c r="G1338" i="2"/>
  <c r="H1338" i="2" s="1"/>
  <c r="G1339" i="2"/>
  <c r="H1339" i="2" s="1"/>
  <c r="G1340" i="2"/>
  <c r="H1340" i="2" s="1"/>
  <c r="G1341" i="2"/>
  <c r="H1341" i="2" s="1"/>
  <c r="G1342" i="2"/>
  <c r="H1342" i="2" s="1"/>
  <c r="G1343" i="2"/>
  <c r="H1343" i="2" s="1"/>
  <c r="G1344" i="2"/>
  <c r="H1344" i="2" s="1"/>
  <c r="G1345" i="2"/>
  <c r="H1345" i="2" s="1"/>
  <c r="G1346" i="2"/>
  <c r="H1346" i="2" s="1"/>
  <c r="G1347" i="2"/>
  <c r="H1347" i="2" s="1"/>
  <c r="G1349" i="2"/>
  <c r="H1349" i="2" s="1"/>
  <c r="G1350" i="2"/>
  <c r="H1350" i="2" s="1"/>
  <c r="G1351" i="2"/>
  <c r="H1351" i="2" s="1"/>
  <c r="G1352" i="2"/>
  <c r="H1352" i="2" s="1"/>
  <c r="G1353" i="2"/>
  <c r="H1353" i="2" s="1"/>
  <c r="G1354" i="2"/>
  <c r="H1354" i="2" s="1"/>
  <c r="G1355" i="2"/>
  <c r="H1355" i="2" s="1"/>
  <c r="H1356" i="2"/>
  <c r="G1357" i="2"/>
  <c r="H1357" i="2" s="1"/>
  <c r="G1358" i="2"/>
  <c r="H1358" i="2" s="1"/>
  <c r="G1361" i="2"/>
  <c r="H1361" i="2" s="1"/>
  <c r="G1362" i="2"/>
  <c r="H1362" i="2" s="1"/>
  <c r="G1363" i="2"/>
  <c r="H1363" i="2" s="1"/>
  <c r="G1364" i="2"/>
  <c r="H1364" i="2" s="1"/>
  <c r="G1365" i="2"/>
  <c r="H1365" i="2" s="1"/>
  <c r="G1366" i="2"/>
  <c r="H1366" i="2" s="1"/>
  <c r="G1367" i="2"/>
  <c r="H1367" i="2" s="1"/>
  <c r="G1368" i="2"/>
  <c r="H1368" i="2" s="1"/>
  <c r="G1369" i="2"/>
  <c r="H1369" i="2" s="1"/>
  <c r="G1370" i="2"/>
  <c r="H1370" i="2" s="1"/>
  <c r="G1372" i="2"/>
  <c r="H1372" i="2" s="1"/>
  <c r="H1373" i="2"/>
  <c r="G1374" i="2"/>
  <c r="H1374" i="2" s="1"/>
  <c r="G1375" i="2"/>
  <c r="H1375" i="2" s="1"/>
  <c r="G1376" i="2"/>
  <c r="H1376" i="2" s="1"/>
  <c r="G1377" i="2"/>
  <c r="H1377" i="2" s="1"/>
  <c r="G1378" i="2"/>
  <c r="H1378" i="2" s="1"/>
  <c r="G1379" i="2"/>
  <c r="H1379" i="2" s="1"/>
  <c r="G1380" i="2"/>
  <c r="H1380" i="2" s="1"/>
  <c r="G1381" i="2"/>
  <c r="H1381" i="2" s="1"/>
  <c r="G1382" i="2"/>
  <c r="H1382" i="2" s="1"/>
  <c r="G1385" i="2"/>
  <c r="H1385" i="2" s="1"/>
  <c r="G1386" i="2"/>
  <c r="H1386" i="2" s="1"/>
  <c r="H1387" i="2"/>
  <c r="G1388" i="2"/>
  <c r="H1388" i="2" s="1"/>
  <c r="G1389" i="2"/>
  <c r="H1389" i="2" s="1"/>
  <c r="G1390" i="2"/>
  <c r="H1390" i="2" s="1"/>
  <c r="G1391" i="2"/>
  <c r="H1391" i="2" s="1"/>
  <c r="G1392" i="2"/>
  <c r="H1392" i="2" s="1"/>
  <c r="G1393" i="2"/>
  <c r="H1393" i="2" s="1"/>
  <c r="H1396" i="2"/>
  <c r="G1397" i="2"/>
  <c r="H1397" i="2" s="1"/>
  <c r="H1398" i="2"/>
  <c r="G1399" i="2"/>
  <c r="H1399" i="2" s="1"/>
  <c r="G1400" i="2"/>
  <c r="H1400" i="2" s="1"/>
  <c r="G1401" i="2"/>
  <c r="H1401" i="2" s="1"/>
  <c r="G1402" i="2"/>
  <c r="H1402" i="2" s="1"/>
  <c r="G1403" i="2"/>
  <c r="H1403" i="2" s="1"/>
  <c r="G1404" i="2"/>
  <c r="H1404" i="2" s="1"/>
  <c r="G1406" i="2"/>
  <c r="H1406" i="2" s="1"/>
  <c r="H1409" i="2"/>
  <c r="H1412" i="2"/>
  <c r="H1415" i="2"/>
  <c r="H1418" i="2"/>
  <c r="H1417" i="2" s="1"/>
  <c r="G71" i="22"/>
  <c r="R167" i="3"/>
  <c r="D7" i="9"/>
  <c r="E7" i="9" s="1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F17" i="9"/>
  <c r="G17" i="9" s="1"/>
  <c r="E18" i="9"/>
  <c r="F18" i="9"/>
  <c r="F19" i="9"/>
  <c r="G19" i="9"/>
  <c r="E20" i="9"/>
  <c r="F20" i="9"/>
  <c r="G20" i="9" s="1"/>
  <c r="E21" i="9"/>
  <c r="G21" i="9"/>
  <c r="E22" i="9"/>
  <c r="G22" i="9" s="1"/>
  <c r="E23" i="9"/>
  <c r="G23" i="9" s="1"/>
  <c r="E24" i="9"/>
  <c r="G24" i="9" s="1"/>
  <c r="E25" i="9"/>
  <c r="G25" i="9" s="1"/>
  <c r="E26" i="9"/>
  <c r="G26" i="9" s="1"/>
  <c r="G27" i="9"/>
  <c r="F28" i="9"/>
  <c r="G28" i="9" s="1"/>
  <c r="E30" i="9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G18" i="9"/>
  <c r="G7" i="22"/>
  <c r="H7" i="22" s="1"/>
  <c r="H8" i="22"/>
  <c r="H1288" i="2" l="1"/>
  <c r="G29" i="9"/>
  <c r="G30" i="9" s="1"/>
  <c r="F126" i="22"/>
  <c r="F124" i="22"/>
  <c r="G13" i="9"/>
  <c r="F180" i="22"/>
  <c r="F150" i="22"/>
  <c r="F148" i="22"/>
  <c r="H169" i="22"/>
  <c r="H150" i="22"/>
  <c r="H417" i="2"/>
  <c r="H211" i="2"/>
  <c r="H578" i="2"/>
  <c r="H422" i="2"/>
  <c r="H157" i="2"/>
  <c r="H352" i="2"/>
  <c r="H1011" i="2"/>
  <c r="H1004" i="2" s="1"/>
  <c r="G42" i="22" s="1"/>
  <c r="H42" i="22" s="1"/>
  <c r="H298" i="2"/>
  <c r="H130" i="2"/>
  <c r="H855" i="2"/>
  <c r="G75" i="22" s="1"/>
  <c r="H75" i="22" s="1"/>
  <c r="H149" i="2"/>
  <c r="H141" i="2"/>
  <c r="H426" i="2"/>
  <c r="H187" i="2"/>
  <c r="H169" i="2"/>
  <c r="H465" i="2"/>
  <c r="G29" i="22" s="1"/>
  <c r="H29" i="22" s="1"/>
  <c r="H410" i="2"/>
  <c r="H953" i="2"/>
  <c r="G36" i="22" s="1"/>
  <c r="H36" i="22" s="1"/>
  <c r="H522" i="2"/>
  <c r="G33" i="22" s="1"/>
  <c r="H33" i="22" s="1"/>
  <c r="H476" i="2"/>
  <c r="H329" i="2"/>
  <c r="H222" i="2"/>
  <c r="H502" i="2"/>
  <c r="H796" i="2"/>
  <c r="H200" i="2"/>
  <c r="H558" i="2"/>
  <c r="G60" i="22" s="1"/>
  <c r="H60" i="22" s="1"/>
  <c r="H256" i="2"/>
  <c r="H240" i="2"/>
  <c r="H382" i="2"/>
  <c r="H338" i="2"/>
  <c r="H309" i="2"/>
  <c r="H894" i="2"/>
  <c r="H928" i="2"/>
  <c r="H451" i="2"/>
  <c r="H1245" i="2"/>
  <c r="H1240" i="2"/>
  <c r="H363" i="2"/>
  <c r="H1280" i="2"/>
  <c r="H1231" i="2"/>
  <c r="H1063" i="2"/>
  <c r="H1263" i="2"/>
  <c r="H1268" i="2"/>
  <c r="H1272" i="2"/>
  <c r="H1295" i="2"/>
  <c r="H1072" i="2"/>
  <c r="H982" i="2"/>
  <c r="G40" i="22" s="1"/>
  <c r="H40" i="22" s="1"/>
  <c r="H831" i="2"/>
  <c r="H430" i="2"/>
  <c r="H178" i="2"/>
  <c r="H1414" i="2"/>
  <c r="H1305" i="2"/>
  <c r="H736" i="2"/>
  <c r="H714" i="2"/>
  <c r="H596" i="2"/>
  <c r="G62" i="22" s="1"/>
  <c r="H62" i="22" s="1"/>
  <c r="H442" i="2"/>
  <c r="G27" i="22" s="1"/>
  <c r="H27" i="22" s="1"/>
  <c r="H490" i="2"/>
  <c r="G31" i="22" s="1"/>
  <c r="H31" i="22" s="1"/>
  <c r="H317" i="2"/>
  <c r="H630" i="2"/>
  <c r="H615" i="2" s="1"/>
  <c r="H974" i="2"/>
  <c r="H990" i="2"/>
  <c r="G41" i="22" s="1"/>
  <c r="H41" i="22" s="1"/>
  <c r="H862" i="2"/>
  <c r="H640" i="2"/>
  <c r="H1042" i="2"/>
  <c r="H1030" i="2"/>
  <c r="G83" i="22" s="1"/>
  <c r="H83" i="22" s="1"/>
  <c r="H902" i="2"/>
  <c r="H886" i="2"/>
  <c r="G79" i="22" s="1"/>
  <c r="H79" i="22" s="1"/>
  <c r="H869" i="2"/>
  <c r="G77" i="22" s="1"/>
  <c r="H77" i="22" s="1"/>
  <c r="H848" i="2"/>
  <c r="G74" i="22" s="1"/>
  <c r="H74" i="22" s="1"/>
  <c r="H1127" i="2"/>
  <c r="H1276" i="2"/>
  <c r="H1258" i="2"/>
  <c r="H1159" i="2"/>
  <c r="H1079" i="2"/>
  <c r="H967" i="2"/>
  <c r="G38" i="22" s="1"/>
  <c r="H38" i="22" s="1"/>
  <c r="H946" i="2"/>
  <c r="G35" i="22" s="1"/>
  <c r="H35" i="22" s="1"/>
  <c r="H813" i="2"/>
  <c r="H756" i="2"/>
  <c r="H666" i="2"/>
  <c r="H577" i="2"/>
  <c r="G61" i="22" s="1"/>
  <c r="H61" i="22" s="1"/>
  <c r="H1195" i="2"/>
  <c r="H1395" i="2"/>
  <c r="H1360" i="2"/>
  <c r="G113" i="22" s="1"/>
  <c r="H113" i="22" s="1"/>
  <c r="H1322" i="2"/>
  <c r="H1284" i="2"/>
  <c r="H1299" i="2"/>
  <c r="G88" i="22" s="1"/>
  <c r="H88" i="22" s="1"/>
  <c r="H960" i="2"/>
  <c r="G37" i="22" s="1"/>
  <c r="H37" i="22" s="1"/>
  <c r="H540" i="2"/>
  <c r="H398" i="2"/>
  <c r="H180" i="22"/>
  <c r="H157" i="22"/>
  <c r="H164" i="22" s="1"/>
  <c r="H181" i="22"/>
  <c r="G45" i="9"/>
  <c r="G46" i="9" s="1"/>
  <c r="G47" i="9" s="1"/>
  <c r="H877" i="2"/>
  <c r="G78" i="22" s="1"/>
  <c r="H78" i="22" s="1"/>
  <c r="H1411" i="2"/>
  <c r="H1384" i="2"/>
  <c r="G116" i="22" s="1"/>
  <c r="H116" i="22" s="1"/>
  <c r="H1313" i="2"/>
  <c r="G91" i="22" s="1"/>
  <c r="H91" i="22" s="1"/>
  <c r="H1111" i="2"/>
  <c r="H937" i="2"/>
  <c r="H911" i="2"/>
  <c r="H1250" i="2"/>
  <c r="H1018" i="2"/>
  <c r="H920" i="2"/>
  <c r="H688" i="2"/>
  <c r="H1051" i="2"/>
  <c r="H1337" i="2"/>
  <c r="G112" i="22" s="1"/>
  <c r="H112" i="22" s="1"/>
  <c r="H1095" i="2"/>
  <c r="H776" i="2"/>
  <c r="F158" i="22"/>
  <c r="E163" i="22"/>
  <c r="F163" i="22" s="1"/>
  <c r="H131" i="22"/>
  <c r="H146" i="22" s="1"/>
  <c r="F131" i="22"/>
  <c r="F157" i="22"/>
  <c r="J188" i="22"/>
  <c r="J191" i="22" s="1"/>
  <c r="G101" i="22"/>
  <c r="H101" i="22" s="1"/>
  <c r="G76" i="22"/>
  <c r="H76" i="22" s="1"/>
  <c r="E130" i="22"/>
  <c r="F130" i="22" s="1"/>
  <c r="E138" i="22"/>
  <c r="F138" i="22" s="1"/>
  <c r="F40" i="22"/>
  <c r="F99" i="22"/>
  <c r="G99" i="22"/>
  <c r="H99" i="22" s="1"/>
  <c r="F74" i="22"/>
  <c r="G39" i="22"/>
  <c r="H39" i="22" s="1"/>
  <c r="G98" i="22"/>
  <c r="H98" i="22" s="1"/>
  <c r="G84" i="22"/>
  <c r="H84" i="22" s="1"/>
  <c r="F149" i="22"/>
  <c r="F83" i="22"/>
  <c r="F153" i="22"/>
  <c r="F98" i="22"/>
  <c r="F42" i="22"/>
  <c r="F38" i="22"/>
  <c r="E133" i="22"/>
  <c r="F133" i="22" s="1"/>
  <c r="F146" i="22" l="1"/>
  <c r="F121" i="22"/>
  <c r="F164" i="22"/>
  <c r="H121" i="22"/>
  <c r="H165" i="22" s="1"/>
  <c r="H172" i="22" s="1"/>
  <c r="C52" i="9"/>
  <c r="C51" i="9"/>
  <c r="C53" i="9" s="1"/>
  <c r="E62" i="9" s="1"/>
  <c r="D168" i="22" l="1"/>
  <c r="D59" i="9"/>
  <c r="D57" i="9"/>
  <c r="D60" i="9" s="1"/>
  <c r="D58" i="9"/>
  <c r="H173" i="22"/>
  <c r="H174" i="22" s="1"/>
  <c r="C76" i="23" l="1"/>
  <c r="G168" i="22" s="1"/>
  <c r="H168" i="22" s="1"/>
  <c r="H170" i="22" s="1"/>
  <c r="H175" i="22" s="1"/>
  <c r="H176" i="22" l="1"/>
  <c r="H177" i="22" s="1"/>
  <c r="H183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0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0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0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F575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594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613" authorId="0" shapeId="0" xr:uid="{00000000-0006-0000-0400-000003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45" authorId="0" shapeId="0" xr:uid="{00000000-0006-0000-0400-000004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6" authorId="0" shapeId="0" xr:uid="{00000000-0006-0000-0400-000005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8" authorId="0" shapeId="0" xr:uid="{00000000-0006-0000-0400-000006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75" authorId="0" shapeId="0" xr:uid="{00000000-0006-0000-0400-000007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F1380" authorId="0" shapeId="0" xr:uid="{00000000-0006-0000-0400-000008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81" authorId="0" shapeId="0" xr:uid="{00000000-0006-0000-0400-000009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84" authorId="0" shapeId="0" xr:uid="{00000000-0006-0000-0400-00000A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393" authorId="0" shapeId="0" xr:uid="{00000000-0006-0000-0400-00000B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04" authorId="0" shapeId="0" xr:uid="{00000000-0006-0000-0400-00000C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<sst xmlns="http://schemas.openxmlformats.org/spreadsheetml/2006/main" count="4951" uniqueCount="784">
  <si>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</si>
  <si>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</si>
  <si>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</si>
  <si>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</si>
  <si>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</si>
  <si>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</si>
  <si>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</si>
  <si>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</si>
  <si>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</si>
  <si>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</si>
  <si>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</si>
  <si>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</si>
  <si>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</si>
  <si>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</si>
  <si>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</si>
  <si>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</si>
  <si>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</si>
  <si>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</si>
  <si>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</si>
  <si>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</si>
  <si>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</si>
  <si>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</si>
  <si>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</si>
  <si>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</si>
  <si>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</si>
  <si>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</si>
  <si>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</si>
  <si>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</si>
  <si>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</si>
  <si>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</si>
  <si>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</si>
  <si>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</si>
  <si>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</si>
  <si>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</si>
  <si>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</si>
  <si>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</si>
  <si>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</si>
  <si>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</si>
  <si>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TOTAL</t>
  </si>
  <si>
    <t xml:space="preserve">TOTAL (R$) </t>
  </si>
  <si>
    <t>UNID.</t>
  </si>
  <si>
    <t>U N</t>
  </si>
  <si>
    <t>SOQUETE E-27 DE BAQUELITE</t>
  </si>
  <si>
    <t>INTERRUPTOR UNIPOLAR (COM BASE PARA FIXAÇÃO COM PARAFUSO E BUCHA)</t>
  </si>
  <si>
    <t>TOTAL HH</t>
  </si>
  <si>
    <t>UNITÁRIO BÁSICO (R$)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</si>
  <si>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</si>
  <si>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</si>
  <si>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</si>
  <si>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</si>
  <si>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</si>
  <si>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</si>
  <si>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</si>
  <si>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</si>
  <si>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</si>
  <si>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</si>
  <si>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</si>
  <si>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</si>
  <si>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</si>
  <si>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</si>
  <si>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</si>
  <si>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</si>
  <si>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</si>
  <si>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</si>
  <si>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</si>
  <si>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</si>
  <si>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</si>
  <si>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</si>
  <si>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</si>
  <si>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</si>
  <si>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Equipamentos Curta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</si>
  <si>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</si>
  <si>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</si>
  <si>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</si>
  <si>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</si>
  <si>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</si>
  <si>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</si>
  <si>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</si>
  <si>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</si>
  <si>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</si>
  <si>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</si>
  <si>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</si>
  <si>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</si>
  <si>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</si>
  <si>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</si>
  <si>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</si>
  <si>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</si>
  <si>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</si>
  <si>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</si>
  <si>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</si>
  <si>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</si>
  <si>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</si>
  <si>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</si>
  <si>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</si>
  <si>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</si>
  <si>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</si>
  <si>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</si>
  <si>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</si>
  <si>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</si>
  <si>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</si>
  <si>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</si>
  <si>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</si>
  <si>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</si>
  <si>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</si>
  <si>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</si>
  <si>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</si>
  <si>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</si>
  <si>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</si>
  <si>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</si>
  <si>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</si>
  <si>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</si>
  <si>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</si>
  <si>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</si>
  <si>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</si>
  <si>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</si>
  <si>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</si>
  <si>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</si>
  <si>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</si>
  <si>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</si>
  <si>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</si>
  <si>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</si>
  <si>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</si>
  <si>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</si>
  <si>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</si>
  <si>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</si>
  <si>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</si>
  <si>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</si>
  <si>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</si>
  <si>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</si>
  <si>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</si>
  <si>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</si>
  <si>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</si>
  <si>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</si>
  <si>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</si>
  <si>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</si>
  <si>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</si>
  <si>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</si>
  <si>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(madeira) 13,8KV</t>
  </si>
  <si>
    <t>N1 - Trifásica (concreto) 13,8KV</t>
  </si>
  <si>
    <t>N2 - Trifásica (Concreto) 13,8KV</t>
  </si>
  <si>
    <t>N2 - Trifásica (madeira) 13,8KV</t>
  </si>
  <si>
    <t>N3 - Trifásica (madeira) 13,8KV</t>
  </si>
  <si>
    <t>N3 - Trifásica (Concreto) 13,8KV</t>
  </si>
  <si>
    <t>N4 - TRIFÁSICA (madeira)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</si>
  <si>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</si>
  <si>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</si>
  <si>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</si>
  <si>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</si>
  <si>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</si>
  <si>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</si>
  <si>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</si>
  <si>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</si>
  <si>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</si>
  <si>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</si>
  <si>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</si>
  <si>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</si>
  <si>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</si>
  <si>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</si>
  <si>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</si>
  <si>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</si>
  <si>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</si>
  <si>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</si>
  <si>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</si>
  <si>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</si>
  <si>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</si>
  <si>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</si>
  <si>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</si>
  <si>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</si>
  <si>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</si>
  <si>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</si>
  <si>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</si>
  <si>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</si>
  <si>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(Madeira)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</si>
  <si>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</si>
  <si>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</si>
  <si>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</si>
  <si>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</si>
  <si>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</si>
  <si>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</si>
  <si>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</si>
  <si>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</si>
  <si>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</si>
  <si>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</si>
  <si>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</si>
  <si>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</si>
  <si>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</si>
  <si>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</si>
  <si>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</si>
  <si>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</si>
  <si>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</si>
  <si>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</si>
  <si>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</si>
  <si>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</si>
  <si>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</si>
  <si>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</si>
  <si>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</si>
  <si>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</si>
  <si>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</si>
  <si>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</si>
  <si>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</si>
  <si>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</si>
  <si>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POSTE DE MADEIRA 11M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</si>
  <si>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</si>
  <si>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</si>
  <si>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</si>
  <si>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</si>
  <si>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</si>
  <si>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</si>
  <si>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</si>
  <si>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</si>
  <si>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</si>
  <si>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</si>
  <si>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</si>
  <si>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</si>
  <si>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</si>
  <si>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</si>
  <si>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</si>
  <si>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</si>
  <si>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</si>
  <si>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</si>
  <si>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</si>
  <si>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</si>
  <si>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</si>
  <si>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</si>
  <si>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</si>
  <si>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</si>
  <si>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</si>
  <si>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</si>
  <si>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</si>
  <si>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</si>
  <si>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</si>
  <si>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</si>
  <si>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</si>
  <si>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</si>
  <si>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</si>
  <si>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</si>
  <si>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</si>
  <si>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</si>
  <si>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</si>
  <si>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</si>
  <si>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</si>
  <si>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</si>
  <si>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</si>
  <si>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</si>
  <si>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</si>
  <si>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</si>
  <si>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</si>
  <si>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</si>
  <si>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</si>
  <si>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</si>
  <si>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</si>
  <si>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</si>
  <si>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</si>
  <si>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</si>
  <si>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</si>
  <si>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</si>
  <si>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</si>
  <si>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</si>
  <si>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</si>
  <si>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</si>
  <si>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</si>
  <si>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</si>
  <si>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</si>
  <si>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</si>
  <si>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</si>
  <si>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</si>
  <si>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</si>
  <si>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</si>
  <si>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</si>
  <si>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</si>
  <si>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</si>
  <si>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</si>
  <si>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</si>
  <si>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</si>
  <si>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</si>
  <si>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</si>
  <si>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</si>
  <si>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</si>
  <si>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</si>
  <si>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</si>
  <si>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</si>
  <si>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</si>
  <si>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CRUZETA DE MADEIRA DE LEI 90 X 110 X 2000 mm</t>
  </si>
  <si>
    <t>CRUZETA DE MADEIRA DE LEI 90 X 110 X 2400 mm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</si>
  <si>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</si>
  <si>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</si>
  <si>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</si>
  <si>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</si>
  <si>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</si>
  <si>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</si>
  <si>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</si>
  <si>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PINO DE TOPO PARA ISOLADOR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</si>
  <si>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</si>
  <si>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</si>
  <si>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</si>
  <si>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</si>
  <si>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PONTO DE ESTAI - poste de concreto</t>
  </si>
  <si>
    <t>ISOLADOR DE PINO PORCELANA PILAR CLASSE 15 KV</t>
  </si>
  <si>
    <t>INSTALAÇÃO DE ESTRUTURA PILAR TRIFASICA 13,8 KV</t>
  </si>
  <si>
    <t>INSTALAÇÃO DE ESTRUTURA PILAR TRIFASICA 34.5KV</t>
  </si>
  <si>
    <t>CABO DE AÇO PARA ESTAI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</si>
  <si>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</si>
  <si>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</si>
  <si>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</si>
  <si>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</si>
  <si>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 xml:space="preserve">CONECTOR ESTRIBO PERFURANTE 16-120MM² 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</si>
  <si>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</si>
  <si>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</si>
  <si>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</si>
  <si>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</si>
  <si>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</si>
  <si>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</si>
  <si>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</si>
  <si>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</si>
  <si>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(Madeira)</t>
  </si>
  <si>
    <t>T1 - Trifásica (Concreto)</t>
  </si>
  <si>
    <t>T2 - Trifásica (Madeira)</t>
  </si>
  <si>
    <t>T2 - Trifásica (Concreto)</t>
  </si>
  <si>
    <t>T3 - Trifásica (Madeira)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</si>
  <si>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</si>
  <si>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</si>
  <si>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</si>
  <si>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</si>
  <si>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</si>
  <si>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</si>
  <si>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PARA-RAIOS POLIMÉRICO 30KV, 10KA</t>
  </si>
  <si>
    <t>POSTO DE TRANSFORMAÇÃO - MONOFÁSICA 15KVA-19,92KV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</si>
  <si>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</si>
  <si>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</si>
  <si>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</si>
  <si>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</si>
  <si>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</si>
  <si>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</si>
  <si>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</si>
  <si>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</si>
  <si>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</si>
  <si>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</si>
  <si>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</si>
  <si>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</si>
  <si>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</si>
  <si>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</si>
  <si>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</si>
  <si>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</si>
  <si>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</si>
  <si>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</si>
  <si>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</si>
  <si>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</si>
  <si>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</si>
  <si>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LAÇO DE ROLDANA PREFORMADO PARA CABO DE AÇO ZINCADO 3,09 à 3x2,25mm²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</si>
  <si>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</si>
  <si>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</si>
  <si>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</si>
  <si>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</si>
  <si>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</si>
  <si>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</si>
  <si>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</si>
  <si>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CHAVE FUSIVEL DE DISTRIBUIÇÃO 27KV, 100 A, 10 KA</t>
  </si>
  <si>
    <t>CHAVE SECCIONAD  UNIPOLAR ABERT. CARGA 400A 27KV</t>
  </si>
  <si>
    <t>ISOLADOR DE PINO DE PORCELANA, 27KV</t>
  </si>
  <si>
    <t>SUPRESSÃO DE VEJETAÇÃO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</si>
  <si>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</si>
  <si>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</si>
  <si>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</si>
  <si>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</si>
  <si>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</si>
  <si>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</si>
  <si>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</si>
  <si>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</si>
  <si>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</si>
  <si>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</si>
  <si>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</si>
  <si>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</si>
  <si>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</si>
  <si>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</si>
  <si>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</si>
  <si>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</si>
  <si>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</si>
  <si>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</si>
  <si>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</si>
  <si>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Nominal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</si>
  <si>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</si>
  <si>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</si>
  <si>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</si>
  <si>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</si>
  <si>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</si>
  <si>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</si>
  <si>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Veículo-hora (R$)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</si>
  <si>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</si>
  <si>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</si>
  <si>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</si>
  <si>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</si>
  <si>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</si>
  <si>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</si>
  <si>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</si>
  <si>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</si>
  <si>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</si>
  <si>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</si>
  <si>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</si>
  <si>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</si>
  <si>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</si>
  <si>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</si>
  <si>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</si>
  <si>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VEÍCULOS A SEREM UTILIZADOS, DEPENDENDO DO TIPO DE TAREFA</t>
  </si>
  <si>
    <t>TRANSPORTE TERRESTRE DE MATERIAL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</si>
  <si>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</si>
  <si>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</si>
  <si>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</si>
  <si>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</si>
  <si>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</si>
  <si>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</si>
  <si>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</si>
  <si>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CABO ELÉTRICO SUBMARINO 1x35mm² 8,7/15KV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</si>
  <si>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</si>
  <si>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</si>
  <si>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</si>
  <si>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</si>
  <si>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</si>
  <si>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</si>
  <si>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</si>
  <si>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</si>
  <si>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</si>
  <si>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</si>
  <si>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</si>
  <si>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>ARMAÇÃO SECUNDÁRIA DE 3 ESTRIBO</t>
  </si>
  <si>
    <t xml:space="preserve">PARAFUSO OLHAL Ø 5/8” X 450mm </t>
  </si>
  <si>
    <t xml:space="preserve">PARAFUSO OLHAL Ø 5/8” X 300mm </t>
  </si>
  <si>
    <t>SAPATILHA</t>
  </si>
  <si>
    <t>ALÇA PREFORMADA CABO 4mm-CAA</t>
  </si>
  <si>
    <t>cabo de cobre isolado 6mm²</t>
  </si>
  <si>
    <t>UM</t>
  </si>
  <si>
    <t>Eletricista encarregado</t>
  </si>
  <si>
    <t>Eletricista alta/baixa tensão</t>
  </si>
  <si>
    <t>Eletricista montador</t>
  </si>
  <si>
    <t>Motorista de veículo leve</t>
  </si>
  <si>
    <t>Técnico eletrotécnico</t>
  </si>
  <si>
    <t>Técnico em segurança do trabalho</t>
  </si>
  <si>
    <t xml:space="preserve">HOMEM HORA MÉDIO 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</si>
  <si>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</si>
  <si>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</si>
  <si>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</si>
  <si>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</si>
  <si>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</si>
  <si>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</si>
  <si>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</si>
  <si>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</si>
  <si>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</si>
  <si>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</si>
  <si>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</si>
  <si>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</si>
  <si>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</si>
  <si>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</si>
  <si>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</si>
  <si>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</si>
  <si>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</si>
  <si>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</si>
  <si>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</si>
  <si>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</si>
  <si>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</si>
  <si>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</si>
  <si>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</si>
  <si>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</si>
  <si>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</si>
  <si>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</si>
  <si>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Posto de transformação - monofásica 5kva-7,97kv</t>
  </si>
  <si>
    <t>Posto de transformação - monofásica 10kva-7,97kv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</si>
  <si>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</si>
  <si>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</si>
  <si>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</si>
  <si>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</si>
  <si>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</si>
  <si>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</si>
  <si>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</si>
  <si>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</si>
  <si>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</si>
  <si>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</si>
  <si>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</si>
  <si>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5.7</t>
  </si>
  <si>
    <t>HOMEM/HORA (Conforme planilha composião custo Hora Homem)</t>
  </si>
  <si>
    <t>PLANILHA ORÇAMENTÁRIA - (Desonerada)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</si>
  <si>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</si>
  <si>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</si>
  <si>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</si>
  <si>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</si>
  <si>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</si>
  <si>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</si>
  <si>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</si>
  <si>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</si>
  <si>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</si>
  <si>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</si>
  <si>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</si>
  <si>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</si>
  <si>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</si>
  <si>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</si>
  <si>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</si>
  <si>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</si>
  <si>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</si>
  <si>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</si>
  <si>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</si>
  <si>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</si>
  <si>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</si>
  <si>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</si>
  <si>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</si>
  <si>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</si>
  <si>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</si>
  <si>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</si>
  <si>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</si>
  <si>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</si>
  <si>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</si>
  <si>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</si>
  <si>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</si>
  <si>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</si>
  <si>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</si>
  <si>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</si>
  <si>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</si>
  <si>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</si>
  <si>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</si>
  <si>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</si>
  <si>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</si>
  <si>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</si>
  <si>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</si>
  <si>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</si>
  <si>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</si>
  <si>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</si>
  <si>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</si>
  <si>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</si>
  <si>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</si>
  <si>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</si>
  <si>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</si>
  <si>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</si>
  <si>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</si>
  <si>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</si>
  <si>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</si>
  <si>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</si>
  <si>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</si>
  <si>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</si>
  <si>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</si>
  <si>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</si>
  <si>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</si>
  <si>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</si>
  <si>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</si>
  <si>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</si>
  <si>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</si>
  <si>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</si>
  <si>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</si>
  <si>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</si>
  <si>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</si>
  <si>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</si>
  <si>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</si>
  <si>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</si>
  <si>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</si>
  <si>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</si>
  <si>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</si>
  <si>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</si>
  <si>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</si>
  <si>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</si>
  <si>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</si>
  <si>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</si>
  <si>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</si>
  <si>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</si>
  <si>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</si>
  <si>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</si>
  <si>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</si>
  <si>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</si>
  <si>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</si>
  <si>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</si>
  <si>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</si>
  <si>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</si>
  <si>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</si>
  <si>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</si>
  <si>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</si>
  <si>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</si>
  <si>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</si>
  <si>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N4 - Trifásica (madeira) 13,8KV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</si>
  <si>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</si>
  <si>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</si>
  <si>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</si>
  <si>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</si>
  <si>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</si>
  <si>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</si>
  <si>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</si>
  <si>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</si>
  <si>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</si>
  <si>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</si>
  <si>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</si>
  <si>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</si>
  <si>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</si>
  <si>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5.3</t>
  </si>
  <si>
    <t>5.4</t>
  </si>
  <si>
    <t>5.5</t>
  </si>
  <si>
    <t>5.6</t>
  </si>
  <si>
    <t>6.0</t>
  </si>
  <si>
    <t>7.0</t>
  </si>
  <si>
    <t>7.1</t>
  </si>
  <si>
    <t>8.1</t>
  </si>
  <si>
    <t>9.0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</si>
  <si>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</si>
  <si>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</si>
  <si>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</si>
  <si>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</si>
  <si>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</si>
  <si>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</si>
  <si>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</si>
  <si>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</si>
  <si>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</si>
  <si>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11.1</t>
  </si>
  <si>
    <t>11.2</t>
  </si>
  <si>
    <t>12.1</t>
  </si>
  <si>
    <t>14.1</t>
  </si>
  <si>
    <t>14.2</t>
  </si>
  <si>
    <t>20.1</t>
  </si>
  <si>
    <t>20.2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</si>
  <si>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</si>
  <si>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</si>
  <si>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</si>
  <si>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</si>
  <si>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</si>
  <si>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</si>
  <si>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</si>
  <si>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</si>
  <si>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</si>
  <si>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</si>
  <si>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</si>
  <si>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</si>
  <si>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</si>
  <si>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</si>
  <si>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POSTE DE CONC. ARM., DE   7m/100kfg</t>
  </si>
  <si>
    <t>2.108</t>
  </si>
  <si>
    <t>2.109</t>
  </si>
  <si>
    <t>2.110</t>
  </si>
  <si>
    <t>MEDIDOR MONOFÁSICO RURAL</t>
  </si>
  <si>
    <t>M²</t>
  </si>
  <si>
    <t>hh/vão</t>
  </si>
  <si>
    <t>área vão</t>
  </si>
  <si>
    <t>valor hh</t>
  </si>
  <si>
    <t>valor 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</si>
  <si>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</si>
  <si>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</si>
  <si>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</si>
  <si>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</si>
  <si>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</si>
  <si>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</si>
  <si>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</si>
  <si>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</si>
  <si>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</si>
  <si>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</si>
  <si>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</si>
  <si>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</si>
  <si>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</si>
  <si>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</si>
  <si>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</si>
  <si>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</si>
  <si>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</si>
  <si>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</si>
  <si>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</si>
  <si>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</si>
  <si>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</si>
  <si>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</si>
  <si>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</si>
  <si>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</si>
  <si>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</si>
  <si>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</si>
  <si>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</si>
  <si>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</si>
  <si>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</si>
  <si>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</si>
  <si>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</si>
  <si>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</si>
  <si>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</si>
  <si>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</si>
  <si>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</si>
  <si>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</si>
  <si>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</si>
  <si>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</si>
  <si>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</si>
  <si>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</si>
  <si>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</si>
  <si>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</si>
  <si>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</si>
  <si>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</si>
  <si>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</si>
  <si>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</si>
  <si>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</si>
  <si>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</si>
  <si>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</si>
  <si>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</si>
  <si>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</si>
  <si>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</si>
  <si>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</si>
  <si>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</si>
  <si>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</si>
  <si>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</si>
  <si>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</si>
  <si>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</si>
  <si>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</si>
  <si>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</si>
  <si>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</si>
  <si>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</si>
  <si>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Topografo/Agrimessor</t>
  </si>
  <si>
    <t>RORAIMA ENERGIA</t>
  </si>
  <si>
    <t>PROGRAMA "LUZ PARA TODOS"</t>
  </si>
  <si>
    <t>COMPOSIÇÃO CUSTO-HORA - HH - (Onerada)</t>
  </si>
  <si>
    <t xml:space="preserve">ONERADA </t>
  </si>
  <si>
    <t>CORDOALHA DE AÇO COBREADO - 25mm² - 3X9 AWG 30% LCA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</si>
  <si>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</si>
  <si>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</si>
  <si>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</si>
  <si>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</si>
  <si>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</si>
  <si>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</si>
  <si>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</si>
  <si>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</si>
  <si>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</si>
  <si>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</si>
  <si>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</si>
  <si>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</si>
  <si>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</si>
  <si>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</si>
  <si>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</si>
  <si>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</si>
  <si>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</si>
  <si>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</si>
  <si>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</si>
  <si>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</si>
  <si>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 xml:space="preserve"> </t>
  </si>
  <si>
    <t>postes:</t>
  </si>
  <si>
    <t>viagens</t>
  </si>
  <si>
    <t>km médio à pecorrer</t>
  </si>
  <si>
    <t>km tot. prev. Percorrer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</si>
  <si>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</si>
  <si>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</si>
  <si>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</si>
  <si>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</si>
  <si>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</si>
  <si>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</si>
  <si>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</si>
  <si>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</si>
  <si>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</si>
  <si>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</si>
  <si>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</si>
  <si>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</si>
  <si>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</si>
  <si>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</si>
  <si>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</si>
  <si>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</si>
  <si>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</si>
  <si>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</si>
  <si>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</si>
  <si>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</si>
  <si>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</si>
  <si>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</si>
  <si>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</si>
  <si>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</si>
  <si>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</si>
  <si>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</si>
  <si>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</si>
  <si>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</si>
  <si>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</si>
  <si>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</si>
  <si>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LOTE 02</t>
  </si>
  <si>
    <t>TRANSPORTE DE MATERIAIS (Frete da Carreta = (R$ ............. x km percorrido) 28 toneladas</t>
  </si>
  <si>
    <t>TRANSPORTE DE MATERIAIS (Frete da Caminhão tôco = (R$ ............. x km percorrido) 6 ton.</t>
  </si>
  <si>
    <t>TRANSP. DE MATERIAIS (Fornec. p/ CONTRATANTE = (R$ 8,00 x km percorrido) Carreta até 28 toneladas.</t>
  </si>
  <si>
    <t>TRANSP. DE MATERIAIS (Fornec. p/ CONTRATANTE = (R$ 4,00 x km percorrido) Caminhão tôco até 6 toneladas.</t>
  </si>
  <si>
    <t>PLACA DE OBRA - 4 X 3 METROS</t>
  </si>
  <si>
    <t>CONFECÇÃO, TRANSPORTE E INSTALAÇÃO DE PLACA DE OBRA</t>
  </si>
  <si>
    <t>PLACA DE OBRA - 3 X 2 METROS</t>
  </si>
  <si>
    <t>PLACA DE OBRA - 1,5 X 1 METROS</t>
  </si>
  <si>
    <t>3.19</t>
  </si>
  <si>
    <t>PLACA DE OBRA - 4 X 3 METROS (Confecção, Transporte e Instalação)</t>
  </si>
  <si>
    <t>3.20</t>
  </si>
  <si>
    <t>PLACA DE OBRA - 3 X 2 METROS (Confecção, Transporte e Instalação)</t>
  </si>
  <si>
    <t>3.21</t>
  </si>
  <si>
    <t>PLACA DE OBRA - 1,5 X 1 METROS (Confecção, Transporte e Instalação)</t>
  </si>
  <si>
    <t>TRANSPORTE DO MATERIAL</t>
  </si>
  <si>
    <t>7.2</t>
  </si>
  <si>
    <t>VALOR GERAL DE MÃO-DE-OBRA, MATERIAL E TRANSPORTE (COM BDI)</t>
  </si>
  <si>
    <t>Salário + Adic. Peric. 30%</t>
  </si>
  <si>
    <t xml:space="preserve">Nota: Não Atribuir o Adicional de Periculosidade p/ os Téc. Eletrotécnico, Tec. Segurança do Trabalho e Engenheiro. </t>
  </si>
  <si>
    <t>CAIXA DE SOBREPOR P/ DISJUNTOR MONOFÁSICO, USO INTERNO</t>
  </si>
  <si>
    <t>CAIXA DE SOBREPOR P/ DISJUNTOR BIFÁSICO, USO INTERNO</t>
  </si>
  <si>
    <t>CABO DE COBRE ISOLADO, 750V - PVC / 70 GRAUS C, SECÇÃO 2,5MM2</t>
  </si>
  <si>
    <t>CABO DE COBRE ISOLADO, 750V - PVC / 70 GRAUS C, SECÇÃO 4MM2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</si>
  <si>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</t>
  </si>
  <si>
    <t>PROCESSO: 180/2020 - CHAMAMENTO PÚBLICO 0004/2020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</si>
</sst>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"/>
    <numFmt numFmtId="168" formatCode="#,##0.0000"/>
    <numFmt numFmtId="169" formatCode="_(* #,##0_);_(* \(#,##0\);_(* &quot;-&quot;??_);_(@_)"/>
    <numFmt numFmtId="170" formatCode="_(* #,##0.00_);_(* \(#,##0.00\);_(* \-??_);_(@_)"/>
    <numFmt numFmtId="171" formatCode="_(* #,##0.0000_);_(* \(#,##0.0000\);_(* \-??_);_(@_)"/>
    <numFmt numFmtId="172" formatCode="0.000%"/>
    <numFmt numFmtId="173" formatCode="_(* #,##0.000000_);_(* \(#,##0.000000\);_(* \-??_);_(@_)"/>
    <numFmt numFmtId="174" formatCode="0;[Red]0"/>
    <numFmt numFmtId="175" formatCode="#,##0.00;[Red]#,##0.00"/>
    <numFmt numFmtId="176" formatCode="0.0000"/>
    <numFmt numFmtId="177" formatCode="0.0"/>
    <numFmt numFmtId="178" formatCode="_(&quot;R$&quot;* #,##0.00_);_(&quot;R$&quot;* \(#,##0.00\);_(&quot;R$&quot;* &quot;-&quot;??_);_(@_)"/>
    <numFmt numFmtId="179" formatCode="_(* #,##0.0000000000000_);_(* \(#,##0.0000000000000\);_(* &quot;-&quot;??_);_(@_)"/>
    <numFmt numFmtId="180" formatCode="_(* #,##0.0000000_);_(* \(#,##0.0000000\);_(* &quot;-&quot;??_);_(@_)"/>
    <numFmt numFmtId="181" formatCode="0.0%"/>
    <numFmt numFmtId="182" formatCode="#,##0.000;[Red]#,##0.000"/>
    <numFmt numFmtId="183" formatCode="0.00;[Red]0.00"/>
    <numFmt numFmtId="184" formatCode="0.0000%"/>
    <numFmt numFmtId="185" formatCode="_(* #,##0.0_);_(* \(#,##0.0\);_(* &quot;-&quot;??_);_(@_)"/>
  </numFmts>
  <fonts count="59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name val="Dosis"/>
    </font>
    <font>
      <b/>
      <sz val="10"/>
      <name val="Times New Roman"/>
      <family val="1"/>
    </font>
    <font>
      <sz val="8"/>
      <color rgb="FF333333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1"/>
      <color indexed="10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9" fillId="11" borderId="0" applyNumberFormat="0" applyBorder="0" applyAlignment="0" applyProtection="0"/>
    <xf numFmtId="0" fontId="10" fillId="2" borderId="1" applyNumberFormat="0" applyAlignment="0" applyProtection="0"/>
    <xf numFmtId="0" fontId="11" fillId="12" borderId="2" applyNumberFormat="0" applyAlignment="0" applyProtection="0"/>
    <xf numFmtId="0" fontId="12" fillId="0" borderId="3" applyNumberFormat="0" applyFill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13" fillId="3" borderId="1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166" fontId="25" fillId="0" borderId="0"/>
    <xf numFmtId="166" fontId="25" fillId="0" borderId="0"/>
    <xf numFmtId="0" fontId="5" fillId="0" borderId="0"/>
    <xf numFmtId="0" fontId="24" fillId="0" borderId="0" applyNumberFormat="0" applyFont="0" applyFill="0" applyBorder="0" applyAlignment="0" applyProtection="0"/>
    <xf numFmtId="0" fontId="3" fillId="0" borderId="0"/>
    <xf numFmtId="0" fontId="3" fillId="4" borderId="4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0" fontId="14" fillId="2" borderId="5" applyNumberFormat="0" applyAlignment="0" applyProtection="0"/>
    <xf numFmtId="3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165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09">
    <xf numFmtId="0" fontId="0" fillId="0" borderId="0" xfId="0"/>
    <xf numFmtId="0" fontId="3" fillId="0" borderId="0" xfId="48"/>
    <xf numFmtId="0" fontId="2" fillId="17" borderId="10" xfId="48" applyFont="1" applyFill="1" applyBorder="1" applyAlignment="1">
      <alignment horizontal="center"/>
    </xf>
    <xf numFmtId="1" fontId="5" fillId="0" borderId="10" xfId="48" applyNumberFormat="1" applyFont="1" applyFill="1" applyBorder="1" applyAlignment="1">
      <alignment horizontal="center"/>
    </xf>
    <xf numFmtId="170" fontId="5" fillId="0" borderId="10" xfId="66" applyFont="1" applyFill="1" applyBorder="1" applyAlignment="1" applyProtection="1"/>
    <xf numFmtId="0" fontId="5" fillId="18" borderId="10" xfId="48" applyFont="1" applyFill="1" applyBorder="1"/>
    <xf numFmtId="0" fontId="5" fillId="0" borderId="10" xfId="48" applyFont="1" applyFill="1" applyBorder="1"/>
    <xf numFmtId="0" fontId="3" fillId="0" borderId="0" xfId="48" applyFill="1"/>
    <xf numFmtId="0" fontId="4" fillId="17" borderId="10" xfId="48" applyFont="1" applyFill="1" applyBorder="1"/>
    <xf numFmtId="0" fontId="3" fillId="0" borderId="11" xfId="48" applyFill="1" applyBorder="1"/>
    <xf numFmtId="0" fontId="3" fillId="0" borderId="0" xfId="48" applyFill="1" applyBorder="1"/>
    <xf numFmtId="0" fontId="4" fillId="19" borderId="10" xfId="48" applyFont="1" applyFill="1" applyBorder="1"/>
    <xf numFmtId="170" fontId="4" fillId="19" borderId="12" xfId="66" applyFont="1" applyFill="1" applyBorder="1" applyAlignment="1" applyProtection="1"/>
    <xf numFmtId="0" fontId="5" fillId="19" borderId="10" xfId="48" applyFont="1" applyFill="1" applyBorder="1"/>
    <xf numFmtId="0" fontId="4" fillId="0" borderId="0" xfId="48" applyFont="1" applyFill="1" applyAlignment="1">
      <alignment horizontal="center"/>
    </xf>
    <xf numFmtId="0" fontId="4" fillId="17" borderId="13" xfId="48" applyFont="1" applyFill="1" applyBorder="1" applyAlignment="1">
      <alignment horizontal="left" vertical="center"/>
    </xf>
    <xf numFmtId="0" fontId="4" fillId="17" borderId="10" xfId="48" applyFont="1" applyFill="1" applyBorder="1" applyAlignment="1">
      <alignment horizontal="center" vertical="center"/>
    </xf>
    <xf numFmtId="0" fontId="5" fillId="17" borderId="10" xfId="48" applyFont="1" applyFill="1" applyBorder="1" applyAlignment="1">
      <alignment horizontal="center" vertical="center" wrapText="1"/>
    </xf>
    <xf numFmtId="0" fontId="5" fillId="17" borderId="14" xfId="48" applyFont="1" applyFill="1" applyBorder="1" applyAlignment="1">
      <alignment horizontal="center" vertical="center" wrapText="1"/>
    </xf>
    <xf numFmtId="4" fontId="5" fillId="0" borderId="10" xfId="66" applyNumberFormat="1" applyFont="1" applyFill="1" applyBorder="1" applyAlignment="1" applyProtection="1">
      <alignment horizontal="right"/>
    </xf>
    <xf numFmtId="1" fontId="5" fillId="18" borderId="10" xfId="48" applyNumberFormat="1" applyFont="1" applyFill="1" applyBorder="1"/>
    <xf numFmtId="10" fontId="5" fillId="18" borderId="10" xfId="48" applyNumberFormat="1" applyFont="1" applyFill="1" applyBorder="1"/>
    <xf numFmtId="170" fontId="5" fillId="18" borderId="10" xfId="66" applyFont="1" applyFill="1" applyBorder="1" applyAlignment="1" applyProtection="1"/>
    <xf numFmtId="4" fontId="5" fillId="18" borderId="10" xfId="48" applyNumberFormat="1" applyFont="1" applyFill="1" applyBorder="1"/>
    <xf numFmtId="1" fontId="5" fillId="0" borderId="10" xfId="48" applyNumberFormat="1" applyFont="1" applyFill="1" applyBorder="1"/>
    <xf numFmtId="4" fontId="5" fillId="18" borderId="10" xfId="66" applyNumberFormat="1" applyFont="1" applyFill="1" applyBorder="1" applyAlignment="1" applyProtection="1">
      <alignment horizontal="right"/>
    </xf>
    <xf numFmtId="0" fontId="5" fillId="18" borderId="10" xfId="48" applyFont="1" applyFill="1" applyBorder="1" applyAlignment="1">
      <alignment horizontal="center"/>
    </xf>
    <xf numFmtId="0" fontId="5" fillId="0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170" fontId="4" fillId="19" borderId="15" xfId="66" applyFont="1" applyFill="1" applyBorder="1" applyAlignment="1" applyProtection="1"/>
    <xf numFmtId="0" fontId="3" fillId="0" borderId="16" xfId="48" applyFont="1" applyFill="1" applyBorder="1"/>
    <xf numFmtId="0" fontId="4" fillId="0" borderId="0" xfId="48" applyFont="1" applyFill="1" applyBorder="1" applyAlignment="1">
      <alignment horizontal="center" vertical="top"/>
    </xf>
    <xf numFmtId="0" fontId="5" fillId="0" borderId="17" xfId="48" applyFont="1" applyFill="1" applyBorder="1"/>
    <xf numFmtId="170" fontId="4" fillId="0" borderId="18" xfId="66" applyFont="1" applyFill="1" applyBorder="1" applyAlignment="1" applyProtection="1"/>
    <xf numFmtId="0" fontId="4" fillId="0" borderId="19" xfId="48" applyFont="1" applyFill="1" applyBorder="1" applyAlignment="1">
      <alignment horizontal="center" vertical="top"/>
    </xf>
    <xf numFmtId="0" fontId="5" fillId="0" borderId="19" xfId="48" applyFont="1" applyFill="1" applyBorder="1"/>
    <xf numFmtId="170" fontId="4" fillId="0" borderId="20" xfId="66" applyFont="1" applyFill="1" applyBorder="1" applyAlignment="1" applyProtection="1"/>
    <xf numFmtId="0" fontId="4" fillId="17" borderId="13" xfId="48" applyFont="1" applyFill="1" applyBorder="1" applyAlignment="1">
      <alignment horizontal="center"/>
    </xf>
    <xf numFmtId="0" fontId="4" fillId="17" borderId="21" xfId="48" applyFont="1" applyFill="1" applyBorder="1" applyAlignment="1">
      <alignment horizontal="left"/>
    </xf>
    <xf numFmtId="0" fontId="4" fillId="17" borderId="21" xfId="48" applyFont="1" applyFill="1" applyBorder="1" applyAlignment="1">
      <alignment horizontal="center"/>
    </xf>
    <xf numFmtId="0" fontId="4" fillId="17" borderId="10" xfId="48" applyFont="1" applyFill="1" applyBorder="1" applyAlignment="1">
      <alignment horizontal="center"/>
    </xf>
    <xf numFmtId="0" fontId="5" fillId="18" borderId="13" xfId="48" applyFont="1" applyFill="1" applyBorder="1"/>
    <xf numFmtId="0" fontId="5" fillId="18" borderId="21" xfId="48" applyFont="1" applyFill="1" applyBorder="1"/>
    <xf numFmtId="0" fontId="5" fillId="18" borderId="12" xfId="48" applyFont="1" applyFill="1" applyBorder="1"/>
    <xf numFmtId="171" fontId="5" fillId="20" borderId="10" xfId="66" applyNumberFormat="1" applyFont="1" applyFill="1" applyBorder="1" applyAlignment="1" applyProtection="1"/>
    <xf numFmtId="4" fontId="5" fillId="0" borderId="22" xfId="48" applyNumberFormat="1" applyFont="1" applyBorder="1"/>
    <xf numFmtId="173" fontId="5" fillId="20" borderId="10" xfId="66" applyNumberFormat="1" applyFont="1" applyFill="1" applyBorder="1" applyAlignment="1" applyProtection="1"/>
    <xf numFmtId="171" fontId="5" fillId="21" borderId="10" xfId="66" applyNumberFormat="1" applyFont="1" applyFill="1" applyBorder="1" applyAlignment="1" applyProtection="1"/>
    <xf numFmtId="170" fontId="5" fillId="21" borderId="10" xfId="66" applyFont="1" applyFill="1" applyBorder="1" applyAlignment="1" applyProtection="1"/>
    <xf numFmtId="0" fontId="5" fillId="18" borderId="23" xfId="48" applyFont="1" applyFill="1" applyBorder="1" applyAlignment="1">
      <alignment vertical="top"/>
    </xf>
    <xf numFmtId="0" fontId="5" fillId="18" borderId="19" xfId="48" applyFont="1" applyFill="1" applyBorder="1"/>
    <xf numFmtId="0" fontId="5" fillId="18" borderId="20" xfId="48" applyFont="1" applyFill="1" applyBorder="1"/>
    <xf numFmtId="0" fontId="4" fillId="19" borderId="23" xfId="48" applyFont="1" applyFill="1" applyBorder="1" applyAlignment="1">
      <alignment horizontal="center" vertical="top"/>
    </xf>
    <xf numFmtId="0" fontId="4" fillId="19" borderId="19" xfId="48" applyFont="1" applyFill="1" applyBorder="1" applyAlignment="1">
      <alignment horizontal="center" vertical="top"/>
    </xf>
    <xf numFmtId="3" fontId="4" fillId="19" borderId="19" xfId="48" applyNumberFormat="1" applyFont="1" applyFill="1" applyBorder="1" applyAlignment="1">
      <alignment horizontal="right" vertical="top"/>
    </xf>
    <xf numFmtId="0" fontId="4" fillId="19" borderId="24" xfId="48" applyFont="1" applyFill="1" applyBorder="1" applyAlignment="1">
      <alignment horizontal="left" vertical="top"/>
    </xf>
    <xf numFmtId="0" fontId="5" fillId="19" borderId="15" xfId="48" applyFont="1" applyFill="1" applyBorder="1"/>
    <xf numFmtId="170" fontId="5" fillId="19" borderId="10" xfId="66" applyFont="1" applyFill="1" applyBorder="1" applyAlignment="1" applyProtection="1"/>
    <xf numFmtId="0" fontId="5" fillId="19" borderId="21" xfId="48" applyFont="1" applyFill="1" applyBorder="1"/>
    <xf numFmtId="1" fontId="5" fillId="19" borderId="10" xfId="48" applyNumberFormat="1" applyFont="1" applyFill="1" applyBorder="1"/>
    <xf numFmtId="0" fontId="4" fillId="0" borderId="23" xfId="48" applyFont="1" applyFill="1" applyBorder="1" applyAlignment="1">
      <alignment horizontal="center" vertical="top"/>
    </xf>
    <xf numFmtId="0" fontId="5" fillId="0" borderId="0" xfId="48" applyFont="1" applyFill="1"/>
    <xf numFmtId="4" fontId="4" fillId="0" borderId="20" xfId="48" applyNumberFormat="1" applyFont="1" applyFill="1" applyBorder="1"/>
    <xf numFmtId="0" fontId="4" fillId="22" borderId="13" xfId="48" applyFont="1" applyFill="1" applyBorder="1" applyAlignment="1">
      <alignment horizontal="center"/>
    </xf>
    <xf numFmtId="0" fontId="4" fillId="22" borderId="21" xfId="48" applyFont="1" applyFill="1" applyBorder="1" applyAlignment="1">
      <alignment horizontal="center"/>
    </xf>
    <xf numFmtId="0" fontId="5" fillId="22" borderId="10" xfId="48" applyFont="1" applyFill="1" applyBorder="1" applyAlignment="1">
      <alignment horizontal="center"/>
    </xf>
    <xf numFmtId="171" fontId="5" fillId="18" borderId="10" xfId="66" applyNumberFormat="1" applyFont="1" applyFill="1" applyBorder="1" applyAlignment="1" applyProtection="1"/>
    <xf numFmtId="172" fontId="5" fillId="18" borderId="10" xfId="53" applyNumberFormat="1" applyFont="1" applyFill="1" applyBorder="1" applyAlignment="1" applyProtection="1"/>
    <xf numFmtId="0" fontId="4" fillId="19" borderId="20" xfId="48" applyFont="1" applyFill="1" applyBorder="1" applyAlignment="1">
      <alignment horizontal="left" vertical="top"/>
    </xf>
    <xf numFmtId="0" fontId="4" fillId="19" borderId="23" xfId="48" applyFont="1" applyFill="1" applyBorder="1" applyAlignment="1">
      <alignment horizontal="left" vertical="top"/>
    </xf>
    <xf numFmtId="0" fontId="3" fillId="19" borderId="0" xfId="48" applyFill="1"/>
    <xf numFmtId="170" fontId="4" fillId="19" borderId="10" xfId="66" applyFont="1" applyFill="1" applyBorder="1" applyAlignment="1" applyProtection="1"/>
    <xf numFmtId="170" fontId="4" fillId="19" borderId="10" xfId="48" applyNumberFormat="1" applyFont="1" applyFill="1" applyBorder="1" applyAlignment="1">
      <alignment horizontal="right"/>
    </xf>
    <xf numFmtId="10" fontId="5" fillId="0" borderId="10" xfId="53" applyNumberFormat="1" applyFont="1" applyFill="1" applyBorder="1" applyAlignment="1" applyProtection="1"/>
    <xf numFmtId="10" fontId="5" fillId="19" borderId="10" xfId="53" applyNumberFormat="1" applyFont="1" applyFill="1" applyBorder="1" applyAlignment="1" applyProtection="1"/>
    <xf numFmtId="170" fontId="3" fillId="0" borderId="0" xfId="48" applyNumberFormat="1" applyFill="1"/>
    <xf numFmtId="0" fontId="4" fillId="0" borderId="19" xfId="48" applyFont="1" applyFill="1" applyBorder="1"/>
    <xf numFmtId="4" fontId="5" fillId="0" borderId="19" xfId="48" applyNumberFormat="1" applyFont="1" applyFill="1" applyBorder="1"/>
    <xf numFmtId="170" fontId="4" fillId="0" borderId="19" xfId="48" applyNumberFormat="1" applyFont="1" applyFill="1" applyBorder="1"/>
    <xf numFmtId="4" fontId="5" fillId="0" borderId="19" xfId="48" applyNumberFormat="1" applyFont="1" applyFill="1" applyBorder="1" applyAlignment="1">
      <alignment horizontal="center"/>
    </xf>
    <xf numFmtId="170" fontId="4" fillId="0" borderId="0" xfId="48" applyNumberFormat="1" applyFont="1" applyFill="1" applyBorder="1"/>
    <xf numFmtId="170" fontId="5" fillId="18" borderId="10" xfId="48" applyNumberFormat="1" applyFont="1" applyFill="1" applyBorder="1"/>
    <xf numFmtId="170" fontId="3" fillId="0" borderId="0" xfId="48" applyNumberFormat="1" applyFill="1" applyAlignment="1">
      <alignment horizontal="center"/>
    </xf>
    <xf numFmtId="0" fontId="3" fillId="0" borderId="0" xfId="48" applyFill="1" applyAlignment="1">
      <alignment horizontal="center"/>
    </xf>
    <xf numFmtId="168" fontId="4" fillId="19" borderId="10" xfId="48" applyNumberFormat="1" applyFont="1" applyFill="1" applyBorder="1" applyAlignment="1">
      <alignment horizontal="center"/>
    </xf>
    <xf numFmtId="170" fontId="4" fillId="19" borderId="10" xfId="48" applyNumberFormat="1" applyFont="1" applyFill="1" applyBorder="1"/>
    <xf numFmtId="0" fontId="4" fillId="0" borderId="0" xfId="48" applyFont="1" applyFill="1" applyBorder="1"/>
    <xf numFmtId="4" fontId="5" fillId="0" borderId="0" xfId="48" applyNumberFormat="1" applyFont="1" applyFill="1" applyBorder="1"/>
    <xf numFmtId="4" fontId="4" fillId="0" borderId="0" xfId="48" applyNumberFormat="1" applyFont="1" applyFill="1" applyBorder="1"/>
    <xf numFmtId="168" fontId="4" fillId="19" borderId="10" xfId="48" applyNumberFormat="1" applyFont="1" applyFill="1" applyBorder="1" applyAlignment="1">
      <alignment horizontal="center" vertical="center" wrapText="1"/>
    </xf>
    <xf numFmtId="170" fontId="4" fillId="19" borderId="12" xfId="48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4" fontId="27" fillId="0" borderId="0" xfId="0" applyNumberFormat="1" applyFon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49" fontId="1" fillId="0" borderId="22" xfId="0" applyNumberFormat="1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4" fontId="27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3" fillId="23" borderId="22" xfId="0" applyFont="1" applyFill="1" applyBorder="1" applyAlignment="1">
      <alignment horizontal="center" vertical="center"/>
    </xf>
    <xf numFmtId="43" fontId="3" fillId="0" borderId="0" xfId="0" applyNumberFormat="1" applyFont="1" applyFill="1" applyAlignment="1">
      <alignment horizontal="center"/>
    </xf>
    <xf numFmtId="2" fontId="3" fillId="0" borderId="22" xfId="0" applyNumberFormat="1" applyFont="1" applyFill="1" applyBorder="1" applyAlignment="1">
      <alignment horizontal="center" vertical="center"/>
    </xf>
    <xf numFmtId="0" fontId="1" fillId="0" borderId="22" xfId="39" applyFont="1" applyFill="1" applyBorder="1" applyAlignment="1">
      <alignment horizontal="left" vertical="center" wrapText="1"/>
    </xf>
    <xf numFmtId="0" fontId="1" fillId="0" borderId="22" xfId="47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>
      <alignment horizontal="center" vertical="center"/>
    </xf>
    <xf numFmtId="4" fontId="27" fillId="0" borderId="22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/>
    </xf>
    <xf numFmtId="165" fontId="33" fillId="23" borderId="22" xfId="56" applyFont="1" applyFill="1" applyBorder="1" applyAlignment="1">
      <alignment horizontal="right" vertical="center"/>
    </xf>
    <xf numFmtId="0" fontId="33" fillId="23" borderId="22" xfId="0" applyFont="1" applyFill="1" applyBorder="1" applyAlignment="1">
      <alignment horizontal="left" vertical="center" wrapText="1"/>
    </xf>
    <xf numFmtId="49" fontId="33" fillId="23" borderId="22" xfId="0" applyNumberFormat="1" applyFont="1" applyFill="1" applyBorder="1" applyAlignment="1">
      <alignment horizontal="left" vertical="center" wrapText="1"/>
    </xf>
    <xf numFmtId="0" fontId="33" fillId="23" borderId="0" xfId="0" applyFont="1" applyFill="1" applyBorder="1" applyAlignment="1">
      <alignment horizontal="center" vertical="center"/>
    </xf>
    <xf numFmtId="0" fontId="33" fillId="23" borderId="0" xfId="0" applyFont="1" applyFill="1" applyAlignment="1">
      <alignment horizontal="center" vertical="center"/>
    </xf>
    <xf numFmtId="0" fontId="37" fillId="23" borderId="0" xfId="0" applyFont="1" applyFill="1" applyAlignment="1">
      <alignment horizontal="left" vertical="center" wrapText="1"/>
    </xf>
    <xf numFmtId="0" fontId="33" fillId="23" borderId="0" xfId="0" applyFont="1" applyFill="1" applyAlignment="1">
      <alignment vertical="center"/>
    </xf>
    <xf numFmtId="165" fontId="33" fillId="23" borderId="0" xfId="56" applyFont="1" applyFill="1" applyAlignment="1">
      <alignment vertical="center"/>
    </xf>
    <xf numFmtId="43" fontId="33" fillId="23" borderId="0" xfId="0" applyNumberFormat="1" applyFont="1" applyFill="1" applyAlignment="1">
      <alignment vertical="center"/>
    </xf>
    <xf numFmtId="165" fontId="37" fillId="23" borderId="0" xfId="56" applyFont="1" applyFill="1" applyAlignment="1">
      <alignment vertical="center"/>
    </xf>
    <xf numFmtId="0" fontId="37" fillId="23" borderId="0" xfId="0" applyFont="1" applyFill="1" applyAlignment="1">
      <alignment vertical="center"/>
    </xf>
    <xf numFmtId="3" fontId="33" fillId="23" borderId="0" xfId="0" applyNumberFormat="1" applyFont="1" applyFill="1" applyAlignment="1">
      <alignment vertical="center"/>
    </xf>
    <xf numFmtId="4" fontId="33" fillId="23" borderId="0" xfId="0" applyNumberFormat="1" applyFont="1" applyFill="1" applyAlignment="1">
      <alignment vertical="center"/>
    </xf>
    <xf numFmtId="0" fontId="33" fillId="23" borderId="0" xfId="0" applyFont="1" applyFill="1" applyBorder="1" applyAlignment="1">
      <alignment vertical="center"/>
    </xf>
    <xf numFmtId="4" fontId="33" fillId="23" borderId="22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49" fontId="1" fillId="0" borderId="22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2" fontId="1" fillId="0" borderId="22" xfId="0" applyNumberFormat="1" applyFont="1" applyFill="1" applyBorder="1" applyAlignment="1">
      <alignment horizontal="center" vertical="center"/>
    </xf>
    <xf numFmtId="165" fontId="3" fillId="0" borderId="22" xfId="56" applyFont="1" applyFill="1" applyBorder="1" applyAlignment="1">
      <alignment horizontal="right" vertical="center"/>
    </xf>
    <xf numFmtId="165" fontId="1" fillId="0" borderId="22" xfId="56" applyFont="1" applyFill="1" applyBorder="1" applyAlignment="1">
      <alignment horizontal="right" vertical="center"/>
    </xf>
    <xf numFmtId="4" fontId="27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49" fontId="36" fillId="23" borderId="22" xfId="0" applyNumberFormat="1" applyFont="1" applyFill="1" applyBorder="1" applyAlignment="1">
      <alignment horizontal="center" vertical="center" wrapText="1"/>
    </xf>
    <xf numFmtId="0" fontId="36" fillId="23" borderId="22" xfId="0" applyFont="1" applyFill="1" applyBorder="1" applyAlignment="1">
      <alignment horizontal="center" vertical="center" wrapText="1"/>
    </xf>
    <xf numFmtId="2" fontId="37" fillId="23" borderId="22" xfId="0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center" vertical="center" wrapText="1"/>
    </xf>
    <xf numFmtId="165" fontId="33" fillId="23" borderId="22" xfId="56" applyFont="1" applyFill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left" vertical="center" wrapText="1"/>
    </xf>
    <xf numFmtId="49" fontId="37" fillId="23" borderId="22" xfId="0" applyNumberFormat="1" applyFont="1" applyFill="1" applyBorder="1" applyAlignment="1">
      <alignment horizontal="center" vertical="center" wrapText="1"/>
    </xf>
    <xf numFmtId="165" fontId="37" fillId="23" borderId="22" xfId="56" applyFont="1" applyFill="1" applyBorder="1" applyAlignment="1">
      <alignment horizontal="center" vertical="center"/>
    </xf>
    <xf numFmtId="2" fontId="33" fillId="23" borderId="22" xfId="0" applyNumberFormat="1" applyFont="1" applyFill="1" applyBorder="1" applyAlignment="1">
      <alignment horizontal="center" vertical="center"/>
    </xf>
    <xf numFmtId="167" fontId="33" fillId="23" borderId="22" xfId="0" applyNumberFormat="1" applyFont="1" applyFill="1" applyBorder="1" applyAlignment="1">
      <alignment horizontal="center" vertical="center"/>
    </xf>
    <xf numFmtId="4" fontId="33" fillId="23" borderId="22" xfId="56" applyNumberFormat="1" applyFont="1" applyFill="1" applyBorder="1" applyAlignment="1">
      <alignment horizontal="center" vertical="center"/>
    </xf>
    <xf numFmtId="165" fontId="33" fillId="23" borderId="0" xfId="56" applyFont="1" applyFill="1" applyBorder="1" applyAlignment="1">
      <alignment horizontal="center" vertical="center"/>
    </xf>
    <xf numFmtId="4" fontId="33" fillId="23" borderId="0" xfId="56" applyNumberFormat="1" applyFont="1" applyFill="1" applyBorder="1" applyAlignment="1">
      <alignment horizontal="center" vertical="center"/>
    </xf>
    <xf numFmtId="164" fontId="37" fillId="23" borderId="22" xfId="31" applyFont="1" applyFill="1" applyBorder="1" applyAlignment="1">
      <alignment horizontal="center" vertical="center"/>
    </xf>
    <xf numFmtId="2" fontId="33" fillId="23" borderId="0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center" vertical="center"/>
    </xf>
    <xf numFmtId="4" fontId="33" fillId="23" borderId="22" xfId="44" applyNumberFormat="1" applyFont="1" applyFill="1" applyBorder="1" applyAlignment="1" applyProtection="1">
      <alignment horizontal="center" vertical="center"/>
    </xf>
    <xf numFmtId="49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49" fontId="33" fillId="23" borderId="22" xfId="39" applyNumberFormat="1" applyFont="1" applyFill="1" applyBorder="1" applyAlignment="1">
      <alignment horizontal="left" vertical="center" wrapText="1"/>
    </xf>
    <xf numFmtId="4" fontId="33" fillId="23" borderId="22" xfId="45" applyNumberFormat="1" applyFont="1" applyFill="1" applyBorder="1" applyAlignment="1" applyProtection="1">
      <alignment horizontal="center" vertical="center"/>
    </xf>
    <xf numFmtId="168" fontId="33" fillId="23" borderId="22" xfId="45" applyNumberFormat="1" applyFont="1" applyFill="1" applyBorder="1" applyAlignment="1">
      <alignment horizontal="center" vertical="center"/>
    </xf>
    <xf numFmtId="49" fontId="33" fillId="23" borderId="22" xfId="46" applyNumberFormat="1" applyFont="1" applyFill="1" applyBorder="1" applyAlignment="1">
      <alignment horizontal="left" vertical="center" wrapText="1"/>
    </xf>
    <xf numFmtId="0" fontId="33" fillId="23" borderId="22" xfId="46" applyFont="1" applyFill="1" applyBorder="1" applyAlignment="1">
      <alignment horizontal="center" vertical="center"/>
    </xf>
    <xf numFmtId="174" fontId="33" fillId="23" borderId="22" xfId="46" applyNumberFormat="1" applyFont="1" applyFill="1" applyBorder="1" applyAlignment="1" applyProtection="1">
      <alignment horizontal="center" vertical="center"/>
      <protection locked="0"/>
    </xf>
    <xf numFmtId="165" fontId="33" fillId="23" borderId="0" xfId="46" applyNumberFormat="1" applyFont="1" applyFill="1" applyBorder="1" applyAlignment="1">
      <alignment horizontal="center" vertical="center"/>
    </xf>
    <xf numFmtId="175" fontId="33" fillId="23" borderId="22" xfId="46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left" vertical="center"/>
    </xf>
    <xf numFmtId="183" fontId="33" fillId="23" borderId="22" xfId="46" applyNumberFormat="1" applyFont="1" applyFill="1" applyBorder="1" applyAlignment="1" applyProtection="1">
      <alignment horizontal="center" vertical="center"/>
      <protection locked="0"/>
    </xf>
    <xf numFmtId="174" fontId="33" fillId="23" borderId="22" xfId="31" applyNumberFormat="1" applyFont="1" applyFill="1" applyBorder="1" applyAlignment="1" applyProtection="1">
      <alignment horizontal="center" vertical="center"/>
      <protection locked="0"/>
    </xf>
    <xf numFmtId="49" fontId="33" fillId="23" borderId="22" xfId="0" quotePrefix="1" applyNumberFormat="1" applyFont="1" applyFill="1" applyBorder="1" applyAlignment="1">
      <alignment horizontal="left" vertical="center" wrapText="1"/>
    </xf>
    <xf numFmtId="2" fontId="33" fillId="23" borderId="22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left" vertical="center" wrapText="1"/>
    </xf>
    <xf numFmtId="0" fontId="33" fillId="23" borderId="22" xfId="0" applyFont="1" applyFill="1" applyBorder="1" applyAlignment="1">
      <alignment horizontal="left" vertical="center"/>
    </xf>
    <xf numFmtId="0" fontId="33" fillId="23" borderId="22" xfId="38" applyFont="1" applyFill="1" applyBorder="1" applyAlignment="1" applyProtection="1">
      <alignment horizontal="center" vertical="center"/>
    </xf>
    <xf numFmtId="4" fontId="33" fillId="23" borderId="22" xfId="57" applyNumberFormat="1" applyFont="1" applyFill="1" applyBorder="1" applyAlignment="1" applyProtection="1">
      <alignment horizontal="center" vertical="center"/>
    </xf>
    <xf numFmtId="0" fontId="38" fillId="23" borderId="0" xfId="0" applyFont="1" applyFill="1"/>
    <xf numFmtId="0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164" fontId="37" fillId="23" borderId="22" xfId="32" applyFont="1" applyFill="1" applyBorder="1" applyAlignment="1">
      <alignment horizontal="center" vertical="center"/>
    </xf>
    <xf numFmtId="165" fontId="33" fillId="23" borderId="22" xfId="57" applyFont="1" applyFill="1" applyBorder="1" applyAlignment="1">
      <alignment horizontal="center" vertical="center"/>
    </xf>
    <xf numFmtId="4" fontId="33" fillId="23" borderId="22" xfId="57" applyNumberFormat="1" applyFont="1" applyFill="1" applyBorder="1" applyAlignment="1">
      <alignment horizontal="center" vertical="center"/>
    </xf>
    <xf numFmtId="2" fontId="37" fillId="23" borderId="0" xfId="0" applyNumberFormat="1" applyFont="1" applyFill="1" applyBorder="1" applyAlignment="1">
      <alignment horizontal="center" vertical="center"/>
    </xf>
    <xf numFmtId="49" fontId="33" fillId="23" borderId="0" xfId="0" applyNumberFormat="1" applyFont="1" applyFill="1" applyBorder="1" applyAlignment="1">
      <alignment horizontal="left" vertical="center" wrapText="1"/>
    </xf>
    <xf numFmtId="49" fontId="33" fillId="23" borderId="0" xfId="0" applyNumberFormat="1" applyFont="1" applyFill="1" applyBorder="1" applyAlignment="1">
      <alignment horizontal="center" vertical="center" wrapText="1"/>
    </xf>
    <xf numFmtId="2" fontId="37" fillId="23" borderId="0" xfId="0" applyNumberFormat="1" applyFont="1" applyFill="1" applyAlignment="1">
      <alignment horizontal="center" vertical="center"/>
    </xf>
    <xf numFmtId="49" fontId="33" fillId="23" borderId="0" xfId="0" applyNumberFormat="1" applyFont="1" applyFill="1" applyAlignment="1">
      <alignment horizontal="left" vertical="center" wrapText="1"/>
    </xf>
    <xf numFmtId="49" fontId="33" fillId="23" borderId="0" xfId="0" applyNumberFormat="1" applyFont="1" applyFill="1" applyAlignment="1">
      <alignment horizontal="center" vertical="center" wrapText="1"/>
    </xf>
    <xf numFmtId="165" fontId="33" fillId="23" borderId="0" xfId="56" applyFont="1" applyFill="1" applyAlignment="1">
      <alignment horizontal="center" vertical="center"/>
    </xf>
    <xf numFmtId="0" fontId="27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vertical="center"/>
    </xf>
    <xf numFmtId="9" fontId="1" fillId="23" borderId="0" xfId="50" applyFont="1" applyFill="1" applyAlignment="1">
      <alignment vertical="center"/>
    </xf>
    <xf numFmtId="10" fontId="1" fillId="23" borderId="0" xfId="50" applyNumberFormat="1" applyFont="1" applyFill="1" applyAlignment="1">
      <alignment vertical="center"/>
    </xf>
    <xf numFmtId="0" fontId="27" fillId="23" borderId="0" xfId="83" applyFont="1" applyFill="1" applyBorder="1" applyAlignment="1">
      <alignment horizontal="center" vertical="center"/>
    </xf>
    <xf numFmtId="2" fontId="1" fillId="23" borderId="0" xfId="83" applyNumberFormat="1" applyFont="1" applyFill="1" applyAlignment="1">
      <alignment vertical="center"/>
    </xf>
    <xf numFmtId="0" fontId="1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horizontal="left" vertical="center"/>
    </xf>
    <xf numFmtId="10" fontId="1" fillId="23" borderId="0" xfId="84" applyNumberFormat="1" applyFont="1" applyFill="1" applyAlignment="1">
      <alignment horizontal="center" vertical="center"/>
    </xf>
    <xf numFmtId="10" fontId="27" fillId="0" borderId="0" xfId="84" applyNumberFormat="1" applyFont="1" applyFill="1" applyAlignment="1">
      <alignment horizontal="center" vertical="center"/>
    </xf>
    <xf numFmtId="0" fontId="27" fillId="23" borderId="0" xfId="83" applyFont="1" applyFill="1" applyAlignment="1">
      <alignment horizontal="left" vertical="center"/>
    </xf>
    <xf numFmtId="0" fontId="27" fillId="0" borderId="0" xfId="83" applyFont="1" applyFill="1" applyAlignment="1">
      <alignment vertical="center"/>
    </xf>
    <xf numFmtId="0" fontId="27" fillId="23" borderId="0" xfId="83" applyFont="1" applyFill="1" applyAlignment="1">
      <alignment vertical="center"/>
    </xf>
    <xf numFmtId="176" fontId="1" fillId="23" borderId="0" xfId="83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/>
    </xf>
    <xf numFmtId="9" fontId="1" fillId="23" borderId="0" xfId="50" applyFont="1" applyFill="1"/>
    <xf numFmtId="10" fontId="1" fillId="23" borderId="0" xfId="50" applyNumberFormat="1" applyFont="1" applyFill="1"/>
    <xf numFmtId="0" fontId="1" fillId="23" borderId="0" xfId="83" applyFont="1" applyFill="1"/>
    <xf numFmtId="0" fontId="1" fillId="23" borderId="0" xfId="83" applyFont="1" applyFill="1" applyAlignment="1">
      <alignment horizontal="left"/>
    </xf>
    <xf numFmtId="0" fontId="1" fillId="0" borderId="0" xfId="83" applyFont="1" applyFill="1" applyAlignment="1">
      <alignment horizontal="center" vertical="center"/>
    </xf>
    <xf numFmtId="0" fontId="1" fillId="0" borderId="0" xfId="83" applyFont="1" applyFill="1" applyAlignment="1">
      <alignment horizontal="left" vertical="center"/>
    </xf>
    <xf numFmtId="0" fontId="1" fillId="0" borderId="0" xfId="83" applyFont="1" applyFill="1" applyAlignment="1">
      <alignment vertical="center"/>
    </xf>
    <xf numFmtId="10" fontId="1" fillId="0" borderId="0" xfId="50" applyNumberFormat="1" applyFont="1" applyFill="1" applyAlignment="1">
      <alignment vertical="center"/>
    </xf>
    <xf numFmtId="10" fontId="27" fillId="23" borderId="0" xfId="50" applyNumberFormat="1" applyFont="1" applyFill="1" applyAlignment="1">
      <alignment vertical="center"/>
    </xf>
    <xf numFmtId="0" fontId="1" fillId="23" borderId="0" xfId="83" applyFont="1" applyFill="1" applyAlignment="1">
      <alignment horizontal="right" vertical="center"/>
    </xf>
    <xf numFmtId="0" fontId="1" fillId="23" borderId="0" xfId="83" applyFont="1" applyFill="1" applyAlignment="1"/>
    <xf numFmtId="0" fontId="1" fillId="23" borderId="0" xfId="83" applyFont="1" applyFill="1" applyBorder="1" applyAlignment="1">
      <alignment horizontal="center" vertical="center"/>
    </xf>
    <xf numFmtId="0" fontId="1" fillId="23" borderId="0" xfId="83" applyFont="1" applyFill="1" applyAlignment="1">
      <alignment vertical="top"/>
    </xf>
    <xf numFmtId="0" fontId="1" fillId="0" borderId="0" xfId="83" applyFont="1" applyFill="1" applyBorder="1" applyAlignment="1">
      <alignment horizontal="center" vertical="center"/>
    </xf>
    <xf numFmtId="10" fontId="27" fillId="0" borderId="0" xfId="84" applyNumberFormat="1" applyFont="1" applyFill="1" applyBorder="1" applyAlignment="1">
      <alignment horizontal="center" vertical="center"/>
    </xf>
    <xf numFmtId="0" fontId="27" fillId="0" borderId="0" xfId="83" applyFont="1" applyFill="1" applyBorder="1" applyAlignment="1">
      <alignment horizontal="left" vertical="center"/>
    </xf>
    <xf numFmtId="0" fontId="27" fillId="0" borderId="0" xfId="83" applyFont="1" applyFill="1" applyBorder="1" applyAlignment="1">
      <alignment vertical="center"/>
    </xf>
    <xf numFmtId="0" fontId="27" fillId="23" borderId="0" xfId="83" applyFont="1" applyFill="1" applyBorder="1" applyAlignment="1">
      <alignment horizontal="left" vertical="center"/>
    </xf>
    <xf numFmtId="184" fontId="1" fillId="23" borderId="0" xfId="50" applyNumberFormat="1" applyFont="1" applyFill="1"/>
    <xf numFmtId="0" fontId="27" fillId="23" borderId="0" xfId="83" applyFont="1" applyFill="1" applyAlignment="1">
      <alignment vertical="top"/>
    </xf>
    <xf numFmtId="10" fontId="27" fillId="23" borderId="0" xfId="84" applyNumberFormat="1" applyFont="1" applyFill="1" applyAlignment="1">
      <alignment horizontal="center"/>
    </xf>
    <xf numFmtId="179" fontId="39" fillId="23" borderId="0" xfId="86" applyNumberFormat="1" applyFont="1" applyFill="1" applyAlignment="1">
      <alignment horizontal="right" vertical="center"/>
    </xf>
    <xf numFmtId="180" fontId="39" fillId="23" borderId="0" xfId="86" applyNumberFormat="1" applyFont="1" applyFill="1" applyAlignment="1">
      <alignment horizontal="right"/>
    </xf>
    <xf numFmtId="180" fontId="39" fillId="23" borderId="0" xfId="86" applyNumberFormat="1" applyFont="1" applyFill="1" applyAlignment="1">
      <alignment horizontal="right" vertical="center"/>
    </xf>
    <xf numFmtId="176" fontId="27" fillId="23" borderId="0" xfId="83" applyNumberFormat="1" applyFont="1" applyFill="1" applyAlignment="1">
      <alignment horizontal="right" vertical="center"/>
    </xf>
    <xf numFmtId="178" fontId="27" fillId="23" borderId="0" xfId="85" applyNumberFormat="1" applyFont="1" applyFill="1" applyAlignment="1">
      <alignment horizontal="right" vertical="center"/>
    </xf>
    <xf numFmtId="164" fontId="1" fillId="23" borderId="0" xfId="83" applyNumberFormat="1" applyFont="1" applyFill="1" applyAlignment="1">
      <alignment horizontal="left" vertical="center"/>
    </xf>
    <xf numFmtId="164" fontId="1" fillId="23" borderId="0" xfId="85" applyNumberFormat="1" applyFont="1" applyFill="1" applyAlignment="1">
      <alignment horizontal="right" vertical="center"/>
    </xf>
    <xf numFmtId="178" fontId="40" fillId="23" borderId="0" xfId="85" applyNumberFormat="1" applyFont="1" applyFill="1" applyAlignment="1">
      <alignment horizontal="right"/>
    </xf>
    <xf numFmtId="165" fontId="1" fillId="23" borderId="0" xfId="56" applyFont="1" applyFill="1"/>
    <xf numFmtId="178" fontId="39" fillId="23" borderId="0" xfId="85" applyNumberFormat="1" applyFont="1" applyFill="1" applyAlignment="1">
      <alignment horizontal="right"/>
    </xf>
    <xf numFmtId="176" fontId="27" fillId="23" borderId="0" xfId="83" applyNumberFormat="1" applyFont="1" applyFill="1" applyAlignment="1">
      <alignment horizontal="center" vertical="center"/>
    </xf>
    <xf numFmtId="176" fontId="1" fillId="23" borderId="0" xfId="83" applyNumberFormat="1" applyFont="1" applyFill="1" applyAlignment="1">
      <alignment horizontal="center" vertical="center"/>
    </xf>
    <xf numFmtId="0" fontId="1" fillId="23" borderId="0" xfId="83" applyFont="1" applyFill="1" applyBorder="1" applyAlignment="1">
      <alignment vertical="center"/>
    </xf>
    <xf numFmtId="178" fontId="1" fillId="23" borderId="0" xfId="85" applyNumberFormat="1" applyFont="1" applyFill="1" applyBorder="1" applyAlignment="1">
      <alignment horizontal="right"/>
    </xf>
    <xf numFmtId="9" fontId="1" fillId="23" borderId="0" xfId="50" applyFont="1" applyFill="1" applyBorder="1"/>
    <xf numFmtId="10" fontId="1" fillId="23" borderId="0" xfId="50" applyNumberFormat="1" applyFont="1" applyFill="1" applyBorder="1"/>
    <xf numFmtId="0" fontId="1" fillId="23" borderId="0" xfId="83" applyFont="1" applyFill="1" applyBorder="1"/>
    <xf numFmtId="0" fontId="1" fillId="23" borderId="0" xfId="83" applyFont="1" applyFill="1" applyBorder="1" applyAlignment="1"/>
    <xf numFmtId="0" fontId="27" fillId="23" borderId="22" xfId="83" applyFont="1" applyFill="1" applyBorder="1" applyAlignment="1">
      <alignment horizontal="left" vertical="center"/>
    </xf>
    <xf numFmtId="181" fontId="27" fillId="23" borderId="0" xfId="83" applyNumberFormat="1" applyFont="1" applyFill="1" applyBorder="1" applyAlignment="1">
      <alignment horizontal="center" vertical="center"/>
    </xf>
    <xf numFmtId="9" fontId="1" fillId="23" borderId="0" xfId="50" applyFont="1" applyFill="1" applyBorder="1" applyAlignment="1">
      <alignment vertical="center"/>
    </xf>
    <xf numFmtId="10" fontId="1" fillId="23" borderId="0" xfId="50" applyNumberFormat="1" applyFont="1" applyFill="1" applyBorder="1" applyAlignment="1">
      <alignment vertical="center"/>
    </xf>
    <xf numFmtId="9" fontId="1" fillId="23" borderId="0" xfId="50" applyFont="1" applyFill="1" applyAlignment="1" applyProtection="1">
      <alignment horizontal="left"/>
    </xf>
    <xf numFmtId="10" fontId="1" fillId="23" borderId="0" xfId="50" applyNumberFormat="1" applyFont="1" applyFill="1" applyAlignment="1" applyProtection="1">
      <alignment horizontal="center"/>
      <protection locked="0"/>
    </xf>
    <xf numFmtId="49" fontId="27" fillId="23" borderId="0" xfId="0" applyNumberFormat="1" applyFont="1" applyFill="1" applyBorder="1" applyAlignment="1">
      <alignment vertical="center"/>
    </xf>
    <xf numFmtId="2" fontId="27" fillId="23" borderId="0" xfId="0" applyNumberFormat="1" applyFont="1" applyFill="1" applyBorder="1" applyAlignment="1">
      <alignment horizontal="left" vertical="center"/>
    </xf>
    <xf numFmtId="0" fontId="1" fillId="23" borderId="0" xfId="0" applyFont="1" applyFill="1" applyAlignment="1">
      <alignment horizontal="left" vertical="center"/>
    </xf>
    <xf numFmtId="0" fontId="1" fillId="23" borderId="0" xfId="30" applyFont="1" applyFill="1" applyAlignment="1" applyProtection="1">
      <alignment vertical="center"/>
    </xf>
    <xf numFmtId="164" fontId="1" fillId="23" borderId="0" xfId="83" applyNumberFormat="1" applyFont="1" applyFill="1" applyAlignment="1">
      <alignment vertical="center"/>
    </xf>
    <xf numFmtId="10" fontId="1" fillId="23" borderId="0" xfId="83" applyNumberFormat="1" applyFont="1" applyFill="1" applyAlignment="1">
      <alignment vertical="center"/>
    </xf>
    <xf numFmtId="0" fontId="44" fillId="23" borderId="36" xfId="87" applyFont="1" applyFill="1" applyBorder="1" applyAlignment="1">
      <alignment horizontal="center" vertical="center" wrapText="1"/>
    </xf>
    <xf numFmtId="0" fontId="44" fillId="23" borderId="37" xfId="87" applyFont="1" applyFill="1" applyBorder="1" applyAlignment="1">
      <alignment horizontal="center" vertical="center" wrapText="1"/>
    </xf>
    <xf numFmtId="0" fontId="44" fillId="23" borderId="38" xfId="87" applyFont="1" applyFill="1" applyBorder="1" applyAlignment="1">
      <alignment horizontal="center" vertical="center" wrapText="1"/>
    </xf>
    <xf numFmtId="0" fontId="31" fillId="23" borderId="32" xfId="87" applyFont="1" applyFill="1" applyBorder="1" applyAlignment="1">
      <alignment horizontal="center" vertical="top" wrapText="1"/>
    </xf>
    <xf numFmtId="0" fontId="31" fillId="23" borderId="0" xfId="87" applyFont="1" applyFill="1" applyBorder="1" applyAlignment="1">
      <alignment horizontal="center" vertical="top" wrapText="1"/>
    </xf>
    <xf numFmtId="0" fontId="31" fillId="23" borderId="39" xfId="87" applyFont="1" applyFill="1" applyBorder="1" applyAlignment="1">
      <alignment horizontal="center" vertical="top" wrapText="1"/>
    </xf>
    <xf numFmtId="0" fontId="32" fillId="23" borderId="32" xfId="87" applyFont="1" applyFill="1" applyBorder="1"/>
    <xf numFmtId="0" fontId="32" fillId="23" borderId="0" xfId="87" applyFont="1" applyFill="1" applyBorder="1"/>
    <xf numFmtId="0" fontId="46" fillId="23" borderId="0" xfId="87" applyFont="1" applyFill="1" applyBorder="1" applyAlignment="1">
      <alignment horizontal="center" vertical="center"/>
    </xf>
    <xf numFmtId="0" fontId="32" fillId="23" borderId="39" xfId="87" applyFont="1" applyFill="1" applyBorder="1"/>
    <xf numFmtId="0" fontId="32" fillId="23" borderId="0" xfId="87" applyFont="1" applyFill="1" applyBorder="1" applyAlignment="1">
      <alignment horizontal="center"/>
    </xf>
    <xf numFmtId="0" fontId="46" fillId="23" borderId="0" xfId="87" applyFont="1" applyFill="1" applyBorder="1" applyAlignment="1">
      <alignment horizontal="center"/>
    </xf>
    <xf numFmtId="0" fontId="46" fillId="23" borderId="0" xfId="87" applyFont="1" applyFill="1" applyBorder="1" applyAlignment="1">
      <alignment wrapText="1"/>
    </xf>
    <xf numFmtId="10" fontId="46" fillId="23" borderId="0" xfId="87" applyNumberFormat="1" applyFont="1" applyFill="1" applyBorder="1" applyAlignment="1">
      <alignment horizontal="center"/>
    </xf>
    <xf numFmtId="0" fontId="46" fillId="23" borderId="32" xfId="87" applyFont="1" applyFill="1" applyBorder="1"/>
    <xf numFmtId="0" fontId="46" fillId="23" borderId="0" xfId="87" applyFont="1" applyFill="1" applyBorder="1"/>
    <xf numFmtId="0" fontId="46" fillId="23" borderId="39" xfId="87" applyFont="1" applyFill="1" applyBorder="1"/>
    <xf numFmtId="0" fontId="32" fillId="23" borderId="0" xfId="87" applyFont="1" applyFill="1" applyBorder="1" applyAlignment="1">
      <alignment wrapText="1"/>
    </xf>
    <xf numFmtId="10" fontId="32" fillId="23" borderId="0" xfId="87" applyNumberFormat="1" applyFont="1" applyFill="1" applyBorder="1" applyAlignment="1">
      <alignment horizontal="center"/>
    </xf>
    <xf numFmtId="0" fontId="46" fillId="23" borderId="0" xfId="87" applyFont="1" applyFill="1" applyBorder="1" applyAlignment="1">
      <alignment horizontal="left" vertical="center" wrapText="1"/>
    </xf>
    <xf numFmtId="0" fontId="46" fillId="23" borderId="0" xfId="87" applyFont="1" applyFill="1" applyBorder="1" applyAlignment="1">
      <alignment horizontal="center" vertical="center" wrapText="1"/>
    </xf>
    <xf numFmtId="0" fontId="46" fillId="23" borderId="0" xfId="87" applyFont="1" applyFill="1" applyBorder="1" applyAlignment="1"/>
    <xf numFmtId="0" fontId="32" fillId="23" borderId="32" xfId="87" applyFont="1" applyFill="1" applyBorder="1" applyAlignment="1">
      <alignment horizontal="center"/>
    </xf>
    <xf numFmtId="0" fontId="46" fillId="23" borderId="0" xfId="87" applyFont="1" applyFill="1" applyBorder="1" applyAlignment="1">
      <alignment vertical="center"/>
    </xf>
    <xf numFmtId="0" fontId="32" fillId="23" borderId="39" xfId="87" applyFont="1" applyFill="1" applyBorder="1" applyAlignment="1">
      <alignment horizontal="center"/>
    </xf>
    <xf numFmtId="0" fontId="46" fillId="23" borderId="26" xfId="87" applyFont="1" applyFill="1" applyBorder="1" applyAlignment="1">
      <alignment horizontal="center" vertical="center"/>
    </xf>
    <xf numFmtId="10" fontId="46" fillId="23" borderId="28" xfId="89" applyNumberFormat="1" applyFont="1" applyFill="1" applyBorder="1" applyAlignment="1">
      <alignment horizontal="center" vertical="center"/>
    </xf>
    <xf numFmtId="0" fontId="48" fillId="23" borderId="40" xfId="87" applyFont="1" applyFill="1" applyBorder="1" applyAlignment="1">
      <alignment horizontal="center"/>
    </xf>
    <xf numFmtId="0" fontId="48" fillId="23" borderId="25" xfId="87" applyFont="1" applyFill="1" applyBorder="1" applyAlignment="1">
      <alignment horizontal="center"/>
    </xf>
    <xf numFmtId="0" fontId="29" fillId="23" borderId="25" xfId="87" applyFont="1" applyFill="1" applyBorder="1" applyAlignment="1">
      <alignment horizontal="center"/>
    </xf>
    <xf numFmtId="0" fontId="48" fillId="23" borderId="33" xfId="87" applyFont="1" applyFill="1" applyBorder="1"/>
    <xf numFmtId="0" fontId="45" fillId="23" borderId="32" xfId="87" applyFont="1" applyFill="1" applyBorder="1" applyAlignment="1">
      <alignment horizontal="center" vertical="top" wrapText="1"/>
    </xf>
    <xf numFmtId="0" fontId="30" fillId="23" borderId="39" xfId="87" applyFont="1" applyFill="1" applyBorder="1"/>
    <xf numFmtId="0" fontId="30" fillId="23" borderId="32" xfId="87" applyFont="1" applyFill="1" applyBorder="1" applyAlignment="1">
      <alignment horizontal="center"/>
    </xf>
    <xf numFmtId="0" fontId="30" fillId="23" borderId="0" xfId="87" applyFont="1" applyFill="1" applyBorder="1" applyAlignment="1">
      <alignment horizontal="center"/>
    </xf>
    <xf numFmtId="0" fontId="30" fillId="23" borderId="0" xfId="87" applyFont="1" applyFill="1" applyBorder="1"/>
    <xf numFmtId="0" fontId="46" fillId="23" borderId="34" xfId="87" applyFont="1" applyFill="1" applyBorder="1" applyAlignment="1">
      <alignment horizontal="center" vertical="center"/>
    </xf>
    <xf numFmtId="10" fontId="46" fillId="23" borderId="35" xfId="89" applyNumberFormat="1" applyFont="1" applyFill="1" applyBorder="1" applyAlignment="1">
      <alignment horizontal="center" vertical="center"/>
    </xf>
    <xf numFmtId="0" fontId="32" fillId="23" borderId="40" xfId="87" applyFont="1" applyFill="1" applyBorder="1" applyAlignment="1">
      <alignment wrapText="1"/>
    </xf>
    <xf numFmtId="0" fontId="32" fillId="23" borderId="25" xfId="87" applyFont="1" applyFill="1" applyBorder="1" applyAlignment="1">
      <alignment wrapText="1"/>
    </xf>
    <xf numFmtId="0" fontId="32" fillId="23" borderId="33" xfId="87" applyFont="1" applyFill="1" applyBorder="1"/>
    <xf numFmtId="0" fontId="30" fillId="23" borderId="0" xfId="87" applyFont="1" applyFill="1" applyBorder="1" applyAlignment="1">
      <alignment wrapText="1"/>
    </xf>
    <xf numFmtId="0" fontId="1" fillId="0" borderId="0" xfId="38"/>
    <xf numFmtId="2" fontId="37" fillId="24" borderId="0" xfId="0" applyNumberFormat="1" applyFont="1" applyFill="1" applyAlignment="1">
      <alignment horizontal="center" vertical="center"/>
    </xf>
    <xf numFmtId="2" fontId="37" fillId="24" borderId="22" xfId="0" applyNumberFormat="1" applyFont="1" applyFill="1" applyBorder="1" applyAlignment="1">
      <alignment horizontal="center" vertical="center"/>
    </xf>
    <xf numFmtId="49" fontId="37" fillId="24" borderId="22" xfId="0" applyNumberFormat="1" applyFont="1" applyFill="1" applyBorder="1" applyAlignment="1">
      <alignment horizontal="left" vertical="center" wrapText="1"/>
    </xf>
    <xf numFmtId="0" fontId="37" fillId="24" borderId="22" xfId="0" applyFont="1" applyFill="1" applyBorder="1" applyAlignment="1">
      <alignment horizontal="center" vertical="center"/>
    </xf>
    <xf numFmtId="165" fontId="37" fillId="24" borderId="22" xfId="56" applyFont="1" applyFill="1" applyBorder="1" applyAlignment="1">
      <alignment horizontal="center" vertical="center"/>
    </xf>
    <xf numFmtId="0" fontId="33" fillId="24" borderId="22" xfId="0" applyFont="1" applyFill="1" applyBorder="1" applyAlignment="1">
      <alignment horizontal="center" vertical="center"/>
    </xf>
    <xf numFmtId="165" fontId="33" fillId="24" borderId="22" xfId="56" applyFont="1" applyFill="1" applyBorder="1" applyAlignment="1">
      <alignment horizontal="center" vertical="center"/>
    </xf>
    <xf numFmtId="49" fontId="33" fillId="24" borderId="22" xfId="0" applyNumberFormat="1" applyFont="1" applyFill="1" applyBorder="1" applyAlignment="1">
      <alignment horizontal="center" vertical="center"/>
    </xf>
    <xf numFmtId="49" fontId="37" fillId="24" borderId="22" xfId="31" applyNumberFormat="1" applyFont="1" applyFill="1" applyBorder="1" applyAlignment="1">
      <alignment horizontal="left" vertical="center" wrapText="1"/>
    </xf>
    <xf numFmtId="164" fontId="37" fillId="24" borderId="22" xfId="31" applyFont="1" applyFill="1" applyBorder="1" applyAlignment="1">
      <alignment horizontal="center" vertical="center"/>
    </xf>
    <xf numFmtId="49" fontId="37" fillId="24" borderId="22" xfId="39" applyNumberFormat="1" applyFont="1" applyFill="1" applyBorder="1" applyAlignment="1">
      <alignment horizontal="left" vertical="center" wrapText="1"/>
    </xf>
    <xf numFmtId="49" fontId="33" fillId="24" borderId="22" xfId="0" applyNumberFormat="1" applyFont="1" applyFill="1" applyBorder="1" applyAlignment="1">
      <alignment horizontal="left" vertical="center" wrapText="1"/>
    </xf>
    <xf numFmtId="2" fontId="33" fillId="24" borderId="22" xfId="0" applyNumberFormat="1" applyFont="1" applyFill="1" applyBorder="1" applyAlignment="1">
      <alignment horizontal="center" vertical="center"/>
    </xf>
    <xf numFmtId="4" fontId="33" fillId="24" borderId="22" xfId="56" applyNumberFormat="1" applyFont="1" applyFill="1" applyBorder="1" applyAlignment="1">
      <alignment horizontal="center" vertical="center"/>
    </xf>
    <xf numFmtId="2" fontId="37" fillId="25" borderId="22" xfId="0" applyNumberFormat="1" applyFont="1" applyFill="1" applyBorder="1" applyAlignment="1">
      <alignment horizontal="center" vertical="center" wrapText="1"/>
    </xf>
    <xf numFmtId="49" fontId="36" fillId="25" borderId="22" xfId="0" applyNumberFormat="1" applyFont="1" applyFill="1" applyBorder="1" applyAlignment="1">
      <alignment horizontal="left" vertical="center" wrapText="1"/>
    </xf>
    <xf numFmtId="0" fontId="36" fillId="25" borderId="22" xfId="0" applyFont="1" applyFill="1" applyBorder="1" applyAlignment="1">
      <alignment horizontal="center" vertical="center" wrapText="1"/>
    </xf>
    <xf numFmtId="4" fontId="36" fillId="25" borderId="22" xfId="0" applyNumberFormat="1" applyFont="1" applyFill="1" applyBorder="1" applyAlignment="1">
      <alignment horizontal="center" vertical="center" wrapText="1"/>
    </xf>
    <xf numFmtId="165" fontId="36" fillId="25" borderId="22" xfId="56" applyFont="1" applyFill="1" applyBorder="1" applyAlignment="1">
      <alignment horizontal="center" vertical="center" wrapText="1"/>
    </xf>
    <xf numFmtId="0" fontId="51" fillId="0" borderId="0" xfId="0" applyFont="1"/>
    <xf numFmtId="165" fontId="50" fillId="0" borderId="22" xfId="56" applyFont="1" applyFill="1" applyBorder="1" applyAlignment="1">
      <alignment horizontal="center" vertical="center" wrapText="1"/>
    </xf>
    <xf numFmtId="2" fontId="37" fillId="0" borderId="22" xfId="0" applyNumberFormat="1" applyFont="1" applyFill="1" applyBorder="1" applyAlignment="1">
      <alignment horizontal="center" vertical="center"/>
    </xf>
    <xf numFmtId="49" fontId="33" fillId="0" borderId="22" xfId="0" applyNumberFormat="1" applyFont="1" applyFill="1" applyBorder="1" applyAlignment="1">
      <alignment horizontal="left" vertical="center" wrapText="1"/>
    </xf>
    <xf numFmtId="165" fontId="33" fillId="0" borderId="22" xfId="56" applyFont="1" applyFill="1" applyBorder="1" applyAlignment="1">
      <alignment horizontal="center" vertical="center"/>
    </xf>
    <xf numFmtId="2" fontId="33" fillId="0" borderId="22" xfId="0" applyNumberFormat="1" applyFont="1" applyFill="1" applyBorder="1" applyAlignment="1">
      <alignment horizontal="center" vertical="center"/>
    </xf>
    <xf numFmtId="4" fontId="33" fillId="0" borderId="22" xfId="56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3" fillId="0" borderId="0" xfId="0" applyFont="1" applyAlignment="1">
      <alignment horizontal="left" vertical="center" wrapText="1" indent="3"/>
    </xf>
    <xf numFmtId="0" fontId="1" fillId="23" borderId="0" xfId="83" applyFont="1" applyFill="1" applyAlignment="1">
      <alignment vertical="center"/>
    </xf>
    <xf numFmtId="0" fontId="1" fillId="23" borderId="0" xfId="83" applyFont="1" applyFill="1" applyAlignment="1">
      <alignment vertical="center"/>
    </xf>
    <xf numFmtId="10" fontId="1" fillId="0" borderId="0" xfId="83" applyNumberFormat="1" applyFont="1" applyFill="1" applyAlignment="1">
      <alignment horizontal="center" vertical="center"/>
    </xf>
    <xf numFmtId="49" fontId="1" fillId="0" borderId="22" xfId="0" applyNumberFormat="1" applyFont="1" applyBorder="1" applyAlignment="1">
      <alignment vertical="center" wrapText="1"/>
    </xf>
    <xf numFmtId="2" fontId="1" fillId="0" borderId="22" xfId="0" applyNumberFormat="1" applyFont="1" applyBorder="1" applyAlignment="1">
      <alignment horizontal="center" vertical="center"/>
    </xf>
    <xf numFmtId="169" fontId="1" fillId="23" borderId="22" xfId="56" quotePrefix="1" applyNumberFormat="1" applyFont="1" applyFill="1" applyBorder="1" applyAlignment="1">
      <alignment horizontal="right" vertical="center"/>
    </xf>
    <xf numFmtId="0" fontId="1" fillId="23" borderId="0" xfId="0" applyFont="1" applyFill="1" applyAlignment="1">
      <alignment vertical="center"/>
    </xf>
    <xf numFmtId="165" fontId="1" fillId="23" borderId="0" xfId="56" applyFont="1" applyFill="1" applyAlignment="1">
      <alignment vertical="center"/>
    </xf>
    <xf numFmtId="0" fontId="27" fillId="23" borderId="22" xfId="0" applyFont="1" applyFill="1" applyBorder="1" applyAlignment="1">
      <alignment horizontal="center" vertical="center"/>
    </xf>
    <xf numFmtId="0" fontId="27" fillId="23" borderId="22" xfId="0" applyFont="1" applyFill="1" applyBorder="1" applyAlignment="1">
      <alignment horizontal="center" vertical="center" wrapText="1"/>
    </xf>
    <xf numFmtId="0" fontId="2" fillId="23" borderId="22" xfId="0" applyFont="1" applyFill="1" applyBorder="1" applyAlignment="1">
      <alignment horizontal="center" vertical="center"/>
    </xf>
    <xf numFmtId="0" fontId="2" fillId="23" borderId="22" xfId="0" applyFont="1" applyFill="1" applyBorder="1" applyAlignment="1">
      <alignment horizontal="center" vertical="center" wrapText="1"/>
    </xf>
    <xf numFmtId="4" fontId="2" fillId="23" borderId="22" xfId="0" applyNumberFormat="1" applyFont="1" applyFill="1" applyBorder="1" applyAlignment="1">
      <alignment horizontal="center" vertical="center" wrapText="1"/>
    </xf>
    <xf numFmtId="165" fontId="2" fillId="23" borderId="22" xfId="56" applyFont="1" applyFill="1" applyBorder="1" applyAlignment="1">
      <alignment horizontal="center" vertical="center" wrapText="1"/>
    </xf>
    <xf numFmtId="0" fontId="27" fillId="23" borderId="0" xfId="0" applyFont="1" applyFill="1" applyBorder="1" applyAlignment="1">
      <alignment horizontal="center" vertical="center"/>
    </xf>
    <xf numFmtId="165" fontId="27" fillId="23" borderId="0" xfId="56" applyFont="1" applyFill="1" applyBorder="1" applyAlignment="1">
      <alignment horizontal="center" vertical="center"/>
    </xf>
    <xf numFmtId="0" fontId="1" fillId="23" borderId="29" xfId="0" applyFont="1" applyFill="1" applyBorder="1" applyAlignment="1">
      <alignment horizontal="center" vertical="center"/>
    </xf>
    <xf numFmtId="0" fontId="54" fillId="23" borderId="30" xfId="0" applyFont="1" applyFill="1" applyBorder="1" applyAlignment="1">
      <alignment horizontal="left" vertical="center" wrapText="1"/>
    </xf>
    <xf numFmtId="0" fontId="1" fillId="23" borderId="30" xfId="0" applyFont="1" applyFill="1" applyBorder="1" applyAlignment="1">
      <alignment horizontal="center" vertical="center"/>
    </xf>
    <xf numFmtId="10" fontId="1" fillId="23" borderId="30" xfId="0" applyNumberFormat="1" applyFont="1" applyFill="1" applyBorder="1" applyAlignment="1">
      <alignment horizontal="right" vertical="center"/>
    </xf>
    <xf numFmtId="4" fontId="1" fillId="23" borderId="30" xfId="0" applyNumberFormat="1" applyFont="1" applyFill="1" applyBorder="1" applyAlignment="1">
      <alignment horizontal="right" vertical="center"/>
    </xf>
    <xf numFmtId="165" fontId="1" fillId="23" borderId="31" xfId="56" applyFont="1" applyFill="1" applyBorder="1" applyAlignment="1">
      <alignment horizontal="right" vertical="center"/>
    </xf>
    <xf numFmtId="43" fontId="1" fillId="23" borderId="0" xfId="0" applyNumberFormat="1" applyFont="1" applyFill="1" applyAlignment="1">
      <alignment vertical="center"/>
    </xf>
    <xf numFmtId="0" fontId="1" fillId="23" borderId="22" xfId="0" applyFont="1" applyFill="1" applyBorder="1" applyAlignment="1">
      <alignment horizontal="center" vertical="center"/>
    </xf>
    <xf numFmtId="0" fontId="1" fillId="23" borderId="22" xfId="0" applyFont="1" applyFill="1" applyBorder="1" applyAlignment="1">
      <alignment horizontal="left" vertical="center" wrapText="1"/>
    </xf>
    <xf numFmtId="4" fontId="1" fillId="23" borderId="22" xfId="0" applyNumberFormat="1" applyFont="1" applyFill="1" applyBorder="1" applyAlignment="1">
      <alignment horizontal="right" vertical="center"/>
    </xf>
    <xf numFmtId="165" fontId="1" fillId="23" borderId="22" xfId="0" applyNumberFormat="1" applyFont="1" applyFill="1" applyBorder="1" applyAlignment="1">
      <alignment horizontal="right" vertical="center"/>
    </xf>
    <xf numFmtId="165" fontId="1" fillId="23" borderId="22" xfId="56" applyFont="1" applyFill="1" applyBorder="1" applyAlignment="1">
      <alignment horizontal="right" vertical="center"/>
    </xf>
    <xf numFmtId="3" fontId="1" fillId="23" borderId="0" xfId="0" applyNumberFormat="1" applyFont="1" applyFill="1" applyAlignment="1">
      <alignment vertical="center"/>
    </xf>
    <xf numFmtId="165" fontId="1" fillId="23" borderId="0" xfId="56" applyFont="1" applyFill="1" applyAlignment="1">
      <alignment horizontal="right" vertical="center"/>
    </xf>
    <xf numFmtId="49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center"/>
    </xf>
    <xf numFmtId="49" fontId="1" fillId="23" borderId="22" xfId="0" applyNumberFormat="1" applyFont="1" applyFill="1" applyBorder="1" applyAlignment="1">
      <alignment vertical="center" wrapText="1"/>
    </xf>
    <xf numFmtId="165" fontId="1" fillId="23" borderId="0" xfId="56" applyFont="1" applyFill="1" applyBorder="1" applyAlignment="1">
      <alignment vertical="center"/>
    </xf>
    <xf numFmtId="0" fontId="1" fillId="23" borderId="0" xfId="0" applyFont="1" applyFill="1" applyBorder="1" applyAlignment="1">
      <alignment vertical="center"/>
    </xf>
    <xf numFmtId="165" fontId="54" fillId="23" borderId="22" xfId="56" applyFont="1" applyFill="1" applyBorder="1" applyAlignment="1">
      <alignment horizontal="right" vertical="center"/>
    </xf>
    <xf numFmtId="0" fontId="55" fillId="23" borderId="22" xfId="0" applyFont="1" applyFill="1" applyBorder="1" applyAlignment="1">
      <alignment vertical="center" wrapText="1"/>
    </xf>
    <xf numFmtId="0" fontId="1" fillId="23" borderId="22" xfId="0" applyFont="1" applyFill="1" applyBorder="1" applyAlignment="1">
      <alignment horizontal="justify" vertical="center" wrapText="1"/>
    </xf>
    <xf numFmtId="164" fontId="27" fillId="23" borderId="26" xfId="31" applyFont="1" applyFill="1" applyBorder="1" applyAlignment="1">
      <alignment vertical="center"/>
    </xf>
    <xf numFmtId="164" fontId="27" fillId="23" borderId="27" xfId="31" applyFont="1" applyFill="1" applyBorder="1" applyAlignment="1">
      <alignment vertical="center"/>
    </xf>
    <xf numFmtId="164" fontId="27" fillId="23" borderId="27" xfId="3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vertical="center"/>
    </xf>
    <xf numFmtId="39" fontId="27" fillId="23" borderId="22" xfId="31" applyNumberFormat="1" applyFont="1" applyFill="1" applyBorder="1" applyAlignment="1">
      <alignment horizontal="right" vertical="center"/>
    </xf>
    <xf numFmtId="164" fontId="27" fillId="23" borderId="22" xfId="31" applyFont="1" applyFill="1" applyBorder="1" applyAlignment="1">
      <alignment horizontal="right" vertical="center"/>
    </xf>
    <xf numFmtId="165" fontId="27" fillId="23" borderId="22" xfId="56" applyFont="1" applyFill="1" applyBorder="1" applyAlignment="1">
      <alignment horizontal="right" vertical="center"/>
    </xf>
    <xf numFmtId="0" fontId="1" fillId="23" borderId="32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left" vertical="center" wrapText="1"/>
    </xf>
    <xf numFmtId="0" fontId="1" fillId="23" borderId="25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right" vertical="center"/>
    </xf>
    <xf numFmtId="4" fontId="1" fillId="23" borderId="25" xfId="0" applyNumberFormat="1" applyFont="1" applyFill="1" applyBorder="1" applyAlignment="1">
      <alignment horizontal="right" vertical="center"/>
    </xf>
    <xf numFmtId="165" fontId="1" fillId="23" borderId="33" xfId="56" applyFont="1" applyFill="1" applyBorder="1" applyAlignment="1">
      <alignment horizontal="right" vertical="center"/>
    </xf>
    <xf numFmtId="165" fontId="27" fillId="23" borderId="0" xfId="56" applyFont="1" applyFill="1" applyAlignment="1">
      <alignment vertical="center"/>
    </xf>
    <xf numFmtId="0" fontId="27" fillId="23" borderId="0" xfId="0" applyFont="1" applyFill="1" applyAlignment="1">
      <alignment vertical="center"/>
    </xf>
    <xf numFmtId="0" fontId="27" fillId="23" borderId="26" xfId="0" applyFont="1" applyFill="1" applyBorder="1" applyAlignment="1">
      <alignment horizontal="left" vertical="center" wrapText="1"/>
    </xf>
    <xf numFmtId="0" fontId="27" fillId="23" borderId="27" xfId="0" applyFont="1" applyFill="1" applyBorder="1" applyAlignment="1">
      <alignment vertical="center"/>
    </xf>
    <xf numFmtId="0" fontId="27" fillId="23" borderId="27" xfId="0" applyFont="1" applyFill="1" applyBorder="1" applyAlignment="1">
      <alignment horizontal="right" vertical="center"/>
    </xf>
    <xf numFmtId="165" fontId="27" fillId="23" borderId="28" xfId="56" applyFont="1" applyFill="1" applyBorder="1" applyAlignment="1">
      <alignment horizontal="right" vertical="center"/>
    </xf>
    <xf numFmtId="4" fontId="27" fillId="23" borderId="22" xfId="0" applyNumberFormat="1" applyFont="1" applyFill="1" applyBorder="1" applyAlignment="1">
      <alignment horizontal="right" vertical="center"/>
    </xf>
    <xf numFmtId="3" fontId="1" fillId="23" borderId="22" xfId="0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center" vertical="center"/>
    </xf>
    <xf numFmtId="49" fontId="1" fillId="23" borderId="22" xfId="0" applyNumberFormat="1" applyFont="1" applyFill="1" applyBorder="1" applyAlignment="1">
      <alignment wrapText="1"/>
    </xf>
    <xf numFmtId="165" fontId="1" fillId="23" borderId="22" xfId="56" quotePrefix="1" applyNumberFormat="1" applyFont="1" applyFill="1" applyBorder="1" applyAlignment="1">
      <alignment horizontal="right" vertical="center"/>
    </xf>
    <xf numFmtId="10" fontId="1" fillId="23" borderId="22" xfId="50" applyNumberFormat="1" applyFont="1" applyFill="1" applyBorder="1" applyAlignment="1">
      <alignment horizontal="center" vertical="center"/>
    </xf>
    <xf numFmtId="10" fontId="1" fillId="23" borderId="22" xfId="0" applyNumberFormat="1" applyFont="1" applyFill="1" applyBorder="1" applyAlignment="1">
      <alignment horizontal="center" vertical="center"/>
    </xf>
    <xf numFmtId="0" fontId="27" fillId="23" borderId="28" xfId="0" applyFont="1" applyFill="1" applyBorder="1" applyAlignment="1">
      <alignment vertical="center"/>
    </xf>
    <xf numFmtId="0" fontId="27" fillId="23" borderId="27" xfId="0" applyFont="1" applyFill="1" applyBorder="1" applyAlignment="1">
      <alignment horizontal="center" vertical="center"/>
    </xf>
    <xf numFmtId="0" fontId="27" fillId="23" borderId="0" xfId="0" applyFont="1" applyFill="1" applyBorder="1" applyAlignment="1">
      <alignment vertical="center"/>
    </xf>
    <xf numFmtId="2" fontId="1" fillId="23" borderId="22" xfId="0" applyNumberFormat="1" applyFont="1" applyFill="1" applyBorder="1" applyAlignment="1">
      <alignment horizontal="center" vertical="center" wrapText="1"/>
    </xf>
    <xf numFmtId="185" fontId="1" fillId="23" borderId="22" xfId="56" quotePrefix="1" applyNumberFormat="1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right" vertical="center"/>
    </xf>
    <xf numFmtId="185" fontId="1" fillId="23" borderId="41" xfId="56" quotePrefix="1" applyNumberFormat="1" applyFont="1" applyFill="1" applyBorder="1" applyAlignment="1">
      <alignment horizontal="right" vertical="center"/>
    </xf>
    <xf numFmtId="181" fontId="1" fillId="23" borderId="22" xfId="0" applyNumberFormat="1" applyFont="1" applyFill="1" applyBorder="1" applyAlignment="1">
      <alignment horizontal="right" vertical="center"/>
    </xf>
    <xf numFmtId="165" fontId="57" fillId="23" borderId="22" xfId="56" applyFont="1" applyFill="1" applyBorder="1" applyAlignment="1">
      <alignment horizontal="right" vertical="center"/>
    </xf>
    <xf numFmtId="0" fontId="1" fillId="23" borderId="0" xfId="0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left" vertical="center" wrapText="1"/>
    </xf>
    <xf numFmtId="2" fontId="1" fillId="23" borderId="0" xfId="0" applyNumberFormat="1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right" vertical="center"/>
    </xf>
    <xf numFmtId="4" fontId="1" fillId="23" borderId="0" xfId="0" applyNumberFormat="1" applyFont="1" applyFill="1" applyBorder="1" applyAlignment="1">
      <alignment horizontal="right" vertical="center"/>
    </xf>
    <xf numFmtId="2" fontId="1" fillId="23" borderId="0" xfId="0" applyNumberFormat="1" applyFont="1" applyFill="1" applyAlignment="1">
      <alignment vertical="center"/>
    </xf>
    <xf numFmtId="0" fontId="1" fillId="23" borderId="0" xfId="0" applyFont="1" applyFill="1" applyAlignment="1">
      <alignment horizontal="center" vertical="center"/>
    </xf>
    <xf numFmtId="0" fontId="1" fillId="23" borderId="0" xfId="0" applyFont="1" applyFill="1" applyAlignment="1">
      <alignment horizontal="left" vertical="center" wrapText="1"/>
    </xf>
    <xf numFmtId="0" fontId="27" fillId="23" borderId="0" xfId="81" applyFont="1" applyFill="1" applyAlignment="1">
      <alignment horizontal="left" vertical="center"/>
    </xf>
    <xf numFmtId="0" fontId="1" fillId="23" borderId="0" xfId="81" applyFont="1" applyFill="1" applyAlignment="1">
      <alignment horizontal="right" vertical="center"/>
    </xf>
    <xf numFmtId="0" fontId="27" fillId="23" borderId="0" xfId="81" applyFont="1" applyFill="1" applyAlignment="1">
      <alignment vertical="center"/>
    </xf>
    <xf numFmtId="43" fontId="27" fillId="23" borderId="0" xfId="81" applyNumberFormat="1" applyFont="1" applyFill="1" applyAlignment="1">
      <alignment vertical="center"/>
    </xf>
    <xf numFmtId="0" fontId="1" fillId="23" borderId="0" xfId="0" applyFont="1" applyFill="1" applyAlignment="1">
      <alignment horizontal="center" vertical="center" wrapText="1"/>
    </xf>
    <xf numFmtId="0" fontId="1" fillId="23" borderId="0" xfId="81" applyFont="1" applyFill="1" applyAlignment="1">
      <alignment horizontal="center" vertical="center"/>
    </xf>
    <xf numFmtId="0" fontId="1" fillId="23" borderId="0" xfId="81" applyFont="1" applyFill="1" applyAlignment="1">
      <alignment vertical="center"/>
    </xf>
    <xf numFmtId="165" fontId="27" fillId="23" borderId="0" xfId="56" applyFont="1" applyFill="1" applyBorder="1" applyAlignment="1">
      <alignment horizontal="right" vertical="center"/>
    </xf>
    <xf numFmtId="0" fontId="1" fillId="23" borderId="0" xfId="0" applyFont="1" applyFill="1" applyAlignment="1">
      <alignment horizontal="right" vertical="center"/>
    </xf>
    <xf numFmtId="4" fontId="1" fillId="23" borderId="0" xfId="0" applyNumberFormat="1" applyFont="1" applyFill="1" applyAlignment="1">
      <alignment horizontal="right" vertical="center"/>
    </xf>
    <xf numFmtId="165" fontId="1" fillId="23" borderId="0" xfId="56" applyFont="1" applyFill="1" applyBorder="1" applyAlignment="1">
      <alignment horizontal="right" vertical="center"/>
    </xf>
    <xf numFmtId="165" fontId="55" fillId="23" borderId="0" xfId="56" applyFont="1" applyFill="1" applyAlignment="1">
      <alignment horizontal="right" vertical="center"/>
    </xf>
    <xf numFmtId="0" fontId="27" fillId="23" borderId="0" xfId="81" applyFont="1" applyFill="1" applyAlignment="1">
      <alignment horizontal="right" vertical="center" wrapText="1"/>
    </xf>
    <xf numFmtId="0" fontId="27" fillId="23" borderId="0" xfId="81" applyFont="1" applyFill="1" applyAlignment="1">
      <alignment horizontal="right" vertical="center"/>
    </xf>
    <xf numFmtId="165" fontId="1" fillId="23" borderId="0" xfId="0" applyNumberFormat="1" applyFont="1" applyFill="1" applyAlignment="1">
      <alignment horizontal="right" vertical="center"/>
    </xf>
    <xf numFmtId="166" fontId="1" fillId="23" borderId="0" xfId="0" applyNumberFormat="1" applyFont="1" applyFill="1" applyAlignment="1">
      <alignment horizontal="right" vertical="center"/>
    </xf>
    <xf numFmtId="4" fontId="55" fillId="23" borderId="0" xfId="0" applyNumberFormat="1" applyFont="1" applyFill="1" applyAlignment="1">
      <alignment horizontal="right" vertical="center"/>
    </xf>
    <xf numFmtId="0" fontId="1" fillId="23" borderId="26" xfId="0" applyFont="1" applyFill="1" applyBorder="1" applyAlignment="1">
      <alignment horizontal="center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164" fontId="27" fillId="23" borderId="27" xfId="31" applyFont="1" applyFill="1" applyBorder="1" applyAlignment="1">
      <alignment horizontal="center" vertical="center"/>
    </xf>
    <xf numFmtId="0" fontId="1" fillId="23" borderId="0" xfId="83" applyFont="1" applyFill="1" applyBorder="1" applyAlignment="1">
      <alignment vertical="center"/>
    </xf>
    <xf numFmtId="0" fontId="1" fillId="23" borderId="0" xfId="83" applyFont="1" applyFill="1" applyAlignment="1">
      <alignment vertical="center"/>
    </xf>
    <xf numFmtId="0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right" vertical="center"/>
    </xf>
    <xf numFmtId="0" fontId="27" fillId="23" borderId="22" xfId="0" applyFont="1" applyFill="1" applyBorder="1" applyAlignment="1">
      <alignment horizontal="left" vertical="center" wrapText="1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left" vertical="center" wrapText="1"/>
    </xf>
    <xf numFmtId="39" fontId="27" fillId="23" borderId="27" xfId="31" applyNumberFormat="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horizontal="right" vertical="center"/>
    </xf>
    <xf numFmtId="2" fontId="37" fillId="24" borderId="22" xfId="0" applyNumberFormat="1" applyFont="1" applyFill="1" applyBorder="1" applyAlignment="1">
      <alignment horizontal="left" vertical="center"/>
    </xf>
    <xf numFmtId="169" fontId="1" fillId="23" borderId="22" xfId="56" quotePrefix="1" applyNumberFormat="1" applyFill="1" applyBorder="1" applyAlignment="1">
      <alignment horizontal="right" vertical="center"/>
    </xf>
    <xf numFmtId="10" fontId="1" fillId="26" borderId="0" xfId="84" applyNumberFormat="1" applyFont="1" applyFill="1" applyAlignment="1">
      <alignment horizontal="center" vertical="center"/>
    </xf>
    <xf numFmtId="10" fontId="1" fillId="26" borderId="0" xfId="84" applyNumberFormat="1" applyFont="1" applyFill="1" applyBorder="1" applyAlignment="1">
      <alignment horizontal="center" vertical="center"/>
    </xf>
    <xf numFmtId="10" fontId="1" fillId="26" borderId="0" xfId="83" applyNumberFormat="1" applyFont="1" applyFill="1" applyAlignment="1">
      <alignment horizontal="center" vertical="center"/>
    </xf>
    <xf numFmtId="10" fontId="1" fillId="26" borderId="0" xfId="50" applyNumberFormat="1" applyFont="1" applyFill="1" applyAlignment="1">
      <alignment horizontal="center"/>
    </xf>
    <xf numFmtId="10" fontId="1" fillId="26" borderId="0" xfId="83" applyNumberFormat="1" applyFont="1" applyFill="1" applyBorder="1" applyAlignment="1">
      <alignment horizontal="center" vertical="center"/>
    </xf>
    <xf numFmtId="0" fontId="27" fillId="23" borderId="0" xfId="83" applyFont="1" applyFill="1" applyAlignment="1">
      <alignment horizontal="right" vertical="center"/>
    </xf>
    <xf numFmtId="0" fontId="58" fillId="23" borderId="0" xfId="83" applyFont="1" applyFill="1" applyBorder="1" applyAlignment="1">
      <alignment vertical="center"/>
    </xf>
    <xf numFmtId="164" fontId="27" fillId="26" borderId="0" xfId="83" applyNumberFormat="1" applyFont="1" applyFill="1" applyAlignment="1">
      <alignment horizontal="left" vertical="center"/>
    </xf>
    <xf numFmtId="165" fontId="1" fillId="26" borderId="22" xfId="56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2" xfId="81" applyFont="1" applyFill="1" applyBorder="1" applyAlignment="1">
      <alignment horizontal="left" vertical="center" wrapText="1"/>
    </xf>
    <xf numFmtId="165" fontId="1" fillId="26" borderId="22" xfId="56" applyFill="1" applyBorder="1" applyAlignment="1">
      <alignment horizontal="right" vertical="center"/>
    </xf>
    <xf numFmtId="10" fontId="46" fillId="26" borderId="0" xfId="87" applyNumberFormat="1" applyFont="1" applyFill="1" applyBorder="1" applyAlignment="1">
      <alignment horizontal="center"/>
    </xf>
    <xf numFmtId="10" fontId="32" fillId="26" borderId="0" xfId="87" applyNumberFormat="1" applyFont="1" applyFill="1" applyBorder="1" applyAlignment="1">
      <alignment horizontal="center"/>
    </xf>
    <xf numFmtId="10" fontId="46" fillId="26" borderId="0" xfId="87" applyNumberFormat="1" applyFont="1" applyFill="1" applyBorder="1" applyAlignment="1">
      <alignment horizontal="center" vertical="center"/>
    </xf>
    <xf numFmtId="10" fontId="46" fillId="26" borderId="0" xfId="87" applyNumberFormat="1" applyFont="1" applyFill="1" applyBorder="1" applyAlignment="1">
      <alignment horizontal="center" vertical="center" wrapText="1"/>
    </xf>
    <xf numFmtId="164" fontId="1" fillId="26" borderId="0" xfId="83" applyNumberFormat="1" applyFont="1" applyFill="1" applyAlignment="1">
      <alignment horizontal="left" vertical="center"/>
    </xf>
    <xf numFmtId="164" fontId="1" fillId="26" borderId="0" xfId="83" applyNumberFormat="1" applyFont="1" applyFill="1" applyAlignment="1">
      <alignment horizontal="right" vertical="center"/>
    </xf>
    <xf numFmtId="164" fontId="27" fillId="26" borderId="0" xfId="85" applyNumberFormat="1" applyFont="1" applyFill="1" applyAlignment="1">
      <alignment horizontal="right"/>
    </xf>
    <xf numFmtId="178" fontId="27" fillId="26" borderId="0" xfId="85" applyNumberFormat="1" applyFont="1" applyFill="1" applyAlignment="1">
      <alignment horizontal="right" vertical="center"/>
    </xf>
    <xf numFmtId="178" fontId="1" fillId="26" borderId="0" xfId="85" applyNumberFormat="1" applyFont="1" applyFill="1" applyAlignment="1">
      <alignment horizontal="right" vertical="center"/>
    </xf>
    <xf numFmtId="2" fontId="27" fillId="26" borderId="22" xfId="83" applyNumberFormat="1" applyFont="1" applyFill="1" applyBorder="1" applyAlignment="1">
      <alignment horizontal="center" vertical="center"/>
    </xf>
    <xf numFmtId="0" fontId="4" fillId="0" borderId="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0" fontId="4" fillId="19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center" wrapText="1"/>
    </xf>
    <xf numFmtId="0" fontId="49" fillId="0" borderId="0" xfId="38" applyFont="1" applyAlignment="1">
      <alignment horizontal="center"/>
    </xf>
    <xf numFmtId="0" fontId="43" fillId="23" borderId="0" xfId="83" applyFont="1" applyFill="1" applyBorder="1" applyAlignment="1">
      <alignment vertical="center"/>
    </xf>
    <xf numFmtId="0" fontId="1" fillId="23" borderId="0" xfId="83" applyFont="1" applyFill="1" applyBorder="1" applyAlignment="1">
      <alignment vertical="center"/>
    </xf>
    <xf numFmtId="176" fontId="41" fillId="23" borderId="0" xfId="83" applyNumberFormat="1" applyFont="1" applyFill="1" applyAlignment="1">
      <alignment horizontal="center" vertical="center"/>
    </xf>
    <xf numFmtId="0" fontId="27" fillId="23" borderId="0" xfId="83" applyFont="1" applyFill="1" applyBorder="1" applyAlignment="1">
      <alignment horizontal="center" vertical="center" wrapText="1"/>
    </xf>
    <xf numFmtId="2" fontId="27" fillId="23" borderId="0" xfId="83" applyNumberFormat="1" applyFont="1" applyFill="1" applyBorder="1" applyAlignment="1">
      <alignment horizontal="left" vertical="center" wrapText="1"/>
    </xf>
    <xf numFmtId="0" fontId="27" fillId="0" borderId="0" xfId="83" applyFont="1" applyFill="1" applyBorder="1" applyAlignment="1">
      <alignment horizontal="justify" vertical="top" wrapText="1"/>
    </xf>
    <xf numFmtId="0" fontId="27" fillId="23" borderId="0" xfId="83" applyFont="1" applyFill="1" applyBorder="1" applyAlignment="1">
      <alignment horizontal="justify" vertical="top" wrapText="1"/>
    </xf>
    <xf numFmtId="0" fontId="1" fillId="23" borderId="0" xfId="83" applyFont="1" applyFill="1" applyBorder="1" applyAlignment="1">
      <alignment horizontal="left" vertical="center" wrapText="1"/>
    </xf>
    <xf numFmtId="0" fontId="1" fillId="23" borderId="0" xfId="83" applyFont="1" applyFill="1" applyAlignment="1">
      <alignment horizontal="left" vertical="center" wrapText="1"/>
    </xf>
    <xf numFmtId="0" fontId="1" fillId="23" borderId="0" xfId="83" applyFont="1" applyFill="1" applyAlignment="1">
      <alignment vertical="center"/>
    </xf>
    <xf numFmtId="0" fontId="42" fillId="23" borderId="0" xfId="83" applyFont="1" applyFill="1" applyBorder="1" applyAlignment="1">
      <alignment horizontal="center" vertical="center"/>
    </xf>
    <xf numFmtId="0" fontId="45" fillId="23" borderId="36" xfId="87" applyFont="1" applyFill="1" applyBorder="1" applyAlignment="1">
      <alignment horizontal="center" vertical="center" wrapText="1"/>
    </xf>
    <xf numFmtId="0" fontId="45" fillId="23" borderId="37" xfId="87" applyFont="1" applyFill="1" applyBorder="1" applyAlignment="1">
      <alignment horizontal="center" vertical="center" wrapText="1"/>
    </xf>
    <xf numFmtId="0" fontId="45" fillId="23" borderId="38" xfId="87" applyFont="1" applyFill="1" applyBorder="1" applyAlignment="1">
      <alignment horizontal="center" vertical="center" wrapText="1"/>
    </xf>
    <xf numFmtId="0" fontId="30" fillId="23" borderId="37" xfId="88" applyFont="1" applyFill="1" applyBorder="1" applyAlignment="1">
      <alignment horizontal="left" vertical="center" wrapText="1"/>
    </xf>
    <xf numFmtId="0" fontId="45" fillId="23" borderId="32" xfId="87" applyFont="1" applyFill="1" applyBorder="1" applyAlignment="1">
      <alignment horizontal="center" vertical="center" wrapText="1"/>
    </xf>
    <xf numFmtId="0" fontId="45" fillId="23" borderId="0" xfId="87" applyFont="1" applyFill="1" applyBorder="1" applyAlignment="1">
      <alignment horizontal="center" vertical="center" wrapText="1"/>
    </xf>
    <xf numFmtId="0" fontId="45" fillId="23" borderId="39" xfId="87" applyFont="1" applyFill="1" applyBorder="1" applyAlignment="1">
      <alignment horizontal="center" vertical="center" wrapText="1"/>
    </xf>
    <xf numFmtId="0" fontId="1" fillId="23" borderId="26" xfId="0" applyFont="1" applyFill="1" applyBorder="1" applyAlignment="1">
      <alignment horizontal="center" vertical="center"/>
    </xf>
    <xf numFmtId="0" fontId="1" fillId="23" borderId="27" xfId="0" applyFont="1" applyFill="1" applyBorder="1" applyAlignment="1">
      <alignment horizontal="center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0" fontId="56" fillId="23" borderId="26" xfId="0" applyFont="1" applyFill="1" applyBorder="1" applyAlignment="1">
      <alignment horizontal="center" vertical="center" wrapText="1"/>
    </xf>
    <xf numFmtId="0" fontId="56" fillId="23" borderId="27" xfId="0" applyFont="1" applyFill="1" applyBorder="1" applyAlignment="1">
      <alignment horizontal="center" vertical="center" wrapText="1"/>
    </xf>
    <xf numFmtId="0" fontId="56" fillId="23" borderId="27" xfId="0" applyFont="1" applyFill="1" applyBorder="1" applyAlignment="1">
      <alignment horizontal="right" vertical="center" wrapText="1"/>
    </xf>
    <xf numFmtId="0" fontId="56" fillId="23" borderId="28" xfId="0" applyFont="1" applyFill="1" applyBorder="1" applyAlignment="1">
      <alignment horizontal="center" vertical="center" wrapText="1"/>
    </xf>
    <xf numFmtId="0" fontId="1" fillId="23" borderId="26" xfId="0" applyFont="1" applyFill="1" applyBorder="1" applyAlignment="1">
      <alignment horizontal="left" vertical="center" wrapText="1"/>
    </xf>
    <xf numFmtId="0" fontId="1" fillId="23" borderId="27" xfId="0" applyFont="1" applyFill="1" applyBorder="1" applyAlignment="1">
      <alignment horizontal="left" vertical="center" wrapText="1"/>
    </xf>
    <xf numFmtId="0" fontId="1" fillId="23" borderId="28" xfId="0" applyFont="1" applyFill="1" applyBorder="1" applyAlignment="1">
      <alignment horizontal="left" vertical="center" wrapText="1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left" vertical="center"/>
    </xf>
    <xf numFmtId="164" fontId="27" fillId="23" borderId="27" xfId="31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49" fontId="52" fillId="0" borderId="37" xfId="0" applyNumberFormat="1" applyFont="1" applyFill="1" applyBorder="1" applyAlignment="1">
      <alignment horizontal="left" vertical="center" wrapText="1"/>
    </xf>
    <xf numFmtId="49" fontId="52" fillId="0" borderId="22" xfId="0" applyNumberFormat="1" applyFont="1" applyFill="1" applyBorder="1" applyAlignment="1">
      <alignment horizontal="left"/>
    </xf>
    <xf numFmtId="0" fontId="27" fillId="23" borderId="26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right" vertical="center"/>
    </xf>
    <xf numFmtId="0" fontId="27" fillId="23" borderId="28" xfId="0" applyFont="1" applyFill="1" applyBorder="1" applyAlignment="1">
      <alignment horizontal="left" vertical="center"/>
    </xf>
  </cellXfs>
  <cellStyles count="9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9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5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6" xr:uid="{00000000-0005-0000-0000-000029000000}"/>
    <cellStyle name="Normal 2 10 2" xfId="88" xr:uid="{00000000-0005-0000-0000-00002A000000}"/>
    <cellStyle name="Normal 2 2" xfId="39" xr:uid="{00000000-0005-0000-0000-00002B000000}"/>
    <cellStyle name="Normal 2 2 2" xfId="81" xr:uid="{00000000-0005-0000-0000-00002C000000}"/>
    <cellStyle name="Normal 3" xfId="40" xr:uid="{00000000-0005-0000-0000-00002D000000}"/>
    <cellStyle name="Normal 3 2" xfId="41" xr:uid="{00000000-0005-0000-0000-00002E000000}"/>
    <cellStyle name="Normal 3 3" xfId="83" xr:uid="{00000000-0005-0000-0000-00002F000000}"/>
    <cellStyle name="Normal 3_ORÇAMENTO LIC. CENTRALIZADA CERON (Atualb)" xfId="42" xr:uid="{00000000-0005-0000-0000-000030000000}"/>
    <cellStyle name="Normal 5" xfId="43" xr:uid="{00000000-0005-0000-0000-000031000000}"/>
    <cellStyle name="Normal 5 2" xfId="87" xr:uid="{00000000-0005-0000-0000-000032000000}"/>
    <cellStyle name="Normal_LM166-95 2" xfId="44" xr:uid="{00000000-0005-0000-0000-000033000000}"/>
    <cellStyle name="Normal_LM166-95 2 2" xfId="45" xr:uid="{00000000-0005-0000-0000-000034000000}"/>
    <cellStyle name="Normal_orçamento" xfId="46" xr:uid="{00000000-0005-0000-0000-000035000000}"/>
    <cellStyle name="Normal_PCM 2" xfId="47" xr:uid="{00000000-0005-0000-0000-000036000000}"/>
    <cellStyle name="Normal_Planilha_Veículo" xfId="48" xr:uid="{00000000-0005-0000-0000-000037000000}"/>
    <cellStyle name="Nota" xfId="49" builtinId="10" customBuiltin="1"/>
    <cellStyle name="Porcentagem" xfId="50" builtinId="5"/>
    <cellStyle name="Porcentagem 2" xfId="51" xr:uid="{00000000-0005-0000-0000-00003A000000}"/>
    <cellStyle name="Porcentagem 2 2" xfId="78" xr:uid="{00000000-0005-0000-0000-00003B000000}"/>
    <cellStyle name="Porcentagem 3" xfId="52" xr:uid="{00000000-0005-0000-0000-00003C000000}"/>
    <cellStyle name="Porcentagem 3 2" xfId="84" xr:uid="{00000000-0005-0000-0000-00003D000000}"/>
    <cellStyle name="Porcentagem 4" xfId="89" xr:uid="{00000000-0005-0000-0000-00003E000000}"/>
    <cellStyle name="Porcentagem_Planilha_Veículo" xfId="53" xr:uid="{00000000-0005-0000-0000-00003F000000}"/>
    <cellStyle name="Saída" xfId="54" builtinId="21" customBuiltin="1"/>
    <cellStyle name="Sep. milhar [0]" xfId="55" xr:uid="{00000000-0005-0000-0000-000041000000}"/>
    <cellStyle name="Separador de milhares 2" xfId="57" xr:uid="{00000000-0005-0000-0000-000042000000}"/>
    <cellStyle name="Separador de milhares 2 2" xfId="58" xr:uid="{00000000-0005-0000-0000-000043000000}"/>
    <cellStyle name="Separador de milhares 2 2 2" xfId="59" xr:uid="{00000000-0005-0000-0000-000044000000}"/>
    <cellStyle name="Separador de milhares 2 3" xfId="60" xr:uid="{00000000-0005-0000-0000-000045000000}"/>
    <cellStyle name="Separador de milhares 2 4" xfId="61" xr:uid="{00000000-0005-0000-0000-000046000000}"/>
    <cellStyle name="Separador de milhares 2 5" xfId="62" xr:uid="{00000000-0005-0000-0000-000047000000}"/>
    <cellStyle name="Separador de milhares 2 6" xfId="80" xr:uid="{00000000-0005-0000-0000-000048000000}"/>
    <cellStyle name="Separador de milhares 3" xfId="63" xr:uid="{00000000-0005-0000-0000-000049000000}"/>
    <cellStyle name="Separador de milhares 4" xfId="64" xr:uid="{00000000-0005-0000-0000-00004A000000}"/>
    <cellStyle name="Separador de milhares 4 2" xfId="86" xr:uid="{00000000-0005-0000-0000-00004B000000}"/>
    <cellStyle name="Separador de milhares 5" xfId="65" xr:uid="{00000000-0005-0000-0000-00004C000000}"/>
    <cellStyle name="Separador de milhares_Planilha_Veículo" xfId="66" xr:uid="{00000000-0005-0000-0000-00004D000000}"/>
    <cellStyle name="Texto de Aviso" xfId="67" builtinId="11" customBuiltin="1"/>
    <cellStyle name="Texto Explicativo" xfId="68" builtinId="53" customBuiltin="1"/>
    <cellStyle name="Título" xfId="69" builtinId="15" customBuiltin="1"/>
    <cellStyle name="Título 1" xfId="70" builtinId="16" customBuiltin="1"/>
    <cellStyle name="Título 2" xfId="71" builtinId="17" customBuiltin="1"/>
    <cellStyle name="Título 3" xfId="72" builtinId="18" customBuiltin="1"/>
    <cellStyle name="Título 4" xfId="73" builtinId="19" customBuiltin="1"/>
    <cellStyle name="Total" xfId="74" builtinId="25" customBuiltin="1"/>
    <cellStyle name="Vírgula" xfId="56" builtinId="3"/>
    <cellStyle name="Vírgula 2" xfId="75" xr:uid="{00000000-0005-0000-0000-000057000000}"/>
    <cellStyle name="Vírgula 2 2" xfId="77" xr:uid="{00000000-0005-0000-0000-000058000000}"/>
    <cellStyle name="Vírgula 3" xfId="82" xr:uid="{00000000-0005-0000-0000-000059000000}"/>
  </cellStyles>
  <dxfs count="3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14</xdr:row>
      <xdr:rowOff>47625</xdr:rowOff>
    </xdr:from>
    <xdr:to>
      <xdr:col>7</xdr:col>
      <xdr:colOff>123592</xdr:colOff>
      <xdr:row>17</xdr:row>
      <xdr:rowOff>104707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5" y="2314575"/>
          <a:ext cx="1866667" cy="542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1247776" y="7455176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1400175" y="3686175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EDITAL%20E%20ANEXOS\Plan_Oneradas_R05\LOTE%2001_PLPT-2020_ONERADA_07-07-2020_Pacaraima_Uiramut&#227;_Amajari_R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ic_Equip"/>
      <sheetName val="Capa"/>
      <sheetName val="Composições Custo-hora"/>
      <sheetName val="Insumos"/>
      <sheetName val="Composições"/>
      <sheetName val="BDI "/>
      <sheetName val="Lote-01"/>
    </sheetNames>
    <sheetDataSet>
      <sheetData sheetId="0"/>
      <sheetData sheetId="1"/>
      <sheetData sheetId="2"/>
      <sheetData sheetId="3"/>
      <sheetData sheetId="4">
        <row r="1420">
          <cell r="I1420">
            <v>36</v>
          </cell>
        </row>
        <row r="1423">
          <cell r="I1423">
            <v>18</v>
          </cell>
        </row>
        <row r="1426">
          <cell r="I1426">
            <v>4.5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showGridLines="0" topLeftCell="A34" zoomScale="90" zoomScaleSheetLayoutView="90" workbookViewId="0">
      <selection activeCell="E62" sqref="E62"/>
    </sheetView>
  </sheetViews>
  <sheetFormatPr defaultColWidth="11.7109375" defaultRowHeight="12.75"/>
  <cols>
    <col min="1" max="1" width="25.140625" style="1" customWidth="1"/>
    <col min="2" max="2" width="16" style="1" customWidth="1"/>
    <col min="3" max="7" width="11.7109375" style="1" customWidth="1"/>
    <col min="8" max="8" width="3" style="7" customWidth="1"/>
    <col min="9" max="16384" width="11.7109375" style="1"/>
  </cols>
  <sheetData>
    <row r="1" spans="1:7">
      <c r="A1" s="7"/>
      <c r="B1" s="7"/>
      <c r="C1" s="7"/>
      <c r="D1" s="7"/>
      <c r="E1" s="7"/>
      <c r="F1" s="7"/>
      <c r="G1" s="7"/>
    </row>
    <row r="2" spans="1:7">
      <c r="A2" s="7"/>
      <c r="B2" s="7"/>
      <c r="C2" s="7"/>
      <c r="D2" s="7"/>
      <c r="E2" s="7"/>
      <c r="F2" s="7"/>
      <c r="G2" s="7"/>
    </row>
    <row r="3" spans="1:7">
      <c r="A3" s="7"/>
      <c r="B3" s="7"/>
      <c r="C3" s="14"/>
      <c r="D3" s="7"/>
      <c r="E3" s="7"/>
      <c r="F3" s="7"/>
      <c r="G3" s="7"/>
    </row>
    <row r="4" spans="1:7">
      <c r="A4" s="459" t="s">
        <v>52</v>
      </c>
      <c r="B4" s="459"/>
      <c r="C4" s="459"/>
      <c r="D4" s="459"/>
      <c r="E4" s="459"/>
      <c r="F4" s="459"/>
      <c r="G4" s="459"/>
    </row>
    <row r="5" spans="1:7">
      <c r="A5" s="15" t="s">
        <v>53</v>
      </c>
      <c r="B5" s="16" t="s">
        <v>50</v>
      </c>
      <c r="C5" s="16" t="s">
        <v>54</v>
      </c>
      <c r="D5" s="16" t="s">
        <v>55</v>
      </c>
      <c r="E5" s="16" t="s">
        <v>56</v>
      </c>
      <c r="F5" s="16" t="s">
        <v>57</v>
      </c>
      <c r="G5" s="16" t="s">
        <v>58</v>
      </c>
    </row>
    <row r="6" spans="1:7" ht="36.75" customHeight="1">
      <c r="A6" s="17" t="s">
        <v>59</v>
      </c>
      <c r="B6" s="18" t="s">
        <v>60</v>
      </c>
      <c r="C6" s="18" t="s">
        <v>61</v>
      </c>
      <c r="D6" s="18" t="s">
        <v>62</v>
      </c>
      <c r="E6" s="18" t="s">
        <v>63</v>
      </c>
      <c r="F6" s="18" t="s">
        <v>64</v>
      </c>
      <c r="G6" s="18" t="s">
        <v>65</v>
      </c>
    </row>
    <row r="7" spans="1:7">
      <c r="A7" s="5" t="s">
        <v>66</v>
      </c>
      <c r="B7" s="19">
        <v>89500</v>
      </c>
      <c r="C7" s="20">
        <v>60</v>
      </c>
      <c r="D7" s="21">
        <f>1/C7</f>
        <v>1.67E-2</v>
      </c>
      <c r="E7" s="22">
        <f>D7*B7</f>
        <v>1494.65</v>
      </c>
      <c r="F7" s="3">
        <v>1</v>
      </c>
      <c r="G7" s="23">
        <f t="shared" ref="G7:G12" si="0">F7*E7</f>
        <v>1494.65</v>
      </c>
    </row>
    <row r="8" spans="1:7">
      <c r="A8" s="5" t="s">
        <v>67</v>
      </c>
      <c r="B8" s="19"/>
      <c r="C8" s="20">
        <v>60</v>
      </c>
      <c r="D8" s="21">
        <f>1/C8</f>
        <v>1.67E-2</v>
      </c>
      <c r="E8" s="22">
        <f>D8*B8</f>
        <v>0</v>
      </c>
      <c r="F8" s="3"/>
      <c r="G8" s="23">
        <f t="shared" si="0"/>
        <v>0</v>
      </c>
    </row>
    <row r="9" spans="1:7">
      <c r="A9" s="5" t="s">
        <v>68</v>
      </c>
      <c r="B9" s="19"/>
      <c r="C9" s="24"/>
      <c r="D9" s="21"/>
      <c r="E9" s="22"/>
      <c r="F9" s="3"/>
      <c r="G9" s="23">
        <f t="shared" si="0"/>
        <v>0</v>
      </c>
    </row>
    <row r="10" spans="1:7">
      <c r="A10" s="5" t="s">
        <v>69</v>
      </c>
      <c r="B10" s="25">
        <v>0</v>
      </c>
      <c r="C10" s="20">
        <v>60</v>
      </c>
      <c r="D10" s="21">
        <f>1/C10</f>
        <v>1.67E-2</v>
      </c>
      <c r="E10" s="22">
        <f>D10*B10</f>
        <v>0</v>
      </c>
      <c r="F10" s="26">
        <v>1</v>
      </c>
      <c r="G10" s="23">
        <f t="shared" si="0"/>
        <v>0</v>
      </c>
    </row>
    <row r="11" spans="1:7">
      <c r="A11" s="5" t="s">
        <v>70</v>
      </c>
      <c r="B11" s="25">
        <v>0</v>
      </c>
      <c r="C11" s="20">
        <v>12</v>
      </c>
      <c r="D11" s="21">
        <f>1/C11</f>
        <v>8.3299999999999999E-2</v>
      </c>
      <c r="E11" s="22">
        <f>D11*B11</f>
        <v>0</v>
      </c>
      <c r="F11" s="26">
        <v>1</v>
      </c>
      <c r="G11" s="23">
        <f t="shared" si="0"/>
        <v>0</v>
      </c>
    </row>
    <row r="12" spans="1:7">
      <c r="A12" s="6"/>
      <c r="B12" s="19"/>
      <c r="C12" s="24"/>
      <c r="D12" s="21"/>
      <c r="E12" s="22"/>
      <c r="F12" s="27"/>
      <c r="G12" s="23">
        <f t="shared" si="0"/>
        <v>0</v>
      </c>
    </row>
    <row r="13" spans="1:7">
      <c r="A13" s="460" t="s">
        <v>71</v>
      </c>
      <c r="B13" s="460"/>
      <c r="C13" s="460"/>
      <c r="D13" s="460"/>
      <c r="E13" s="13"/>
      <c r="F13" s="13"/>
      <c r="G13" s="29">
        <f>SUM(G7:G12)</f>
        <v>1494.65</v>
      </c>
    </row>
    <row r="14" spans="1:7">
      <c r="A14" s="30"/>
      <c r="B14" s="31"/>
      <c r="C14" s="31"/>
      <c r="D14" s="31"/>
      <c r="E14" s="32"/>
      <c r="F14" s="32"/>
      <c r="G14" s="33"/>
    </row>
    <row r="15" spans="1:7">
      <c r="A15" s="9"/>
      <c r="B15" s="34"/>
      <c r="C15" s="34"/>
      <c r="D15" s="34"/>
      <c r="E15" s="35"/>
      <c r="F15" s="35"/>
      <c r="G15" s="36"/>
    </row>
    <row r="16" spans="1:7">
      <c r="A16" s="37" t="s">
        <v>0</v>
      </c>
      <c r="B16" s="38" t="s">
        <v>66</v>
      </c>
      <c r="C16" s="39"/>
      <c r="D16" s="39"/>
      <c r="E16" s="40" t="s">
        <v>48</v>
      </c>
      <c r="F16" s="40" t="s">
        <v>72</v>
      </c>
      <c r="G16" s="40" t="s">
        <v>73</v>
      </c>
    </row>
    <row r="17" spans="1:7">
      <c r="A17" s="41" t="s">
        <v>74</v>
      </c>
      <c r="B17" s="42"/>
      <c r="C17" s="42"/>
      <c r="D17" s="43"/>
      <c r="E17" s="44">
        <f>1/12</f>
        <v>8.3299999999999999E-2</v>
      </c>
      <c r="F17" s="45">
        <f>0.018*B7</f>
        <v>1611</v>
      </c>
      <c r="G17" s="22">
        <f t="shared" ref="G17:G28" si="1">F17*E17</f>
        <v>134.19999999999999</v>
      </c>
    </row>
    <row r="18" spans="1:7">
      <c r="A18" s="41" t="s">
        <v>75</v>
      </c>
      <c r="B18" s="42"/>
      <c r="C18" s="42"/>
      <c r="D18" s="43"/>
      <c r="E18" s="44">
        <f>1/12</f>
        <v>8.3299999999999999E-2</v>
      </c>
      <c r="F18" s="45">
        <f>0.025*B7</f>
        <v>2237.5</v>
      </c>
      <c r="G18" s="22">
        <f t="shared" si="1"/>
        <v>186.38</v>
      </c>
    </row>
    <row r="19" spans="1:7">
      <c r="A19" s="41" t="s">
        <v>76</v>
      </c>
      <c r="B19" s="42"/>
      <c r="C19" s="42"/>
      <c r="D19" s="43"/>
      <c r="E19" s="46">
        <v>4.3750000000000004E-3</v>
      </c>
      <c r="F19" s="45">
        <f>B7</f>
        <v>89500</v>
      </c>
      <c r="G19" s="22">
        <f t="shared" si="1"/>
        <v>391.56</v>
      </c>
    </row>
    <row r="20" spans="1:7">
      <c r="A20" s="41" t="s">
        <v>77</v>
      </c>
      <c r="B20" s="42"/>
      <c r="C20" s="42"/>
      <c r="D20" s="43"/>
      <c r="E20" s="47">
        <f>E19*0.3</f>
        <v>1.2999999999999999E-3</v>
      </c>
      <c r="F20" s="45">
        <f>B7</f>
        <v>89500</v>
      </c>
      <c r="G20" s="22">
        <f t="shared" si="1"/>
        <v>116.35</v>
      </c>
    </row>
    <row r="21" spans="1:7">
      <c r="A21" s="41" t="s">
        <v>78</v>
      </c>
      <c r="B21" s="42"/>
      <c r="C21" s="42"/>
      <c r="D21" s="43"/>
      <c r="E21" s="47">
        <f>(4/50000)*C29</f>
        <v>0.32</v>
      </c>
      <c r="F21" s="45">
        <v>700</v>
      </c>
      <c r="G21" s="22">
        <f t="shared" si="1"/>
        <v>224</v>
      </c>
    </row>
    <row r="22" spans="1:7">
      <c r="A22" s="41" t="s">
        <v>79</v>
      </c>
      <c r="B22" s="42"/>
      <c r="C22" s="42"/>
      <c r="D22" s="43"/>
      <c r="E22" s="48">
        <f>C29/6</f>
        <v>666.67</v>
      </c>
      <c r="F22" s="45">
        <v>2.04</v>
      </c>
      <c r="G22" s="22">
        <f t="shared" si="1"/>
        <v>1360.01</v>
      </c>
    </row>
    <row r="23" spans="1:7">
      <c r="A23" s="41" t="s">
        <v>80</v>
      </c>
      <c r="B23" s="42"/>
      <c r="C23" s="42"/>
      <c r="D23" s="43"/>
      <c r="E23" s="48">
        <f>(18/5000)*C29</f>
        <v>14.4</v>
      </c>
      <c r="F23" s="45">
        <v>10.050000000000001</v>
      </c>
      <c r="G23" s="22">
        <f t="shared" si="1"/>
        <v>144.72</v>
      </c>
    </row>
    <row r="24" spans="1:7">
      <c r="A24" s="41" t="s">
        <v>81</v>
      </c>
      <c r="B24" s="42"/>
      <c r="C24" s="42"/>
      <c r="D24" s="43"/>
      <c r="E24" s="48">
        <f>(8/15000)*C29</f>
        <v>2.13</v>
      </c>
      <c r="F24" s="45">
        <v>9.4</v>
      </c>
      <c r="G24" s="22">
        <f t="shared" si="1"/>
        <v>20.02</v>
      </c>
    </row>
    <row r="25" spans="1:7">
      <c r="A25" s="41" t="s">
        <v>82</v>
      </c>
      <c r="B25" s="42"/>
      <c r="C25" s="42"/>
      <c r="D25" s="43"/>
      <c r="E25" s="48">
        <f>(1/10000)*C29</f>
        <v>0.4</v>
      </c>
      <c r="F25" s="45">
        <v>21.6</v>
      </c>
      <c r="G25" s="22">
        <f t="shared" si="1"/>
        <v>8.64</v>
      </c>
    </row>
    <row r="26" spans="1:7">
      <c r="A26" s="41" t="s">
        <v>83</v>
      </c>
      <c r="B26" s="42"/>
      <c r="C26" s="42"/>
      <c r="D26" s="43"/>
      <c r="E26" s="48">
        <f>(1/20000)*3500</f>
        <v>0.18</v>
      </c>
      <c r="F26" s="45">
        <v>29</v>
      </c>
      <c r="G26" s="22">
        <f t="shared" si="1"/>
        <v>5.22</v>
      </c>
    </row>
    <row r="27" spans="1:7">
      <c r="A27" s="41" t="s">
        <v>84</v>
      </c>
      <c r="B27" s="42"/>
      <c r="C27" s="42"/>
      <c r="D27" s="43"/>
      <c r="E27" s="48">
        <v>4</v>
      </c>
      <c r="F27" s="45">
        <v>40</v>
      </c>
      <c r="G27" s="22">
        <f t="shared" si="1"/>
        <v>160</v>
      </c>
    </row>
    <row r="28" spans="1:7">
      <c r="A28" s="49" t="s">
        <v>85</v>
      </c>
      <c r="B28" s="50"/>
      <c r="C28" s="50"/>
      <c r="D28" s="51"/>
      <c r="E28" s="48"/>
      <c r="F28" s="45">
        <f>0.025*B13</f>
        <v>0</v>
      </c>
      <c r="G28" s="22">
        <f t="shared" si="1"/>
        <v>0</v>
      </c>
    </row>
    <row r="29" spans="1:7">
      <c r="A29" s="52" t="s">
        <v>86</v>
      </c>
      <c r="B29" s="53"/>
      <c r="C29" s="54">
        <v>4000</v>
      </c>
      <c r="D29" s="55" t="s">
        <v>87</v>
      </c>
      <c r="E29" s="56"/>
      <c r="F29" s="13"/>
      <c r="G29" s="57">
        <f>SUM(G17:G28)</f>
        <v>2751.1</v>
      </c>
    </row>
    <row r="30" spans="1:7">
      <c r="A30" s="28" t="s">
        <v>88</v>
      </c>
      <c r="B30" s="58"/>
      <c r="C30" s="58"/>
      <c r="D30" s="13" t="s">
        <v>48</v>
      </c>
      <c r="E30" s="59">
        <f>F7</f>
        <v>1</v>
      </c>
      <c r="F30" s="58"/>
      <c r="G30" s="12">
        <f>G29*E30</f>
        <v>2751.1</v>
      </c>
    </row>
    <row r="31" spans="1:7">
      <c r="A31" s="60"/>
      <c r="B31" s="61"/>
      <c r="C31" s="61"/>
      <c r="D31" s="61"/>
      <c r="E31" s="61"/>
      <c r="F31" s="61"/>
      <c r="G31" s="62"/>
    </row>
    <row r="32" spans="1:7">
      <c r="A32" s="63" t="s">
        <v>0</v>
      </c>
      <c r="B32" s="64" t="s">
        <v>89</v>
      </c>
      <c r="C32" s="64"/>
      <c r="D32" s="64"/>
      <c r="E32" s="65" t="s">
        <v>48</v>
      </c>
      <c r="F32" s="65" t="s">
        <v>72</v>
      </c>
      <c r="G32" s="65" t="s">
        <v>73</v>
      </c>
    </row>
    <row r="33" spans="1:7">
      <c r="A33" s="41" t="s">
        <v>90</v>
      </c>
      <c r="B33" s="42"/>
      <c r="C33" s="42"/>
      <c r="D33" s="43"/>
      <c r="E33" s="66"/>
      <c r="F33" s="4"/>
      <c r="G33" s="22">
        <f t="shared" ref="G33:G44" si="2">F33*E33</f>
        <v>0</v>
      </c>
    </row>
    <row r="34" spans="1:7">
      <c r="A34" s="41" t="s">
        <v>75</v>
      </c>
      <c r="B34" s="42"/>
      <c r="C34" s="42"/>
      <c r="D34" s="43"/>
      <c r="E34" s="66"/>
      <c r="F34" s="4"/>
      <c r="G34" s="22">
        <f t="shared" si="2"/>
        <v>0</v>
      </c>
    </row>
    <row r="35" spans="1:7">
      <c r="A35" s="41" t="s">
        <v>76</v>
      </c>
      <c r="B35" s="42"/>
      <c r="C35" s="42"/>
      <c r="D35" s="43"/>
      <c r="E35" s="67"/>
      <c r="F35" s="22">
        <f>B8</f>
        <v>0</v>
      </c>
      <c r="G35" s="22">
        <f t="shared" si="2"/>
        <v>0</v>
      </c>
    </row>
    <row r="36" spans="1:7">
      <c r="A36" s="41" t="s">
        <v>77</v>
      </c>
      <c r="B36" s="42"/>
      <c r="C36" s="42"/>
      <c r="D36" s="43"/>
      <c r="E36" s="4"/>
      <c r="F36" s="4"/>
      <c r="G36" s="22">
        <f t="shared" si="2"/>
        <v>0</v>
      </c>
    </row>
    <row r="37" spans="1:7">
      <c r="A37" s="41" t="s">
        <v>78</v>
      </c>
      <c r="B37" s="42"/>
      <c r="C37" s="42"/>
      <c r="D37" s="43"/>
      <c r="E37" s="4"/>
      <c r="F37" s="4"/>
      <c r="G37" s="22">
        <f t="shared" si="2"/>
        <v>0</v>
      </c>
    </row>
    <row r="38" spans="1:7">
      <c r="A38" s="41" t="s">
        <v>91</v>
      </c>
      <c r="B38" s="42"/>
      <c r="C38" s="42"/>
      <c r="D38" s="43"/>
      <c r="E38" s="4"/>
      <c r="F38" s="4"/>
      <c r="G38" s="22">
        <f t="shared" si="2"/>
        <v>0</v>
      </c>
    </row>
    <row r="39" spans="1:7">
      <c r="A39" s="41" t="s">
        <v>80</v>
      </c>
      <c r="B39" s="42"/>
      <c r="C39" s="42"/>
      <c r="D39" s="43"/>
      <c r="E39" s="4"/>
      <c r="F39" s="4"/>
      <c r="G39" s="22">
        <f t="shared" si="2"/>
        <v>0</v>
      </c>
    </row>
    <row r="40" spans="1:7">
      <c r="A40" s="41" t="s">
        <v>81</v>
      </c>
      <c r="B40" s="42"/>
      <c r="C40" s="42"/>
      <c r="D40" s="43"/>
      <c r="E40" s="4"/>
      <c r="F40" s="4"/>
      <c r="G40" s="22">
        <f t="shared" si="2"/>
        <v>0</v>
      </c>
    </row>
    <row r="41" spans="1:7">
      <c r="A41" s="41" t="s">
        <v>82</v>
      </c>
      <c r="B41" s="42"/>
      <c r="C41" s="42"/>
      <c r="D41" s="43"/>
      <c r="E41" s="4"/>
      <c r="F41" s="4"/>
      <c r="G41" s="22">
        <f t="shared" si="2"/>
        <v>0</v>
      </c>
    </row>
    <row r="42" spans="1:7">
      <c r="A42" s="41" t="s">
        <v>83</v>
      </c>
      <c r="B42" s="42"/>
      <c r="C42" s="42"/>
      <c r="D42" s="43"/>
      <c r="E42" s="4"/>
      <c r="F42" s="4"/>
      <c r="G42" s="22">
        <f t="shared" si="2"/>
        <v>0</v>
      </c>
    </row>
    <row r="43" spans="1:7">
      <c r="A43" s="41" t="s">
        <v>84</v>
      </c>
      <c r="B43" s="42"/>
      <c r="C43" s="42"/>
      <c r="D43" s="43"/>
      <c r="E43" s="4"/>
      <c r="F43" s="4"/>
      <c r="G43" s="22">
        <f t="shared" si="2"/>
        <v>0</v>
      </c>
    </row>
    <row r="44" spans="1:7">
      <c r="A44" s="49" t="s">
        <v>85</v>
      </c>
      <c r="B44" s="50"/>
      <c r="C44" s="50"/>
      <c r="D44" s="51"/>
      <c r="E44" s="4"/>
      <c r="F44" s="4"/>
      <c r="G44" s="22">
        <f t="shared" si="2"/>
        <v>0</v>
      </c>
    </row>
    <row r="45" spans="1:7">
      <c r="A45" s="52" t="s">
        <v>71</v>
      </c>
      <c r="B45" s="53"/>
      <c r="C45" s="54">
        <v>0</v>
      </c>
      <c r="D45" s="68" t="s">
        <v>87</v>
      </c>
      <c r="E45" s="13"/>
      <c r="F45" s="13"/>
      <c r="G45" s="57">
        <f>SUM(G33:G44)</f>
        <v>0</v>
      </c>
    </row>
    <row r="46" spans="1:7">
      <c r="A46" s="69" t="s">
        <v>88</v>
      </c>
      <c r="B46" s="70"/>
      <c r="C46" s="70"/>
      <c r="D46" s="13" t="s">
        <v>48</v>
      </c>
      <c r="E46" s="59">
        <f>F8</f>
        <v>0</v>
      </c>
      <c r="F46" s="70"/>
      <c r="G46" s="71">
        <f>G45*E46</f>
        <v>0</v>
      </c>
    </row>
    <row r="47" spans="1:7">
      <c r="A47" s="461" t="s">
        <v>92</v>
      </c>
      <c r="B47" s="461"/>
      <c r="C47" s="461"/>
      <c r="D47" s="461"/>
      <c r="E47" s="461"/>
      <c r="F47" s="461"/>
      <c r="G47" s="72">
        <f>G46+G30+G13</f>
        <v>4245.75</v>
      </c>
    </row>
    <row r="48" spans="1:7">
      <c r="A48" s="7"/>
      <c r="B48" s="7"/>
      <c r="C48" s="7"/>
      <c r="D48" s="7"/>
      <c r="E48" s="7"/>
      <c r="F48" s="7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8" t="s">
        <v>93</v>
      </c>
      <c r="B50" s="2" t="s">
        <v>49</v>
      </c>
      <c r="C50" s="2" t="s">
        <v>51</v>
      </c>
      <c r="D50" s="7"/>
      <c r="E50" s="7"/>
      <c r="F50" s="7"/>
      <c r="G50" s="7"/>
    </row>
    <row r="51" spans="1:7">
      <c r="A51" s="5" t="s">
        <v>94</v>
      </c>
      <c r="B51" s="73">
        <v>0.05</v>
      </c>
      <c r="C51" s="22" t="e">
        <f>(#REF!+Veic_Equip!G47)*B51</f>
        <v>#REF!</v>
      </c>
      <c r="D51" s="7"/>
      <c r="E51" s="7"/>
      <c r="F51" s="7"/>
      <c r="G51" s="7"/>
    </row>
    <row r="52" spans="1:7">
      <c r="A52" s="5" t="s">
        <v>95</v>
      </c>
      <c r="B52" s="73">
        <v>0.08</v>
      </c>
      <c r="C52" s="22" t="e">
        <f>(G47+#REF!)*B52</f>
        <v>#REF!</v>
      </c>
      <c r="D52" s="7"/>
      <c r="E52" s="7"/>
      <c r="F52" s="7"/>
      <c r="G52" s="7"/>
    </row>
    <row r="53" spans="1:7">
      <c r="A53" s="11" t="s">
        <v>96</v>
      </c>
      <c r="B53" s="74">
        <f>SUM(B51:B52)</f>
        <v>0.13</v>
      </c>
      <c r="C53" s="71" t="e">
        <f>SUM(C51:C52)</f>
        <v>#REF!</v>
      </c>
      <c r="D53" s="7"/>
      <c r="E53" s="7"/>
      <c r="F53" s="7"/>
      <c r="G53" s="7"/>
    </row>
    <row r="54" spans="1:7">
      <c r="A54" s="10"/>
      <c r="B54" s="10"/>
      <c r="C54" s="10"/>
      <c r="D54" s="10"/>
      <c r="E54" s="75"/>
      <c r="F54" s="7"/>
      <c r="G54" s="7"/>
    </row>
    <row r="55" spans="1:7">
      <c r="A55" s="76"/>
      <c r="B55" s="77"/>
      <c r="C55" s="78"/>
      <c r="D55" s="79"/>
      <c r="E55" s="80"/>
      <c r="F55" s="7"/>
      <c r="G55" s="7"/>
    </row>
    <row r="56" spans="1:7">
      <c r="A56" s="8" t="s">
        <v>97</v>
      </c>
      <c r="B56" s="2" t="s">
        <v>49</v>
      </c>
      <c r="C56" s="40" t="s">
        <v>98</v>
      </c>
      <c r="D56" s="2" t="s">
        <v>51</v>
      </c>
      <c r="E56" s="7"/>
      <c r="F56" s="7"/>
      <c r="G56" s="7"/>
    </row>
    <row r="57" spans="1:7">
      <c r="A57" s="5" t="s">
        <v>99</v>
      </c>
      <c r="B57" s="73">
        <v>6.4999999999999997E-3</v>
      </c>
      <c r="C57" s="26" t="s">
        <v>46</v>
      </c>
      <c r="D57" s="81" t="e">
        <f>$E$62*B57</f>
        <v>#REF!</v>
      </c>
      <c r="E57" s="7"/>
      <c r="F57" s="82"/>
      <c r="G57" s="7"/>
    </row>
    <row r="58" spans="1:7">
      <c r="A58" s="5" t="s">
        <v>100</v>
      </c>
      <c r="B58" s="73">
        <v>0.03</v>
      </c>
      <c r="C58" s="26"/>
      <c r="D58" s="81" t="e">
        <f>$E$62*B58</f>
        <v>#REF!</v>
      </c>
      <c r="E58" s="7"/>
      <c r="F58" s="83"/>
      <c r="G58" s="7"/>
    </row>
    <row r="59" spans="1:7">
      <c r="A59" s="5" t="s">
        <v>101</v>
      </c>
      <c r="B59" s="73">
        <v>0.05</v>
      </c>
      <c r="C59" s="26" t="s">
        <v>46</v>
      </c>
      <c r="D59" s="81" t="e">
        <f>E62*B59</f>
        <v>#REF!</v>
      </c>
      <c r="E59" s="7"/>
      <c r="F59" s="7"/>
      <c r="G59" s="7"/>
    </row>
    <row r="60" spans="1:7">
      <c r="A60" s="11" t="s">
        <v>38</v>
      </c>
      <c r="B60" s="74">
        <f>SUM(B57:B59)</f>
        <v>8.6499999999999994E-2</v>
      </c>
      <c r="C60" s="84">
        <f>1-B60</f>
        <v>0.91349999999999998</v>
      </c>
      <c r="D60" s="85" t="e">
        <f>SUM(D57:D59)</f>
        <v>#REF!</v>
      </c>
      <c r="E60" s="7"/>
      <c r="F60" s="7"/>
      <c r="G60" s="7"/>
    </row>
    <row r="61" spans="1:7">
      <c r="A61" s="86"/>
      <c r="B61" s="87"/>
      <c r="C61" s="88"/>
      <c r="D61" s="7"/>
      <c r="E61" s="7"/>
      <c r="F61" s="7"/>
      <c r="G61" s="7"/>
    </row>
    <row r="62" spans="1:7" ht="15.75" customHeight="1">
      <c r="A62" s="462" t="s">
        <v>102</v>
      </c>
      <c r="B62" s="462"/>
      <c r="C62" s="462"/>
      <c r="D62" s="89">
        <f>C60</f>
        <v>0.91349999999999998</v>
      </c>
      <c r="E62" s="90" t="e">
        <f>(#REF!+Veic_Equip!G47+Veic_Equip!C53)/D62</f>
        <v>#REF!</v>
      </c>
      <c r="F62" s="7"/>
      <c r="G62" s="75"/>
    </row>
    <row r="63" spans="1:7">
      <c r="A63" s="7"/>
      <c r="B63" s="7"/>
      <c r="C63" s="7"/>
      <c r="D63" s="7"/>
      <c r="E63" s="7"/>
      <c r="F63" s="7"/>
      <c r="G63" s="7"/>
    </row>
  </sheetData>
  <mergeCells count="4">
    <mergeCell ref="A4:G4"/>
    <mergeCell ref="A13:D13"/>
    <mergeCell ref="A47:F47"/>
    <mergeCell ref="A62:C62"/>
  </mergeCells>
  <phoneticPr fontId="0" type="noConversion"/>
  <pageMargins left="0.74791666666666667" right="0.27986111111111112" top="0.50972222222222219" bottom="0.98402777777777783" header="0.51180555555555562" footer="0.49236111111111114"/>
  <pageSetup paperSize="9" scale="91" firstPageNumber="0" orientation="portrait" horizontalDpi="300" verticalDpi="300" r:id="rId1"/>
  <headerFooter alignWithMargins="0">
    <oddFooter xml:space="preserve">&amp;C&amp;8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1:K24"/>
  <sheetViews>
    <sheetView view="pageBreakPreview" topLeftCell="A7" zoomScale="85" zoomScaleNormal="100" zoomScaleSheetLayoutView="85" workbookViewId="0">
      <selection activeCell="A23" sqref="A23:K23"/>
    </sheetView>
  </sheetViews>
  <sheetFormatPr defaultRowHeight="12.75"/>
  <cols>
    <col min="1" max="16384" width="9.140625" style="290"/>
  </cols>
  <sheetData>
    <row r="21" spans="1:11" ht="25.5">
      <c r="A21" s="463" t="s">
        <v>698</v>
      </c>
      <c r="B21" s="463"/>
      <c r="C21" s="463"/>
      <c r="D21" s="463"/>
      <c r="E21" s="463"/>
      <c r="F21" s="463"/>
      <c r="G21" s="463"/>
      <c r="H21" s="463"/>
      <c r="I21" s="463"/>
      <c r="J21" s="463"/>
      <c r="K21" s="463"/>
    </row>
    <row r="22" spans="1:11" ht="25.5">
      <c r="A22" s="463" t="s">
        <v>758</v>
      </c>
      <c r="B22" s="463"/>
      <c r="C22" s="463"/>
      <c r="D22" s="463"/>
      <c r="E22" s="463"/>
      <c r="F22" s="463"/>
      <c r="G22" s="463"/>
      <c r="H22" s="463"/>
      <c r="I22" s="463"/>
      <c r="J22" s="463"/>
      <c r="K22" s="463"/>
    </row>
    <row r="23" spans="1:11" ht="25.5">
      <c r="A23" s="463" t="s">
        <v>699</v>
      </c>
      <c r="B23" s="463"/>
      <c r="C23" s="463"/>
      <c r="D23" s="463"/>
      <c r="E23" s="463"/>
      <c r="F23" s="463"/>
      <c r="G23" s="463"/>
      <c r="H23" s="463"/>
      <c r="I23" s="463"/>
      <c r="J23" s="463"/>
      <c r="K23" s="463"/>
    </row>
    <row r="24" spans="1:11" ht="25.5">
      <c r="A24" s="463" t="s">
        <v>701</v>
      </c>
      <c r="B24" s="463"/>
      <c r="C24" s="463"/>
      <c r="D24" s="463"/>
      <c r="E24" s="463"/>
      <c r="F24" s="463"/>
      <c r="G24" s="463"/>
      <c r="H24" s="463"/>
      <c r="I24" s="463"/>
      <c r="J24" s="463"/>
      <c r="K24" s="463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N86"/>
  <sheetViews>
    <sheetView view="pageBreakPreview" topLeftCell="A19" zoomScale="98" zoomScaleNormal="100" zoomScaleSheetLayoutView="98" workbookViewId="0">
      <selection activeCell="C5" sqref="C5"/>
    </sheetView>
  </sheetViews>
  <sheetFormatPr defaultRowHeight="16.5" customHeight="1"/>
  <cols>
    <col min="1" max="1" width="8.140625" style="182" customWidth="1"/>
    <col min="2" max="2" width="33.42578125" style="182" customWidth="1"/>
    <col min="3" max="3" width="16.140625" style="188" customWidth="1"/>
    <col min="4" max="4" width="19.5703125" style="182" customWidth="1"/>
    <col min="5" max="5" width="13.5703125" style="182" customWidth="1"/>
    <col min="6" max="6" width="12.85546875" style="182" customWidth="1"/>
    <col min="7" max="7" width="10.28515625" style="199" bestFit="1" customWidth="1"/>
    <col min="8" max="8" width="26" style="197" customWidth="1"/>
    <col min="9" max="9" width="13.28515625" style="198" customWidth="1"/>
    <col min="10" max="10" width="9.140625" style="197"/>
    <col min="11" max="16384" width="9.140625" style="199"/>
  </cols>
  <sheetData>
    <row r="1" spans="1:14" s="182" customFormat="1" ht="16.5" customHeight="1">
      <c r="A1" s="181"/>
      <c r="B1" s="467" t="s">
        <v>700</v>
      </c>
      <c r="C1" s="467"/>
      <c r="D1" s="467"/>
      <c r="H1" s="183"/>
      <c r="I1" s="184"/>
      <c r="J1" s="183"/>
    </row>
    <row r="2" spans="1:14" s="182" customFormat="1" ht="16.5" customHeight="1">
      <c r="A2" s="185" t="s">
        <v>397</v>
      </c>
      <c r="B2" s="468" t="s">
        <v>738</v>
      </c>
      <c r="C2" s="468"/>
      <c r="D2" s="468"/>
      <c r="E2" s="468"/>
      <c r="F2" s="468"/>
      <c r="G2" s="186"/>
      <c r="H2" s="183"/>
      <c r="I2" s="184"/>
      <c r="J2" s="183"/>
    </row>
    <row r="3" spans="1:14" s="182" customFormat="1" ht="16.5" customHeight="1">
      <c r="A3" s="187" t="s">
        <v>49</v>
      </c>
      <c r="B3" s="187"/>
      <c r="C3" s="188"/>
      <c r="H3" s="183"/>
      <c r="I3" s="184"/>
      <c r="J3" s="183"/>
    </row>
    <row r="4" spans="1:14" s="182" customFormat="1" ht="16.5" customHeight="1">
      <c r="A4" s="437"/>
      <c r="B4" s="187" t="s">
        <v>728</v>
      </c>
      <c r="C4" s="188" t="s">
        <v>657</v>
      </c>
      <c r="D4" s="426"/>
      <c r="E4" s="426"/>
      <c r="F4" s="426"/>
      <c r="H4" s="183"/>
      <c r="I4" s="184"/>
      <c r="J4" s="183"/>
    </row>
    <row r="5" spans="1:14" s="182" customFormat="1" ht="16.5" customHeight="1">
      <c r="A5" s="437"/>
      <c r="B5" s="187" t="s">
        <v>729</v>
      </c>
      <c r="C5" s="188" t="s">
        <v>658</v>
      </c>
      <c r="D5" s="426"/>
      <c r="E5" s="426"/>
      <c r="F5" s="426"/>
      <c r="H5" s="183"/>
      <c r="I5" s="184"/>
      <c r="J5" s="183"/>
    </row>
    <row r="6" spans="1:14" s="182" customFormat="1" ht="16.5" customHeight="1">
      <c r="A6" s="437"/>
      <c r="B6" s="187" t="s">
        <v>730</v>
      </c>
      <c r="C6" s="188" t="s">
        <v>659</v>
      </c>
      <c r="D6" s="426"/>
      <c r="E6" s="426"/>
      <c r="F6" s="426"/>
      <c r="H6" s="183"/>
      <c r="I6" s="184"/>
      <c r="J6" s="183"/>
    </row>
    <row r="7" spans="1:14" s="182" customFormat="1" ht="16.5" customHeight="1">
      <c r="A7" s="437"/>
      <c r="B7" s="187" t="s">
        <v>731</v>
      </c>
      <c r="C7" s="188" t="s">
        <v>660</v>
      </c>
      <c r="D7" s="426"/>
      <c r="E7" s="426"/>
      <c r="F7" s="426"/>
      <c r="H7" s="189"/>
      <c r="I7" s="468"/>
      <c r="J7" s="468"/>
      <c r="K7" s="468"/>
      <c r="L7" s="468"/>
      <c r="M7" s="468"/>
      <c r="N7" s="199"/>
    </row>
    <row r="8" spans="1:14" s="182" customFormat="1" ht="16.5" customHeight="1">
      <c r="A8" s="437"/>
      <c r="B8" s="187" t="s">
        <v>743</v>
      </c>
      <c r="C8" s="188" t="s">
        <v>661</v>
      </c>
      <c r="D8" s="426"/>
      <c r="E8" s="426"/>
      <c r="F8" s="426"/>
      <c r="H8" s="189"/>
      <c r="I8" s="187"/>
      <c r="J8" s="188"/>
      <c r="K8" s="319"/>
      <c r="L8" s="319"/>
      <c r="M8" s="319"/>
    </row>
    <row r="9" spans="1:14" s="182" customFormat="1" ht="16.5" customHeight="1">
      <c r="A9" s="438"/>
      <c r="B9" s="187" t="s">
        <v>744</v>
      </c>
      <c r="C9" s="188" t="s">
        <v>662</v>
      </c>
      <c r="D9" s="426"/>
      <c r="E9" s="426"/>
      <c r="F9" s="426"/>
      <c r="H9" s="189"/>
      <c r="I9" s="187"/>
      <c r="J9" s="188"/>
      <c r="K9" s="319"/>
      <c r="L9" s="319"/>
      <c r="M9" s="319"/>
      <c r="N9" s="203"/>
    </row>
    <row r="10" spans="1:14" s="182" customFormat="1" ht="16.5" customHeight="1">
      <c r="A10" s="437"/>
      <c r="B10" s="187" t="s">
        <v>745</v>
      </c>
      <c r="C10" s="188" t="s">
        <v>663</v>
      </c>
      <c r="D10" s="426"/>
      <c r="E10" s="426"/>
      <c r="F10" s="426"/>
      <c r="H10" s="189"/>
      <c r="I10" s="187"/>
      <c r="J10" s="188"/>
      <c r="K10" s="319"/>
      <c r="L10" s="319"/>
      <c r="M10" s="319"/>
      <c r="N10" s="203"/>
    </row>
    <row r="11" spans="1:14" s="182" customFormat="1" ht="16.5" customHeight="1">
      <c r="A11" s="437"/>
      <c r="B11" s="187" t="s">
        <v>746</v>
      </c>
      <c r="C11" s="188" t="s">
        <v>664</v>
      </c>
      <c r="D11" s="426"/>
      <c r="E11" s="426"/>
      <c r="F11" s="426"/>
      <c r="H11" s="183"/>
      <c r="I11" s="184"/>
      <c r="J11" s="183"/>
    </row>
    <row r="12" spans="1:14" s="319" customFormat="1" ht="16.5" customHeight="1">
      <c r="A12" s="437"/>
      <c r="B12" s="187" t="s">
        <v>747</v>
      </c>
      <c r="C12" s="188" t="s">
        <v>732</v>
      </c>
      <c r="D12" s="426"/>
      <c r="E12" s="426"/>
      <c r="F12" s="426"/>
      <c r="H12" s="183"/>
      <c r="I12" s="184"/>
      <c r="J12" s="183"/>
    </row>
    <row r="13" spans="1:14" s="320" customFormat="1" ht="30.75" customHeight="1">
      <c r="A13" s="190">
        <f>SUM(A4:A12)</f>
        <v>0</v>
      </c>
      <c r="B13" s="187"/>
      <c r="C13" s="191" t="s">
        <v>38</v>
      </c>
      <c r="D13" s="426"/>
      <c r="E13" s="426"/>
      <c r="F13" s="426"/>
      <c r="H13" s="183"/>
      <c r="I13" s="184"/>
      <c r="J13" s="183"/>
    </row>
    <row r="14" spans="1:14" s="319" customFormat="1" ht="16.5" customHeight="1">
      <c r="A14" s="189"/>
      <c r="B14" s="187"/>
      <c r="C14" s="188"/>
      <c r="D14" s="426"/>
      <c r="E14" s="426"/>
      <c r="F14" s="426"/>
      <c r="H14" s="183"/>
      <c r="I14" s="184"/>
      <c r="J14" s="183"/>
    </row>
    <row r="15" spans="1:14" ht="46.5" customHeight="1">
      <c r="A15" s="185" t="s">
        <v>398</v>
      </c>
      <c r="B15" s="469" t="s">
        <v>665</v>
      </c>
      <c r="C15" s="469"/>
      <c r="D15" s="469"/>
      <c r="E15" s="469"/>
      <c r="F15" s="469"/>
      <c r="G15" s="200"/>
      <c r="H15" s="199"/>
      <c r="I15" s="199"/>
      <c r="J15" s="199"/>
    </row>
    <row r="16" spans="1:14" s="182" customFormat="1" ht="16.5" customHeight="1">
      <c r="A16" s="187" t="s">
        <v>49</v>
      </c>
      <c r="B16" s="187"/>
      <c r="C16" s="188"/>
      <c r="D16" s="426"/>
      <c r="E16" s="426"/>
      <c r="F16" s="426"/>
    </row>
    <row r="17" spans="1:13" s="203" customFormat="1" ht="16.5" customHeight="1">
      <c r="A17" s="439"/>
      <c r="B17" s="201" t="s">
        <v>748</v>
      </c>
      <c r="C17" s="202" t="s">
        <v>666</v>
      </c>
      <c r="G17" s="204"/>
    </row>
    <row r="18" spans="1:13" s="182" customFormat="1" ht="16.5" customHeight="1">
      <c r="A18" s="437"/>
      <c r="B18" s="187" t="s">
        <v>749</v>
      </c>
      <c r="C18" s="188" t="s">
        <v>739</v>
      </c>
      <c r="D18" s="426"/>
      <c r="E18" s="426"/>
      <c r="F18" s="426"/>
      <c r="G18" s="184"/>
      <c r="H18" s="189"/>
      <c r="I18" s="187"/>
      <c r="J18" s="188"/>
      <c r="K18" s="319"/>
      <c r="L18" s="319"/>
      <c r="M18" s="319"/>
    </row>
    <row r="19" spans="1:13" s="320" customFormat="1" ht="16.5" customHeight="1">
      <c r="A19" s="437"/>
      <c r="B19" s="201" t="s">
        <v>750</v>
      </c>
      <c r="C19" s="188" t="s">
        <v>741</v>
      </c>
      <c r="D19" s="426"/>
      <c r="E19" s="426"/>
      <c r="F19" s="426"/>
      <c r="G19" s="184"/>
      <c r="H19" s="189"/>
      <c r="I19" s="187"/>
      <c r="J19" s="188"/>
    </row>
    <row r="20" spans="1:13" s="182" customFormat="1" ht="16.5" customHeight="1">
      <c r="A20" s="439"/>
      <c r="B20" s="187" t="s">
        <v>751</v>
      </c>
      <c r="C20" s="188" t="s">
        <v>667</v>
      </c>
      <c r="D20" s="426"/>
      <c r="E20" s="426"/>
      <c r="F20" s="426"/>
      <c r="G20" s="184"/>
      <c r="H20" s="190"/>
      <c r="I20" s="187"/>
      <c r="J20" s="191"/>
      <c r="K20" s="192"/>
      <c r="L20" s="193"/>
      <c r="M20" s="193"/>
    </row>
    <row r="21" spans="1:13" s="182" customFormat="1" ht="16.5" customHeight="1">
      <c r="A21" s="439"/>
      <c r="B21" s="201" t="s">
        <v>752</v>
      </c>
      <c r="C21" s="202" t="s">
        <v>740</v>
      </c>
      <c r="D21" s="203"/>
      <c r="E21" s="203"/>
      <c r="F21" s="203"/>
      <c r="G21" s="184"/>
      <c r="H21" s="183"/>
      <c r="I21" s="184"/>
      <c r="J21" s="183"/>
    </row>
    <row r="22" spans="1:13" s="182" customFormat="1" ht="16.5" customHeight="1">
      <c r="A22" s="439"/>
      <c r="B22" s="187" t="s">
        <v>753</v>
      </c>
      <c r="C22" s="202" t="s">
        <v>668</v>
      </c>
      <c r="D22" s="203"/>
      <c r="E22" s="321"/>
      <c r="F22" s="203"/>
      <c r="G22" s="184"/>
      <c r="H22" s="183"/>
      <c r="I22" s="184"/>
      <c r="J22" s="183"/>
    </row>
    <row r="23" spans="1:13" s="320" customFormat="1" ht="16.5" customHeight="1">
      <c r="A23" s="439"/>
      <c r="B23" s="201" t="s">
        <v>754</v>
      </c>
      <c r="C23" s="188" t="s">
        <v>737</v>
      </c>
      <c r="D23" s="203"/>
      <c r="E23" s="321"/>
      <c r="F23" s="203"/>
      <c r="G23" s="184"/>
      <c r="H23" s="183"/>
      <c r="I23" s="184"/>
      <c r="J23" s="183"/>
    </row>
    <row r="24" spans="1:13" s="182" customFormat="1" ht="16.5" customHeight="1">
      <c r="A24" s="439"/>
      <c r="B24" s="187" t="s">
        <v>755</v>
      </c>
      <c r="C24" s="202" t="s">
        <v>669</v>
      </c>
      <c r="D24" s="203"/>
      <c r="E24" s="426"/>
      <c r="F24" s="203"/>
      <c r="G24" s="184"/>
      <c r="H24" s="183"/>
      <c r="I24" s="184"/>
      <c r="J24" s="183"/>
    </row>
    <row r="25" spans="1:13" s="182" customFormat="1" ht="16.5" customHeight="1">
      <c r="A25" s="437"/>
      <c r="B25" s="201" t="s">
        <v>756</v>
      </c>
      <c r="C25" s="188" t="s">
        <v>670</v>
      </c>
      <c r="D25" s="426"/>
      <c r="E25" s="426"/>
      <c r="F25" s="426"/>
      <c r="G25" s="184"/>
      <c r="H25" s="183"/>
      <c r="I25" s="184"/>
      <c r="J25" s="183"/>
    </row>
    <row r="26" spans="1:13" s="182" customFormat="1" ht="33" customHeight="1">
      <c r="A26" s="190">
        <f>SUM(A17:A25)</f>
        <v>0</v>
      </c>
      <c r="B26" s="187"/>
      <c r="C26" s="191" t="s">
        <v>38</v>
      </c>
      <c r="D26" s="192"/>
      <c r="E26" s="193"/>
      <c r="F26" s="193"/>
      <c r="G26" s="205"/>
      <c r="H26" s="183"/>
      <c r="I26" s="184"/>
      <c r="J26" s="183"/>
    </row>
    <row r="27" spans="1:13" ht="30" customHeight="1">
      <c r="A27" s="185" t="s">
        <v>399</v>
      </c>
      <c r="B27" s="470" t="s">
        <v>671</v>
      </c>
      <c r="C27" s="470"/>
      <c r="D27" s="470"/>
      <c r="E27" s="470"/>
      <c r="F27" s="470"/>
      <c r="G27" s="207"/>
    </row>
    <row r="28" spans="1:13" ht="16.5" customHeight="1">
      <c r="A28" s="208" t="s">
        <v>49</v>
      </c>
      <c r="B28" s="208"/>
      <c r="C28" s="471"/>
      <c r="D28" s="471"/>
      <c r="E28" s="471"/>
      <c r="F28" s="471"/>
      <c r="G28" s="209"/>
    </row>
    <row r="29" spans="1:13" ht="12.75" customHeight="1">
      <c r="A29" s="440"/>
      <c r="B29" s="210" t="s">
        <v>733</v>
      </c>
      <c r="C29" s="471" t="s">
        <v>757</v>
      </c>
      <c r="D29" s="471"/>
      <c r="E29" s="471"/>
      <c r="F29" s="471"/>
      <c r="G29" s="209"/>
    </row>
    <row r="30" spans="1:13" ht="12.75" customHeight="1">
      <c r="A30" s="441"/>
      <c r="B30" s="210" t="s">
        <v>734</v>
      </c>
      <c r="C30" s="471" t="s">
        <v>672</v>
      </c>
      <c r="D30" s="471"/>
      <c r="E30" s="471"/>
      <c r="F30" s="471"/>
      <c r="G30" s="209"/>
    </row>
    <row r="31" spans="1:13" ht="12.75" customHeight="1">
      <c r="A31" s="441"/>
      <c r="B31" s="210" t="s">
        <v>735</v>
      </c>
      <c r="C31" s="471" t="s">
        <v>736</v>
      </c>
      <c r="D31" s="471"/>
      <c r="E31" s="471"/>
      <c r="F31" s="471"/>
      <c r="G31" s="209"/>
    </row>
    <row r="32" spans="1:13" s="182" customFormat="1" ht="30" customHeight="1">
      <c r="A32" s="211">
        <f>SUM(A29:A31)</f>
        <v>0</v>
      </c>
      <c r="B32" s="210"/>
      <c r="C32" s="212" t="s">
        <v>38</v>
      </c>
      <c r="D32" s="192"/>
      <c r="E32" s="213"/>
      <c r="F32" s="213"/>
      <c r="H32" s="183"/>
      <c r="I32" s="184"/>
      <c r="J32" s="183"/>
    </row>
    <row r="33" spans="1:10" ht="30" customHeight="1">
      <c r="A33" s="185" t="s">
        <v>400</v>
      </c>
      <c r="B33" s="214" t="s">
        <v>401</v>
      </c>
      <c r="D33" s="426"/>
      <c r="E33" s="426"/>
      <c r="F33" s="426"/>
      <c r="G33" s="209"/>
      <c r="H33" s="198"/>
      <c r="J33" s="215"/>
    </row>
    <row r="34" spans="1:10" ht="16.5" customHeight="1">
      <c r="A34" s="187" t="s">
        <v>49</v>
      </c>
      <c r="B34" s="187"/>
      <c r="D34" s="426"/>
      <c r="E34" s="426"/>
      <c r="F34" s="426"/>
      <c r="G34" s="209"/>
      <c r="J34" s="215"/>
    </row>
    <row r="35" spans="1:10" ht="16.5" customHeight="1">
      <c r="A35" s="437"/>
      <c r="B35" s="187" t="s">
        <v>400</v>
      </c>
      <c r="C35" s="188" t="s">
        <v>673</v>
      </c>
      <c r="D35" s="426"/>
      <c r="E35" s="426"/>
      <c r="F35" s="426"/>
      <c r="G35" s="216"/>
      <c r="J35" s="215"/>
    </row>
    <row r="36" spans="1:10" ht="27" customHeight="1">
      <c r="A36" s="437"/>
      <c r="B36" s="187" t="s">
        <v>400</v>
      </c>
      <c r="C36" s="472" t="s">
        <v>674</v>
      </c>
      <c r="D36" s="472"/>
      <c r="E36" s="472"/>
      <c r="F36" s="472"/>
      <c r="G36" s="216"/>
    </row>
    <row r="37" spans="1:10" s="182" customFormat="1" ht="12.75" customHeight="1">
      <c r="A37" s="437"/>
      <c r="B37" s="187" t="s">
        <v>400</v>
      </c>
      <c r="C37" s="472" t="s">
        <v>742</v>
      </c>
      <c r="D37" s="472"/>
      <c r="E37" s="472"/>
      <c r="F37" s="472"/>
      <c r="G37" s="184"/>
      <c r="H37" s="183"/>
      <c r="I37" s="184"/>
      <c r="J37" s="183"/>
    </row>
    <row r="38" spans="1:10" s="182" customFormat="1" ht="9" customHeight="1">
      <c r="A38" s="189"/>
      <c r="B38" s="187"/>
      <c r="C38" s="472"/>
      <c r="D38" s="472"/>
      <c r="E38" s="472"/>
      <c r="F38" s="472"/>
      <c r="G38" s="184"/>
      <c r="H38" s="183"/>
      <c r="I38" s="184"/>
      <c r="J38" s="183"/>
    </row>
    <row r="39" spans="1:10" ht="19.5" customHeight="1">
      <c r="A39" s="217">
        <f>SUM(A35:A38)</f>
        <v>0</v>
      </c>
      <c r="B39" s="187"/>
      <c r="C39" s="191" t="s">
        <v>38</v>
      </c>
      <c r="D39" s="193"/>
      <c r="E39" s="193"/>
      <c r="F39" s="193"/>
      <c r="G39" s="216"/>
    </row>
    <row r="40" spans="1:10" s="182" customFormat="1" ht="32.25" customHeight="1">
      <c r="A40" s="217">
        <f>A13+A26+A32+A39</f>
        <v>0</v>
      </c>
      <c r="B40" s="187"/>
      <c r="C40" s="191" t="s">
        <v>376</v>
      </c>
      <c r="D40" s="193"/>
      <c r="E40" s="193"/>
      <c r="F40" s="193"/>
      <c r="G40" s="218"/>
      <c r="H40" s="183"/>
      <c r="I40" s="184"/>
      <c r="J40" s="183"/>
    </row>
    <row r="41" spans="1:10" ht="16.5" customHeight="1">
      <c r="A41" s="187"/>
      <c r="B41" s="188"/>
      <c r="D41" s="194"/>
      <c r="E41" s="195"/>
      <c r="F41" s="195"/>
      <c r="G41" s="219"/>
    </row>
    <row r="42" spans="1:10" s="182" customFormat="1" ht="30" customHeight="1">
      <c r="A42" s="187" t="s">
        <v>377</v>
      </c>
      <c r="B42" s="191" t="s">
        <v>378</v>
      </c>
      <c r="C42" s="191"/>
      <c r="D42" s="193"/>
      <c r="E42" s="193"/>
      <c r="F42" s="193"/>
      <c r="G42" s="220"/>
      <c r="H42" s="183"/>
      <c r="I42" s="184"/>
      <c r="J42" s="183"/>
    </row>
    <row r="43" spans="1:10" ht="16.5" customHeight="1">
      <c r="A43" s="187"/>
      <c r="B43" s="191"/>
      <c r="C43" s="442" t="s">
        <v>776</v>
      </c>
      <c r="D43" s="181"/>
      <c r="E43" s="193"/>
      <c r="F43" s="193"/>
      <c r="G43" s="219"/>
    </row>
    <row r="44" spans="1:10" ht="16.5" customHeight="1">
      <c r="A44" s="187"/>
      <c r="B44" s="188"/>
      <c r="C44" s="191" t="s">
        <v>379</v>
      </c>
      <c r="D44" s="221" t="s">
        <v>380</v>
      </c>
      <c r="E44" s="222" t="s">
        <v>381</v>
      </c>
      <c r="F44" s="195"/>
      <c r="G44" s="219"/>
    </row>
    <row r="45" spans="1:10" ht="16.5" customHeight="1">
      <c r="A45" s="187"/>
      <c r="B45" s="188" t="s">
        <v>382</v>
      </c>
      <c r="C45" s="453"/>
      <c r="D45" s="454">
        <f t="shared" ref="D45:D54" si="0">ROUND((C45*(1+$A$40)),2)</f>
        <v>0</v>
      </c>
      <c r="E45" s="455">
        <f t="shared" ref="E45:E54" si="1">ROUND(D45/220,2)</f>
        <v>0</v>
      </c>
      <c r="F45" s="224"/>
      <c r="G45" s="219"/>
    </row>
    <row r="46" spans="1:10" ht="16.5" customHeight="1">
      <c r="A46" s="187"/>
      <c r="B46" s="188" t="s">
        <v>431</v>
      </c>
      <c r="C46" s="453"/>
      <c r="D46" s="454">
        <f t="shared" si="0"/>
        <v>0</v>
      </c>
      <c r="E46" s="455">
        <f t="shared" si="1"/>
        <v>0</v>
      </c>
      <c r="F46" s="224"/>
      <c r="G46" s="219"/>
    </row>
    <row r="47" spans="1:10" ht="16.5" customHeight="1">
      <c r="A47" s="187"/>
      <c r="B47" s="188" t="s">
        <v>432</v>
      </c>
      <c r="C47" s="453"/>
      <c r="D47" s="454">
        <f t="shared" si="0"/>
        <v>0</v>
      </c>
      <c r="E47" s="455">
        <f t="shared" si="1"/>
        <v>0</v>
      </c>
      <c r="F47" s="224"/>
      <c r="G47" s="219"/>
    </row>
    <row r="48" spans="1:10" ht="16.5" customHeight="1">
      <c r="A48" s="187"/>
      <c r="B48" s="188" t="s">
        <v>430</v>
      </c>
      <c r="C48" s="453"/>
      <c r="D48" s="454">
        <f t="shared" si="0"/>
        <v>0</v>
      </c>
      <c r="E48" s="455">
        <f t="shared" si="1"/>
        <v>0</v>
      </c>
      <c r="F48" s="224"/>
      <c r="G48" s="225"/>
      <c r="H48" s="226"/>
      <c r="I48" s="226"/>
    </row>
    <row r="49" spans="1:10" ht="16.5" customHeight="1">
      <c r="A49" s="187"/>
      <c r="B49" s="188" t="s">
        <v>383</v>
      </c>
      <c r="C49" s="453"/>
      <c r="D49" s="454">
        <f t="shared" si="0"/>
        <v>0</v>
      </c>
      <c r="E49" s="455">
        <f t="shared" si="1"/>
        <v>0</v>
      </c>
      <c r="F49" s="224"/>
      <c r="G49" s="216"/>
    </row>
    <row r="50" spans="1:10" ht="16.5" customHeight="1">
      <c r="A50" s="187"/>
      <c r="B50" s="188" t="s">
        <v>384</v>
      </c>
      <c r="C50" s="453"/>
      <c r="D50" s="454">
        <f t="shared" si="0"/>
        <v>0</v>
      </c>
      <c r="E50" s="455">
        <f t="shared" si="1"/>
        <v>0</v>
      </c>
      <c r="F50" s="224"/>
      <c r="G50" s="196"/>
    </row>
    <row r="51" spans="1:10" ht="16.5" hidden="1" customHeight="1">
      <c r="A51" s="187"/>
      <c r="B51" s="188" t="s">
        <v>433</v>
      </c>
      <c r="C51" s="453"/>
      <c r="D51" s="454">
        <f t="shared" si="0"/>
        <v>0</v>
      </c>
      <c r="E51" s="455">
        <f t="shared" si="1"/>
        <v>0</v>
      </c>
      <c r="F51" s="224"/>
      <c r="G51" s="227"/>
    </row>
    <row r="52" spans="1:10" ht="16.5" customHeight="1">
      <c r="A52" s="187"/>
      <c r="B52" s="188" t="s">
        <v>434</v>
      </c>
      <c r="C52" s="453"/>
      <c r="D52" s="454">
        <f t="shared" si="0"/>
        <v>0</v>
      </c>
      <c r="E52" s="455">
        <f t="shared" si="1"/>
        <v>0</v>
      </c>
      <c r="F52" s="224"/>
      <c r="G52" s="227"/>
    </row>
    <row r="53" spans="1:10" ht="16.5" hidden="1" customHeight="1">
      <c r="A53" s="187"/>
      <c r="B53" s="188" t="s">
        <v>697</v>
      </c>
      <c r="C53" s="453"/>
      <c r="D53" s="454">
        <f t="shared" si="0"/>
        <v>0</v>
      </c>
      <c r="E53" s="455">
        <f t="shared" si="1"/>
        <v>0</v>
      </c>
      <c r="F53" s="224"/>
      <c r="G53" s="227"/>
    </row>
    <row r="54" spans="1:10" ht="16.5" customHeight="1">
      <c r="A54" s="187"/>
      <c r="B54" s="188" t="s">
        <v>435</v>
      </c>
      <c r="C54" s="453"/>
      <c r="D54" s="454">
        <f t="shared" si="0"/>
        <v>0</v>
      </c>
      <c r="E54" s="455">
        <f t="shared" si="1"/>
        <v>0</v>
      </c>
      <c r="F54" s="224"/>
      <c r="G54" s="227"/>
    </row>
    <row r="55" spans="1:10" ht="16.5" customHeight="1">
      <c r="A55" s="443" t="s">
        <v>777</v>
      </c>
      <c r="B55" s="426"/>
      <c r="D55" s="426"/>
      <c r="E55" s="426"/>
      <c r="F55" s="426"/>
      <c r="G55" s="196"/>
    </row>
    <row r="56" spans="1:10" s="182" customFormat="1" ht="30" customHeight="1">
      <c r="A56" s="187" t="s">
        <v>385</v>
      </c>
      <c r="B56" s="191" t="s">
        <v>402</v>
      </c>
      <c r="C56" s="191"/>
      <c r="D56" s="193"/>
      <c r="E56" s="193"/>
      <c r="F56" s="193"/>
      <c r="H56" s="183"/>
      <c r="I56" s="184"/>
      <c r="J56" s="183"/>
    </row>
    <row r="57" spans="1:10" ht="16.5" customHeight="1">
      <c r="A57" s="426"/>
      <c r="B57" s="426"/>
      <c r="C57" s="191" t="s">
        <v>386</v>
      </c>
      <c r="D57" s="228" t="s">
        <v>387</v>
      </c>
      <c r="E57" s="222" t="s">
        <v>388</v>
      </c>
      <c r="F57" s="195"/>
      <c r="G57" s="196"/>
    </row>
    <row r="58" spans="1:10" ht="16.5" customHeight="1">
      <c r="A58" s="187" t="s">
        <v>389</v>
      </c>
      <c r="B58" s="188" t="s">
        <v>390</v>
      </c>
      <c r="C58" s="444"/>
      <c r="D58" s="229">
        <v>1</v>
      </c>
      <c r="E58" s="456">
        <f>ROUND((C58*D58),2)</f>
        <v>0</v>
      </c>
      <c r="F58" s="222"/>
      <c r="G58" s="196"/>
    </row>
    <row r="59" spans="1:10" ht="16.5" customHeight="1">
      <c r="A59" s="187"/>
      <c r="B59" s="188"/>
      <c r="C59" s="223"/>
      <c r="D59" s="187"/>
      <c r="E59" s="457"/>
      <c r="F59" s="195"/>
      <c r="G59" s="196"/>
    </row>
    <row r="60" spans="1:10" ht="16.5" customHeight="1">
      <c r="A60" s="187" t="s">
        <v>391</v>
      </c>
      <c r="B60" s="188" t="s">
        <v>392</v>
      </c>
      <c r="C60" s="444"/>
      <c r="D60" s="229">
        <v>1</v>
      </c>
      <c r="E60" s="456">
        <f>ROUND((C60*D60),2)</f>
        <v>0</v>
      </c>
      <c r="F60" s="222"/>
      <c r="G60" s="196"/>
    </row>
    <row r="61" spans="1:10" ht="16.5" customHeight="1">
      <c r="A61" s="187"/>
      <c r="B61" s="188"/>
      <c r="C61" s="223"/>
      <c r="D61" s="466"/>
      <c r="E61" s="466"/>
      <c r="F61" s="466"/>
      <c r="G61" s="196"/>
    </row>
    <row r="62" spans="1:10" s="182" customFormat="1" ht="30" customHeight="1">
      <c r="A62" s="187" t="s">
        <v>393</v>
      </c>
      <c r="B62" s="193" t="s">
        <v>394</v>
      </c>
      <c r="C62" s="191"/>
      <c r="D62" s="426"/>
      <c r="E62" s="426"/>
      <c r="F62" s="426"/>
      <c r="G62" s="195"/>
      <c r="H62" s="183"/>
      <c r="I62" s="184"/>
      <c r="J62" s="183"/>
    </row>
    <row r="63" spans="1:10" ht="16.5" customHeight="1">
      <c r="A63" s="187"/>
      <c r="B63" s="188"/>
      <c r="C63" s="187" t="s">
        <v>395</v>
      </c>
      <c r="D63" s="194"/>
      <c r="E63" s="195"/>
      <c r="F63" s="195"/>
      <c r="G63" s="196"/>
    </row>
    <row r="64" spans="1:10" s="234" customFormat="1" ht="16.5" customHeight="1">
      <c r="A64" s="187"/>
      <c r="B64" s="425" t="s">
        <v>382</v>
      </c>
      <c r="C64" s="208">
        <v>3</v>
      </c>
      <c r="D64" s="194"/>
      <c r="E64" s="457">
        <f>E45*C64</f>
        <v>0</v>
      </c>
      <c r="F64" s="195"/>
      <c r="G64" s="231"/>
      <c r="H64" s="232"/>
      <c r="I64" s="233"/>
      <c r="J64" s="232"/>
    </row>
    <row r="65" spans="1:10" s="234" customFormat="1" ht="16.5" customHeight="1">
      <c r="A65" s="187"/>
      <c r="B65" s="425" t="s">
        <v>431</v>
      </c>
      <c r="C65" s="208">
        <v>3</v>
      </c>
      <c r="D65" s="194"/>
      <c r="E65" s="457">
        <f>E46*C65</f>
        <v>0</v>
      </c>
      <c r="F65" s="195"/>
      <c r="G65" s="235"/>
      <c r="H65" s="232"/>
      <c r="I65" s="233"/>
      <c r="J65" s="232"/>
    </row>
    <row r="66" spans="1:10" s="234" customFormat="1" ht="16.5" customHeight="1">
      <c r="A66" s="187"/>
      <c r="B66" s="425" t="s">
        <v>430</v>
      </c>
      <c r="C66" s="208">
        <v>1</v>
      </c>
      <c r="D66" s="194"/>
      <c r="E66" s="457">
        <f t="shared" ref="E66:E72" si="2">E48*C66</f>
        <v>0</v>
      </c>
      <c r="F66" s="195"/>
      <c r="G66" s="235"/>
      <c r="H66" s="232"/>
      <c r="I66" s="233"/>
      <c r="J66" s="232"/>
    </row>
    <row r="67" spans="1:10" s="234" customFormat="1" ht="16.5" customHeight="1">
      <c r="A67" s="187"/>
      <c r="B67" s="425" t="s">
        <v>383</v>
      </c>
      <c r="C67" s="208">
        <v>1</v>
      </c>
      <c r="D67" s="194"/>
      <c r="E67" s="457">
        <f t="shared" si="2"/>
        <v>0</v>
      </c>
      <c r="F67" s="195"/>
      <c r="G67" s="235"/>
      <c r="H67" s="232"/>
      <c r="I67" s="233"/>
      <c r="J67" s="232"/>
    </row>
    <row r="68" spans="1:10" s="234" customFormat="1" ht="16.5" customHeight="1">
      <c r="A68" s="187"/>
      <c r="B68" s="425" t="s">
        <v>384</v>
      </c>
      <c r="C68" s="208">
        <v>1</v>
      </c>
      <c r="D68" s="194"/>
      <c r="E68" s="457">
        <f t="shared" si="2"/>
        <v>0</v>
      </c>
      <c r="F68" s="195"/>
      <c r="H68" s="232"/>
      <c r="I68" s="233"/>
      <c r="J68" s="232"/>
    </row>
    <row r="69" spans="1:10" s="234" customFormat="1" ht="16.5" hidden="1" customHeight="1">
      <c r="A69" s="187"/>
      <c r="B69" s="425" t="s">
        <v>433</v>
      </c>
      <c r="C69" s="208"/>
      <c r="D69" s="194"/>
      <c r="E69" s="457">
        <f t="shared" si="2"/>
        <v>0</v>
      </c>
      <c r="F69" s="195"/>
      <c r="H69" s="232"/>
      <c r="I69" s="233"/>
      <c r="J69" s="232"/>
    </row>
    <row r="70" spans="1:10" s="234" customFormat="1" ht="16.5" customHeight="1">
      <c r="A70" s="187"/>
      <c r="B70" s="425" t="s">
        <v>434</v>
      </c>
      <c r="C70" s="208">
        <v>0.5</v>
      </c>
      <c r="D70" s="194"/>
      <c r="E70" s="457">
        <f t="shared" si="2"/>
        <v>0</v>
      </c>
      <c r="F70" s="195"/>
      <c r="H70" s="232"/>
      <c r="I70" s="233"/>
      <c r="J70" s="232"/>
    </row>
    <row r="71" spans="1:10" s="234" customFormat="1" ht="16.5" hidden="1" customHeight="1">
      <c r="A71" s="187"/>
      <c r="B71" s="425" t="s">
        <v>697</v>
      </c>
      <c r="C71" s="208"/>
      <c r="D71" s="194"/>
      <c r="E71" s="457">
        <f t="shared" si="2"/>
        <v>0</v>
      </c>
      <c r="F71" s="195"/>
      <c r="H71" s="232"/>
      <c r="I71" s="233"/>
      <c r="J71" s="232"/>
    </row>
    <row r="72" spans="1:10" s="234" customFormat="1" ht="16.5" customHeight="1">
      <c r="A72" s="187"/>
      <c r="B72" s="425" t="s">
        <v>435</v>
      </c>
      <c r="C72" s="208">
        <v>0.5</v>
      </c>
      <c r="D72" s="194"/>
      <c r="E72" s="457">
        <f t="shared" si="2"/>
        <v>0</v>
      </c>
      <c r="F72" s="195"/>
      <c r="H72" s="232"/>
      <c r="I72" s="233"/>
      <c r="J72" s="232"/>
    </row>
    <row r="73" spans="1:10" s="234" customFormat="1" ht="16.5" customHeight="1">
      <c r="A73" s="187"/>
      <c r="B73" s="425" t="s">
        <v>390</v>
      </c>
      <c r="C73" s="208">
        <v>1</v>
      </c>
      <c r="D73" s="194"/>
      <c r="E73" s="457">
        <f>E58*C73</f>
        <v>0</v>
      </c>
      <c r="F73" s="195"/>
      <c r="H73" s="232"/>
      <c r="I73" s="233"/>
      <c r="J73" s="232"/>
    </row>
    <row r="74" spans="1:10" s="234" customFormat="1" ht="16.5" customHeight="1">
      <c r="A74" s="187"/>
      <c r="B74" s="425" t="s">
        <v>392</v>
      </c>
      <c r="C74" s="208">
        <v>1</v>
      </c>
      <c r="D74" s="194"/>
      <c r="E74" s="457">
        <f>E60*C74</f>
        <v>0</v>
      </c>
      <c r="F74" s="195"/>
      <c r="H74" s="232"/>
      <c r="I74" s="233"/>
      <c r="J74" s="232"/>
    </row>
    <row r="75" spans="1:10" s="234" customFormat="1" ht="16.5" customHeight="1">
      <c r="A75" s="187"/>
      <c r="B75" s="188" t="s">
        <v>396</v>
      </c>
      <c r="C75" s="187">
        <f>ROUND((SUM(C64:C74)),2)</f>
        <v>12</v>
      </c>
      <c r="D75" s="206"/>
      <c r="E75" s="457">
        <f>ROUND((SUM(E64:E74)),2)</f>
        <v>0</v>
      </c>
      <c r="F75" s="195"/>
      <c r="H75" s="232"/>
      <c r="I75" s="233"/>
      <c r="J75" s="232"/>
    </row>
    <row r="76" spans="1:10" s="230" customFormat="1" ht="30" customHeight="1">
      <c r="A76" s="187"/>
      <c r="B76" s="236" t="s">
        <v>436</v>
      </c>
      <c r="C76" s="458">
        <f>ROUND((E75/C75),2)</f>
        <v>0</v>
      </c>
      <c r="D76" s="237"/>
      <c r="E76" s="237"/>
      <c r="F76" s="195"/>
      <c r="H76" s="238"/>
      <c r="I76" s="239"/>
      <c r="J76" s="238"/>
    </row>
    <row r="77" spans="1:10" s="234" customFormat="1" ht="16.5" customHeight="1">
      <c r="A77" s="473"/>
      <c r="B77" s="473"/>
      <c r="C77" s="188"/>
      <c r="D77" s="237"/>
      <c r="E77" s="237"/>
      <c r="F77" s="237"/>
      <c r="H77" s="232"/>
      <c r="I77" s="233"/>
      <c r="J77" s="232"/>
    </row>
    <row r="78" spans="1:10" ht="16.5" customHeight="1">
      <c r="A78" s="474"/>
      <c r="B78" s="474"/>
      <c r="D78" s="237"/>
      <c r="E78" s="465"/>
      <c r="F78" s="465"/>
      <c r="H78" s="240"/>
      <c r="I78" s="241"/>
    </row>
    <row r="79" spans="1:10" ht="16.5" customHeight="1">
      <c r="A79" s="230"/>
      <c r="B79" s="242"/>
      <c r="C79" s="243"/>
      <c r="D79" s="230"/>
      <c r="E79" s="465"/>
      <c r="F79" s="465"/>
      <c r="H79" s="240"/>
      <c r="I79" s="241"/>
    </row>
    <row r="80" spans="1:10" ht="16.5" customHeight="1">
      <c r="B80" s="244"/>
      <c r="D80" s="230"/>
      <c r="E80" s="464"/>
      <c r="F80" s="465"/>
      <c r="H80" s="240"/>
      <c r="I80" s="241"/>
    </row>
    <row r="81" spans="2:9" ht="16.5" customHeight="1">
      <c r="H81" s="240"/>
      <c r="I81" s="241"/>
    </row>
    <row r="82" spans="2:9" ht="16.5" customHeight="1">
      <c r="B82" s="245"/>
      <c r="D82" s="246"/>
      <c r="F82" s="247"/>
      <c r="H82" s="240"/>
      <c r="I82" s="241"/>
    </row>
    <row r="83" spans="2:9" ht="16.5" customHeight="1">
      <c r="H83" s="240"/>
      <c r="I83" s="241"/>
    </row>
    <row r="84" spans="2:9" ht="16.5" customHeight="1">
      <c r="H84" s="240"/>
      <c r="I84" s="241"/>
    </row>
    <row r="85" spans="2:9" ht="16.5" customHeight="1">
      <c r="H85" s="240"/>
      <c r="I85" s="241"/>
    </row>
    <row r="86" spans="2:9" ht="16.5" customHeight="1">
      <c r="H86" s="240"/>
      <c r="I86" s="241"/>
    </row>
  </sheetData>
  <mergeCells count="18">
    <mergeCell ref="I7:M7"/>
    <mergeCell ref="C29:F29"/>
    <mergeCell ref="C30:F30"/>
    <mergeCell ref="C37:F37"/>
    <mergeCell ref="C38:F38"/>
    <mergeCell ref="C31:F31"/>
    <mergeCell ref="E80:F80"/>
    <mergeCell ref="D61:F61"/>
    <mergeCell ref="B1:D1"/>
    <mergeCell ref="B2:F2"/>
    <mergeCell ref="B15:F15"/>
    <mergeCell ref="B27:F27"/>
    <mergeCell ref="C28:F28"/>
    <mergeCell ref="C36:F36"/>
    <mergeCell ref="A77:B77"/>
    <mergeCell ref="A78:B78"/>
    <mergeCell ref="E78:F78"/>
    <mergeCell ref="E79:F79"/>
  </mergeCells>
  <phoneticPr fontId="5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rowBreaks count="1" manualBreakCount="1">
    <brk id="40" max="5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GQ188"/>
  <sheetViews>
    <sheetView showGridLines="0" view="pageBreakPreview" zoomScaleNormal="100" zoomScaleSheetLayoutView="100" workbookViewId="0">
      <pane ySplit="1" topLeftCell="A137" activePane="bottomLeft" state="frozen"/>
      <selection pane="bottomLeft" activeCell="A190" sqref="A190"/>
    </sheetView>
  </sheetViews>
  <sheetFormatPr defaultColWidth="8.5703125" defaultRowHeight="12.75"/>
  <cols>
    <col min="1" max="1" width="81" style="128" customWidth="1"/>
    <col min="2" max="2" width="10.42578125" style="106" customWidth="1"/>
    <col min="3" max="3" width="16.7109375" style="133" bestFit="1" customWidth="1"/>
    <col min="4" max="4" width="12" style="92" customWidth="1"/>
    <col min="5" max="5" width="26.140625" style="92" customWidth="1"/>
    <col min="6" max="6" width="6.85546875" style="91" customWidth="1"/>
    <col min="7" max="7" width="8.5703125" style="91" customWidth="1"/>
    <col min="8" max="8" width="6.140625" style="92" customWidth="1"/>
    <col min="9" max="9" width="84.7109375" style="92" customWidth="1"/>
    <col min="10" max="10" width="6.85546875" style="91" customWidth="1"/>
    <col min="11" max="11" width="8.5703125" style="91" customWidth="1"/>
    <col min="12" max="12" width="6.140625" style="92" customWidth="1"/>
    <col min="13" max="13" width="15.7109375" style="92" customWidth="1"/>
    <col min="14" max="14" width="10.7109375" style="91" bestFit="1" customWidth="1"/>
    <col min="15" max="15" width="8.5703125" style="91" customWidth="1"/>
    <col min="16" max="16" width="6.140625" style="92" customWidth="1"/>
    <col min="17" max="17" width="11.42578125" style="92" customWidth="1"/>
    <col min="18" max="18" width="6.85546875" style="91" customWidth="1"/>
    <col min="19" max="19" width="8.5703125" style="91" customWidth="1"/>
    <col min="20" max="20" width="6.140625" style="92" customWidth="1"/>
    <col min="21" max="21" width="84.7109375" style="92" customWidth="1"/>
    <col min="22" max="22" width="6.85546875" style="91" customWidth="1"/>
    <col min="23" max="23" width="8.5703125" style="91" customWidth="1"/>
    <col min="24" max="24" width="6.140625" style="92" customWidth="1"/>
    <col min="25" max="25" width="84.7109375" style="92" customWidth="1"/>
    <col min="26" max="26" width="6.85546875" style="91" customWidth="1"/>
    <col min="27" max="27" width="8.5703125" style="91" customWidth="1"/>
    <col min="28" max="28" width="6.140625" style="92" customWidth="1"/>
    <col min="29" max="29" width="84.7109375" style="92" customWidth="1"/>
    <col min="30" max="30" width="6.85546875" style="91" customWidth="1"/>
    <col min="31" max="31" width="8.5703125" style="91" customWidth="1"/>
    <col min="32" max="32" width="6.140625" style="92" customWidth="1"/>
    <col min="33" max="33" width="84.7109375" style="92" customWidth="1"/>
    <col min="34" max="34" width="6.85546875" style="91" customWidth="1"/>
    <col min="35" max="35" width="8.5703125" style="91" customWidth="1"/>
    <col min="36" max="36" width="6.140625" style="92" customWidth="1"/>
    <col min="37" max="37" width="84.7109375" style="92" customWidth="1"/>
    <col min="38" max="38" width="6.85546875" style="91" customWidth="1"/>
    <col min="39" max="39" width="8.5703125" style="91" customWidth="1"/>
    <col min="40" max="40" width="6.140625" style="92" customWidth="1"/>
    <col min="41" max="41" width="84.7109375" style="92" customWidth="1"/>
    <col min="42" max="42" width="6.85546875" style="91" customWidth="1"/>
    <col min="43" max="43" width="8.5703125" style="91" customWidth="1"/>
    <col min="44" max="44" width="6.140625" style="92" customWidth="1"/>
    <col min="45" max="45" width="84.7109375" style="92" customWidth="1"/>
    <col min="46" max="46" width="6.85546875" style="91" customWidth="1"/>
    <col min="47" max="47" width="8.5703125" style="91" customWidth="1"/>
    <col min="48" max="48" width="6.140625" style="92" customWidth="1"/>
    <col min="49" max="49" width="84.7109375" style="92" customWidth="1"/>
    <col min="50" max="50" width="6.85546875" style="91" customWidth="1"/>
    <col min="51" max="51" width="8.5703125" style="91" customWidth="1"/>
    <col min="52" max="52" width="6.140625" style="92" customWidth="1"/>
    <col min="53" max="53" width="84.7109375" style="92" customWidth="1"/>
    <col min="54" max="54" width="6.85546875" style="91" customWidth="1"/>
    <col min="55" max="55" width="8.5703125" style="91" customWidth="1"/>
    <col min="56" max="56" width="6.140625" style="92" customWidth="1"/>
    <col min="57" max="57" width="84.7109375" style="92" customWidth="1"/>
    <col min="58" max="58" width="6.85546875" style="91" customWidth="1"/>
    <col min="59" max="59" width="8.5703125" style="91" customWidth="1"/>
    <col min="60" max="60" width="6.140625" style="92" customWidth="1"/>
    <col min="61" max="61" width="84.7109375" style="92" customWidth="1"/>
    <col min="62" max="62" width="6.85546875" style="91" customWidth="1"/>
    <col min="63" max="63" width="8.5703125" style="91" customWidth="1"/>
    <col min="64" max="64" width="6.140625" style="92" customWidth="1"/>
    <col min="65" max="65" width="84.7109375" style="92" customWidth="1"/>
    <col min="66" max="66" width="6.85546875" style="91" customWidth="1"/>
    <col min="67" max="67" width="8.5703125" style="91" customWidth="1"/>
    <col min="68" max="68" width="6.140625" style="92" customWidth="1"/>
    <col min="69" max="69" width="84.7109375" style="92" customWidth="1"/>
    <col min="70" max="70" width="6.85546875" style="91" customWidth="1"/>
    <col min="71" max="71" width="8.5703125" style="91" customWidth="1"/>
    <col min="72" max="72" width="6.140625" style="92" customWidth="1"/>
    <col min="73" max="73" width="84.7109375" style="92" customWidth="1"/>
    <col min="74" max="74" width="6.85546875" style="91" customWidth="1"/>
    <col min="75" max="75" width="8.5703125" style="91" customWidth="1"/>
    <col min="76" max="76" width="6.140625" style="92" customWidth="1"/>
    <col min="77" max="77" width="84.7109375" style="92" customWidth="1"/>
    <col min="78" max="78" width="6.85546875" style="91" customWidth="1"/>
    <col min="79" max="79" width="8.5703125" style="91" customWidth="1"/>
    <col min="80" max="80" width="6.140625" style="92" customWidth="1"/>
    <col min="81" max="81" width="84.7109375" style="92" customWidth="1"/>
    <col min="82" max="82" width="6.85546875" style="91" customWidth="1"/>
    <col min="83" max="83" width="8.5703125" style="91" customWidth="1"/>
    <col min="84" max="84" width="6.140625" style="92" customWidth="1"/>
    <col min="85" max="85" width="84.7109375" style="92" customWidth="1"/>
    <col min="86" max="86" width="6.85546875" style="91" customWidth="1"/>
    <col min="87" max="87" width="8.5703125" style="91" customWidth="1"/>
    <col min="88" max="88" width="6.140625" style="92" customWidth="1"/>
    <col min="89" max="89" width="84.7109375" style="92" customWidth="1"/>
    <col min="90" max="90" width="6.85546875" style="91" customWidth="1"/>
    <col min="91" max="91" width="8.5703125" style="91" customWidth="1"/>
    <col min="92" max="92" width="6.140625" style="92" customWidth="1"/>
    <col min="93" max="93" width="84.7109375" style="92" customWidth="1"/>
    <col min="94" max="94" width="6.85546875" style="91" customWidth="1"/>
    <col min="95" max="95" width="8.5703125" style="91" customWidth="1"/>
    <col min="96" max="96" width="6.140625" style="92" customWidth="1"/>
    <col min="97" max="97" width="84.7109375" style="92" customWidth="1"/>
    <col min="98" max="98" width="6.85546875" style="91" customWidth="1"/>
    <col min="99" max="99" width="8.5703125" style="91" customWidth="1"/>
    <col min="100" max="100" width="6.140625" style="92" customWidth="1"/>
    <col min="101" max="101" width="84.7109375" style="92" customWidth="1"/>
    <col min="102" max="102" width="6.85546875" style="91" customWidth="1"/>
    <col min="103" max="103" width="8.5703125" style="91" customWidth="1"/>
    <col min="104" max="104" width="6.140625" style="92" customWidth="1"/>
    <col min="105" max="105" width="84.7109375" style="92" customWidth="1"/>
    <col min="106" max="106" width="6.85546875" style="91" customWidth="1"/>
    <col min="107" max="107" width="8.5703125" style="91" customWidth="1"/>
    <col min="108" max="108" width="6.140625" style="92" customWidth="1"/>
    <col min="109" max="109" width="84.7109375" style="92" customWidth="1"/>
    <col min="110" max="110" width="6.85546875" style="91" customWidth="1"/>
    <col min="111" max="111" width="8.5703125" style="91" customWidth="1"/>
    <col min="112" max="112" width="6.140625" style="92" customWidth="1"/>
    <col min="113" max="113" width="84.7109375" style="92" customWidth="1"/>
    <col min="114" max="114" width="6.85546875" style="91" customWidth="1"/>
    <col min="115" max="115" width="8.5703125" style="91" customWidth="1"/>
    <col min="116" max="116" width="6.140625" style="92" customWidth="1"/>
    <col min="117" max="117" width="84.7109375" style="92" customWidth="1"/>
    <col min="118" max="118" width="6.85546875" style="91" customWidth="1"/>
    <col min="119" max="119" width="8.5703125" style="91" customWidth="1"/>
    <col min="120" max="120" width="6.140625" style="92" customWidth="1"/>
    <col min="121" max="121" width="84.7109375" style="92" customWidth="1"/>
    <col min="122" max="122" width="6.85546875" style="91" customWidth="1"/>
    <col min="123" max="123" width="8.5703125" style="91" customWidth="1"/>
    <col min="124" max="124" width="6.140625" style="92" customWidth="1"/>
    <col min="125" max="125" width="84.7109375" style="92" customWidth="1"/>
    <col min="126" max="126" width="6.85546875" style="91" customWidth="1"/>
    <col min="127" max="127" width="8.5703125" style="91" customWidth="1"/>
    <col min="128" max="128" width="6.140625" style="92" customWidth="1"/>
    <col min="129" max="129" width="84.7109375" style="92" customWidth="1"/>
    <col min="130" max="130" width="6.85546875" style="91" customWidth="1"/>
    <col min="131" max="131" width="8.5703125" style="91" customWidth="1"/>
    <col min="132" max="132" width="6.140625" style="92" customWidth="1"/>
    <col min="133" max="133" width="84.7109375" style="92" customWidth="1"/>
    <col min="134" max="134" width="6.85546875" style="91" customWidth="1"/>
    <col min="135" max="135" width="8.5703125" style="91" customWidth="1"/>
    <col min="136" max="136" width="6.140625" style="92" customWidth="1"/>
    <col min="137" max="137" width="84.7109375" style="92" customWidth="1"/>
    <col min="138" max="138" width="6.85546875" style="91" customWidth="1"/>
    <col min="139" max="139" width="8.5703125" style="91" customWidth="1"/>
    <col min="140" max="140" width="6.140625" style="92" customWidth="1"/>
    <col min="141" max="141" width="84.7109375" style="92" customWidth="1"/>
    <col min="142" max="142" width="6.85546875" style="91" customWidth="1"/>
    <col min="143" max="143" width="8.5703125" style="91" customWidth="1"/>
    <col min="144" max="144" width="6.140625" style="92" customWidth="1"/>
    <col min="145" max="145" width="84.7109375" style="92" customWidth="1"/>
    <col min="146" max="146" width="6.85546875" style="91" customWidth="1"/>
    <col min="147" max="147" width="8.5703125" style="91" customWidth="1"/>
    <col min="148" max="148" width="6.140625" style="92" customWidth="1"/>
    <col min="149" max="149" width="84.7109375" style="92" customWidth="1"/>
    <col min="150" max="150" width="6.85546875" style="91" customWidth="1"/>
    <col min="151" max="151" width="8.5703125" style="91" customWidth="1"/>
    <col min="152" max="152" width="6.140625" style="92" customWidth="1"/>
    <col min="153" max="153" width="84.7109375" style="92" customWidth="1"/>
    <col min="154" max="154" width="6.85546875" style="91" customWidth="1"/>
    <col min="155" max="155" width="8.5703125" style="91" customWidth="1"/>
    <col min="156" max="156" width="6.140625" style="92" customWidth="1"/>
    <col min="157" max="157" width="84.7109375" style="92" customWidth="1"/>
    <col min="158" max="158" width="6.85546875" style="91" customWidth="1"/>
    <col min="159" max="159" width="8.5703125" style="91" customWidth="1"/>
    <col min="160" max="160" width="6.140625" style="92" customWidth="1"/>
    <col min="161" max="161" width="84.7109375" style="92" customWidth="1"/>
    <col min="162" max="162" width="6.85546875" style="91" customWidth="1"/>
    <col min="163" max="163" width="8.5703125" style="91" customWidth="1"/>
    <col min="164" max="164" width="6.140625" style="92" customWidth="1"/>
    <col min="165" max="165" width="84.7109375" style="92" customWidth="1"/>
    <col min="166" max="166" width="6.85546875" style="91" customWidth="1"/>
    <col min="167" max="167" width="8.5703125" style="91" customWidth="1"/>
    <col min="168" max="168" width="6.140625" style="92" customWidth="1"/>
    <col min="169" max="169" width="84.7109375" style="92" customWidth="1"/>
    <col min="170" max="170" width="6.85546875" style="91" customWidth="1"/>
    <col min="171" max="171" width="8.5703125" style="91" customWidth="1"/>
    <col min="172" max="172" width="6.140625" style="92" customWidth="1"/>
    <col min="173" max="173" width="84.7109375" style="92" customWidth="1"/>
    <col min="174" max="174" width="6.85546875" style="91" customWidth="1"/>
    <col min="175" max="175" width="8.5703125" style="91" customWidth="1"/>
    <col min="176" max="176" width="6.140625" style="92" customWidth="1"/>
    <col min="177" max="177" width="84.7109375" style="92" customWidth="1"/>
    <col min="178" max="178" width="6.85546875" style="91" customWidth="1"/>
    <col min="179" max="179" width="8.5703125" style="91" customWidth="1"/>
    <col min="180" max="180" width="6.140625" style="92" customWidth="1"/>
    <col min="181" max="181" width="84.7109375" style="92" customWidth="1"/>
    <col min="182" max="182" width="6.85546875" style="91" customWidth="1"/>
    <col min="183" max="183" width="8.5703125" style="91" customWidth="1"/>
    <col min="184" max="184" width="6.140625" style="92" customWidth="1"/>
    <col min="185" max="185" width="84.7109375" style="92" customWidth="1"/>
    <col min="186" max="186" width="6.85546875" style="91" customWidth="1"/>
    <col min="187" max="187" width="8.5703125" style="91" customWidth="1"/>
    <col min="188" max="188" width="6.140625" style="92" customWidth="1"/>
    <col min="189" max="189" width="84.7109375" style="92" customWidth="1"/>
    <col min="190" max="190" width="6.85546875" style="91" customWidth="1"/>
    <col min="191" max="191" width="8.5703125" style="91" customWidth="1"/>
    <col min="192" max="192" width="6.140625" style="92" customWidth="1"/>
    <col min="193" max="193" width="84.7109375" style="92" customWidth="1"/>
    <col min="194" max="194" width="6.85546875" style="91" customWidth="1"/>
    <col min="195" max="195" width="8.5703125" style="91" customWidth="1"/>
    <col min="196" max="196" width="6.140625" style="92" customWidth="1"/>
    <col min="197" max="197" width="84.7109375" style="92" customWidth="1"/>
    <col min="198" max="198" width="6.85546875" style="91" customWidth="1"/>
    <col min="199" max="16384" width="8.5703125" style="91"/>
  </cols>
  <sheetData>
    <row r="1" spans="1:199" ht="25.5">
      <c r="A1" s="108" t="s">
        <v>543</v>
      </c>
      <c r="B1" s="107" t="s">
        <v>40</v>
      </c>
      <c r="C1" s="99" t="s">
        <v>45</v>
      </c>
      <c r="G1" s="93"/>
      <c r="K1" s="93"/>
      <c r="O1" s="93"/>
      <c r="S1" s="93"/>
      <c r="W1" s="93"/>
      <c r="AA1" s="93"/>
      <c r="AE1" s="93"/>
      <c r="AI1" s="93"/>
      <c r="AM1" s="93"/>
      <c r="AQ1" s="93"/>
      <c r="AU1" s="93"/>
      <c r="AY1" s="93"/>
      <c r="BC1" s="93"/>
      <c r="BG1" s="93"/>
      <c r="BK1" s="93"/>
      <c r="BO1" s="93"/>
      <c r="BS1" s="93"/>
      <c r="BW1" s="93"/>
      <c r="CA1" s="93"/>
      <c r="CE1" s="93"/>
      <c r="CI1" s="93"/>
      <c r="CM1" s="93"/>
      <c r="CQ1" s="93"/>
      <c r="CU1" s="93"/>
      <c r="CY1" s="93"/>
      <c r="DC1" s="93"/>
      <c r="DG1" s="93"/>
      <c r="DK1" s="93"/>
      <c r="DO1" s="93"/>
      <c r="DS1" s="93"/>
      <c r="DW1" s="93"/>
      <c r="EA1" s="93"/>
      <c r="EE1" s="93"/>
      <c r="EI1" s="93"/>
      <c r="EM1" s="93"/>
      <c r="EQ1" s="93"/>
      <c r="EU1" s="93"/>
      <c r="EY1" s="93"/>
      <c r="FC1" s="93"/>
      <c r="FG1" s="93"/>
      <c r="FK1" s="93"/>
      <c r="FO1" s="93"/>
      <c r="FS1" s="93"/>
      <c r="FW1" s="93"/>
      <c r="GA1" s="93"/>
      <c r="GE1" s="93"/>
      <c r="GI1" s="93"/>
      <c r="GM1" s="93"/>
      <c r="GQ1" s="93"/>
    </row>
    <row r="2" spans="1:199" ht="18" customHeight="1">
      <c r="A2" s="127" t="s">
        <v>109</v>
      </c>
      <c r="B2" s="129" t="s">
        <v>32</v>
      </c>
      <c r="C2" s="445"/>
      <c r="G2" s="93"/>
      <c r="K2" s="93"/>
      <c r="N2" s="102"/>
      <c r="O2" s="93"/>
      <c r="S2" s="93"/>
      <c r="W2" s="93"/>
      <c r="AA2" s="93"/>
      <c r="AE2" s="93"/>
      <c r="AI2" s="93"/>
      <c r="AM2" s="93"/>
      <c r="AQ2" s="93"/>
      <c r="AU2" s="93"/>
      <c r="AY2" s="93"/>
      <c r="BC2" s="93"/>
      <c r="BG2" s="93"/>
      <c r="BK2" s="93"/>
      <c r="BO2" s="93"/>
      <c r="BS2" s="93"/>
      <c r="BW2" s="93"/>
      <c r="CA2" s="93"/>
      <c r="CE2" s="93"/>
      <c r="CI2" s="93"/>
      <c r="CM2" s="93"/>
      <c r="CQ2" s="93"/>
      <c r="CU2" s="93"/>
      <c r="CY2" s="93"/>
      <c r="DC2" s="93"/>
      <c r="DG2" s="93"/>
      <c r="DK2" s="93"/>
      <c r="DO2" s="93"/>
      <c r="DS2" s="93"/>
      <c r="DW2" s="93"/>
      <c r="EA2" s="93"/>
      <c r="EE2" s="93"/>
      <c r="EI2" s="93"/>
      <c r="EM2" s="93"/>
      <c r="EQ2" s="93"/>
      <c r="EU2" s="93"/>
      <c r="EY2" s="93"/>
      <c r="FC2" s="93"/>
      <c r="FG2" s="93"/>
      <c r="FK2" s="93"/>
      <c r="FO2" s="93"/>
      <c r="FS2" s="93"/>
      <c r="FW2" s="93"/>
      <c r="GA2" s="93"/>
      <c r="GE2" s="93"/>
      <c r="GI2" s="93"/>
      <c r="GM2" s="93"/>
      <c r="GQ2" s="93"/>
    </row>
    <row r="3" spans="1:199" ht="18" customHeight="1">
      <c r="A3" s="126" t="s">
        <v>427</v>
      </c>
      <c r="B3" s="129" t="s">
        <v>32</v>
      </c>
      <c r="C3" s="445"/>
      <c r="G3" s="93"/>
      <c r="K3" s="93"/>
      <c r="N3" s="102"/>
      <c r="O3" s="93"/>
      <c r="S3" s="93"/>
      <c r="W3" s="93"/>
      <c r="AA3" s="93"/>
      <c r="AE3" s="93"/>
      <c r="AI3" s="93"/>
      <c r="AM3" s="93"/>
      <c r="AQ3" s="93"/>
      <c r="AU3" s="93"/>
      <c r="AY3" s="93"/>
      <c r="BC3" s="93"/>
      <c r="BG3" s="93"/>
      <c r="BK3" s="93"/>
      <c r="BO3" s="93"/>
      <c r="BS3" s="93"/>
      <c r="BW3" s="93"/>
      <c r="CA3" s="93"/>
      <c r="CE3" s="93"/>
      <c r="CI3" s="93"/>
      <c r="CM3" s="93"/>
      <c r="CQ3" s="93"/>
      <c r="CU3" s="93"/>
      <c r="CY3" s="93"/>
      <c r="DC3" s="93"/>
      <c r="DG3" s="93"/>
      <c r="DK3" s="93"/>
      <c r="DO3" s="93"/>
      <c r="DS3" s="93"/>
      <c r="DW3" s="93"/>
      <c r="EA3" s="93"/>
      <c r="EE3" s="93"/>
      <c r="EI3" s="93"/>
      <c r="EM3" s="93"/>
      <c r="EQ3" s="93"/>
      <c r="EU3" s="93"/>
      <c r="EY3" s="93"/>
      <c r="FC3" s="93"/>
      <c r="FG3" s="93"/>
      <c r="FK3" s="93"/>
      <c r="FO3" s="93"/>
      <c r="FS3" s="93"/>
      <c r="FW3" s="93"/>
      <c r="GA3" s="93"/>
      <c r="GE3" s="93"/>
      <c r="GI3" s="93"/>
      <c r="GM3" s="93"/>
      <c r="GQ3" s="93"/>
    </row>
    <row r="4" spans="1:199" ht="18" customHeight="1">
      <c r="A4" s="127" t="s">
        <v>302</v>
      </c>
      <c r="B4" s="129" t="s">
        <v>32</v>
      </c>
      <c r="C4" s="445"/>
      <c r="G4" s="93"/>
      <c r="K4" s="93"/>
      <c r="N4" s="102"/>
      <c r="O4" s="93"/>
      <c r="S4" s="93"/>
      <c r="W4" s="93"/>
      <c r="AA4" s="93"/>
      <c r="AE4" s="93"/>
      <c r="AI4" s="93"/>
      <c r="AM4" s="93"/>
      <c r="AQ4" s="93"/>
      <c r="AU4" s="93"/>
      <c r="AY4" s="93"/>
      <c r="BC4" s="93"/>
      <c r="BG4" s="93"/>
      <c r="BK4" s="93"/>
      <c r="BO4" s="93"/>
      <c r="BS4" s="93"/>
      <c r="BW4" s="93"/>
      <c r="CA4" s="93"/>
      <c r="CE4" s="93"/>
      <c r="CI4" s="93"/>
      <c r="CM4" s="93"/>
      <c r="CQ4" s="93"/>
      <c r="CU4" s="93"/>
      <c r="CY4" s="93"/>
      <c r="DC4" s="93"/>
      <c r="DG4" s="93"/>
      <c r="DK4" s="93"/>
      <c r="DO4" s="93"/>
      <c r="DS4" s="93"/>
      <c r="DW4" s="93"/>
      <c r="EA4" s="93"/>
      <c r="EE4" s="93"/>
      <c r="EI4" s="93"/>
      <c r="EM4" s="93"/>
      <c r="EQ4" s="93"/>
      <c r="EU4" s="93"/>
      <c r="EY4" s="93"/>
      <c r="FC4" s="93"/>
      <c r="FG4" s="93"/>
      <c r="FK4" s="93"/>
      <c r="FO4" s="93"/>
      <c r="FS4" s="93"/>
      <c r="FW4" s="93"/>
      <c r="GA4" s="93"/>
      <c r="GE4" s="93"/>
      <c r="GI4" s="93"/>
      <c r="GM4" s="93"/>
      <c r="GQ4" s="93"/>
    </row>
    <row r="5" spans="1:199" ht="18" customHeight="1">
      <c r="A5" s="127" t="s">
        <v>301</v>
      </c>
      <c r="B5" s="129" t="s">
        <v>32</v>
      </c>
      <c r="C5" s="445"/>
      <c r="G5" s="93"/>
      <c r="K5" s="93"/>
      <c r="N5" s="102"/>
      <c r="O5" s="93"/>
      <c r="S5" s="93"/>
      <c r="W5" s="93"/>
      <c r="AA5" s="93"/>
      <c r="AE5" s="93"/>
      <c r="AI5" s="93"/>
      <c r="AM5" s="93"/>
      <c r="AQ5" s="93"/>
      <c r="AU5" s="93"/>
      <c r="AY5" s="93"/>
      <c r="BC5" s="93"/>
      <c r="BG5" s="93"/>
      <c r="BK5" s="93"/>
      <c r="BO5" s="93"/>
      <c r="BS5" s="93"/>
      <c r="BW5" s="93"/>
      <c r="CA5" s="93"/>
      <c r="CE5" s="93"/>
      <c r="CI5" s="93"/>
      <c r="CM5" s="93"/>
      <c r="CQ5" s="93"/>
      <c r="CU5" s="93"/>
      <c r="CY5" s="93"/>
      <c r="DC5" s="93"/>
      <c r="DG5" s="93"/>
      <c r="DK5" s="93"/>
      <c r="DO5" s="93"/>
      <c r="DS5" s="93"/>
      <c r="DW5" s="93"/>
      <c r="EA5" s="93"/>
      <c r="EE5" s="93"/>
      <c r="EI5" s="93"/>
      <c r="EM5" s="93"/>
      <c r="EQ5" s="93"/>
      <c r="EU5" s="93"/>
      <c r="EY5" s="93"/>
      <c r="FC5" s="93"/>
      <c r="FG5" s="93"/>
      <c r="FK5" s="93"/>
      <c r="FO5" s="93"/>
      <c r="FS5" s="93"/>
      <c r="FW5" s="93"/>
      <c r="GA5" s="93"/>
      <c r="GE5" s="93"/>
      <c r="GI5" s="93"/>
      <c r="GM5" s="93"/>
      <c r="GQ5" s="93"/>
    </row>
    <row r="6" spans="1:199" ht="18" customHeight="1">
      <c r="A6" s="126" t="s">
        <v>613</v>
      </c>
      <c r="B6" s="129" t="s">
        <v>32</v>
      </c>
      <c r="C6" s="445"/>
      <c r="G6" s="93"/>
      <c r="K6" s="93"/>
      <c r="N6" s="102"/>
      <c r="O6" s="93"/>
      <c r="S6" s="93"/>
      <c r="W6" s="93"/>
      <c r="AA6" s="93"/>
      <c r="AE6" s="93"/>
      <c r="AI6" s="93"/>
      <c r="AM6" s="93"/>
      <c r="AQ6" s="93"/>
      <c r="AU6" s="93"/>
      <c r="AY6" s="93"/>
      <c r="BC6" s="93"/>
      <c r="BG6" s="93"/>
      <c r="BK6" s="93"/>
      <c r="BO6" s="93"/>
      <c r="BS6" s="93"/>
      <c r="BW6" s="93"/>
      <c r="CA6" s="93"/>
      <c r="CE6" s="93"/>
      <c r="CI6" s="93"/>
      <c r="CM6" s="93"/>
      <c r="CQ6" s="93"/>
      <c r="CU6" s="93"/>
      <c r="CY6" s="93"/>
      <c r="DC6" s="93"/>
      <c r="DG6" s="93"/>
      <c r="DK6" s="93"/>
      <c r="DO6" s="93"/>
      <c r="DS6" s="93"/>
      <c r="DW6" s="93"/>
      <c r="EA6" s="93"/>
      <c r="EE6" s="93"/>
      <c r="EI6" s="93"/>
      <c r="EM6" s="93"/>
      <c r="EQ6" s="93"/>
      <c r="EU6" s="93"/>
      <c r="EY6" s="93"/>
      <c r="FC6" s="93"/>
      <c r="FG6" s="93"/>
      <c r="FK6" s="93"/>
      <c r="FO6" s="93"/>
      <c r="FS6" s="93"/>
      <c r="FW6" s="93"/>
      <c r="GA6" s="93"/>
      <c r="GE6" s="93"/>
      <c r="GI6" s="93"/>
      <c r="GM6" s="93"/>
      <c r="GQ6" s="93"/>
    </row>
    <row r="7" spans="1:199" ht="18" customHeight="1">
      <c r="A7" s="126" t="s">
        <v>612</v>
      </c>
      <c r="B7" s="129" t="s">
        <v>32</v>
      </c>
      <c r="C7" s="445"/>
      <c r="G7" s="93"/>
      <c r="K7" s="93"/>
      <c r="N7" s="102"/>
      <c r="O7" s="93"/>
      <c r="S7" s="93"/>
      <c r="W7" s="93"/>
      <c r="AA7" s="93"/>
      <c r="AE7" s="93"/>
      <c r="AI7" s="93"/>
      <c r="AM7" s="93"/>
      <c r="AQ7" s="93"/>
      <c r="AU7" s="93"/>
      <c r="AY7" s="93"/>
      <c r="BC7" s="93"/>
      <c r="BG7" s="93"/>
      <c r="BK7" s="93"/>
      <c r="BO7" s="93"/>
      <c r="BS7" s="93"/>
      <c r="BW7" s="93"/>
      <c r="CA7" s="93"/>
      <c r="CE7" s="93"/>
      <c r="CI7" s="93"/>
      <c r="CM7" s="93"/>
      <c r="CQ7" s="93"/>
      <c r="CU7" s="93"/>
      <c r="CY7" s="93"/>
      <c r="DC7" s="93"/>
      <c r="DG7" s="93"/>
      <c r="DK7" s="93"/>
      <c r="DO7" s="93"/>
      <c r="DS7" s="93"/>
      <c r="DW7" s="93"/>
      <c r="EA7" s="93"/>
      <c r="EE7" s="93"/>
      <c r="EI7" s="93"/>
      <c r="EM7" s="93"/>
      <c r="EQ7" s="93"/>
      <c r="EU7" s="93"/>
      <c r="EY7" s="93"/>
      <c r="FC7" s="93"/>
      <c r="FG7" s="93"/>
      <c r="FK7" s="93"/>
      <c r="FO7" s="93"/>
      <c r="FS7" s="93"/>
      <c r="FW7" s="93"/>
      <c r="GA7" s="93"/>
      <c r="GE7" s="93"/>
      <c r="GI7" s="93"/>
      <c r="GM7" s="93"/>
      <c r="GQ7" s="93"/>
    </row>
    <row r="8" spans="1:199" ht="18" customHeight="1">
      <c r="A8" s="127" t="s">
        <v>570</v>
      </c>
      <c r="B8" s="129" t="s">
        <v>32</v>
      </c>
      <c r="C8" s="445"/>
      <c r="G8" s="93"/>
      <c r="K8" s="93"/>
      <c r="N8" s="102"/>
      <c r="O8" s="93"/>
      <c r="S8" s="93"/>
      <c r="W8" s="93"/>
      <c r="AA8" s="93"/>
      <c r="AE8" s="93"/>
      <c r="AI8" s="93"/>
      <c r="AM8" s="93"/>
      <c r="AQ8" s="93"/>
      <c r="AU8" s="93"/>
      <c r="AY8" s="93"/>
      <c r="BC8" s="93"/>
      <c r="BG8" s="93"/>
      <c r="BK8" s="93"/>
      <c r="BO8" s="93"/>
      <c r="BS8" s="93"/>
      <c r="BW8" s="93"/>
      <c r="CA8" s="93"/>
      <c r="CE8" s="93"/>
      <c r="CI8" s="93"/>
      <c r="CM8" s="93"/>
      <c r="CQ8" s="93"/>
      <c r="CU8" s="93"/>
      <c r="CY8" s="93"/>
      <c r="DC8" s="93"/>
      <c r="DG8" s="93"/>
      <c r="DK8" s="93"/>
      <c r="DO8" s="93"/>
      <c r="DS8" s="93"/>
      <c r="DW8" s="93"/>
      <c r="EA8" s="93"/>
      <c r="EE8" s="93"/>
      <c r="EI8" s="93"/>
      <c r="EM8" s="93"/>
      <c r="EQ8" s="93"/>
      <c r="EU8" s="93"/>
      <c r="EY8" s="93"/>
      <c r="FC8" s="93"/>
      <c r="FG8" s="93"/>
      <c r="FK8" s="93"/>
      <c r="FO8" s="93"/>
      <c r="FS8" s="93"/>
      <c r="FW8" s="93"/>
      <c r="GA8" s="93"/>
      <c r="GE8" s="93"/>
      <c r="GI8" s="93"/>
      <c r="GM8" s="93"/>
      <c r="GQ8" s="93"/>
    </row>
    <row r="9" spans="1:199" ht="18" customHeight="1">
      <c r="A9" s="127" t="s">
        <v>110</v>
      </c>
      <c r="B9" s="129" t="s">
        <v>32</v>
      </c>
      <c r="C9" s="445"/>
      <c r="G9" s="93"/>
      <c r="K9" s="93"/>
      <c r="N9" s="102"/>
      <c r="O9" s="93"/>
      <c r="S9" s="93"/>
      <c r="W9" s="93"/>
      <c r="AA9" s="93"/>
      <c r="AE9" s="93"/>
      <c r="AI9" s="93"/>
      <c r="AM9" s="93"/>
      <c r="AQ9" s="93"/>
      <c r="AU9" s="93"/>
      <c r="AY9" s="93"/>
      <c r="BC9" s="93"/>
      <c r="BG9" s="93"/>
      <c r="BK9" s="93"/>
      <c r="BO9" s="93"/>
      <c r="BS9" s="93"/>
      <c r="BW9" s="93"/>
      <c r="CA9" s="93"/>
      <c r="CE9" s="93"/>
      <c r="CI9" s="93"/>
      <c r="CM9" s="93"/>
      <c r="CQ9" s="93"/>
      <c r="CU9" s="93"/>
      <c r="CY9" s="93"/>
      <c r="DC9" s="93"/>
      <c r="DG9" s="93"/>
      <c r="DK9" s="93"/>
      <c r="DO9" s="93"/>
      <c r="DS9" s="93"/>
      <c r="DW9" s="93"/>
      <c r="EA9" s="93"/>
      <c r="EE9" s="93"/>
      <c r="EI9" s="93"/>
      <c r="EM9" s="93"/>
      <c r="EQ9" s="93"/>
      <c r="EU9" s="93"/>
      <c r="EY9" s="93"/>
      <c r="FC9" s="93"/>
      <c r="FG9" s="93"/>
      <c r="FK9" s="93"/>
      <c r="FO9" s="93"/>
      <c r="FS9" s="93"/>
      <c r="FW9" s="93"/>
      <c r="GA9" s="93"/>
      <c r="GE9" s="93"/>
      <c r="GI9" s="93"/>
      <c r="GM9" s="93"/>
      <c r="GQ9" s="93"/>
    </row>
    <row r="10" spans="1:199" ht="18" customHeight="1">
      <c r="A10" s="127" t="s">
        <v>245</v>
      </c>
      <c r="B10" s="129" t="s">
        <v>30</v>
      </c>
      <c r="C10" s="445"/>
      <c r="G10" s="93"/>
      <c r="K10" s="93"/>
      <c r="N10" s="102"/>
      <c r="O10" s="93"/>
      <c r="S10" s="93"/>
      <c r="W10" s="93"/>
      <c r="AA10" s="93"/>
      <c r="AE10" s="93"/>
      <c r="AI10" s="93"/>
      <c r="AM10" s="93"/>
      <c r="AQ10" s="93"/>
      <c r="AU10" s="93"/>
      <c r="AY10" s="93"/>
      <c r="BC10" s="93"/>
      <c r="BG10" s="93"/>
      <c r="BK10" s="93"/>
      <c r="BO10" s="93"/>
      <c r="BS10" s="93"/>
      <c r="BW10" s="93"/>
      <c r="CA10" s="93"/>
      <c r="CE10" s="93"/>
      <c r="CI10" s="93"/>
      <c r="CM10" s="93"/>
      <c r="CQ10" s="93"/>
      <c r="CU10" s="93"/>
      <c r="CY10" s="93"/>
      <c r="DC10" s="93"/>
      <c r="DG10" s="93"/>
      <c r="DK10" s="93"/>
      <c r="DO10" s="93"/>
      <c r="DS10" s="93"/>
      <c r="DW10" s="93"/>
      <c r="EA10" s="93"/>
      <c r="EE10" s="93"/>
      <c r="EI10" s="93"/>
      <c r="EM10" s="93"/>
      <c r="EQ10" s="93"/>
      <c r="EU10" s="93"/>
      <c r="EY10" s="93"/>
      <c r="FC10" s="93"/>
      <c r="FG10" s="93"/>
      <c r="FK10" s="93"/>
      <c r="FO10" s="93"/>
      <c r="FS10" s="93"/>
      <c r="FW10" s="93"/>
      <c r="GA10" s="93"/>
      <c r="GE10" s="93"/>
      <c r="GI10" s="93"/>
      <c r="GM10" s="93"/>
      <c r="GQ10" s="93"/>
    </row>
    <row r="11" spans="1:199" ht="18" customHeight="1">
      <c r="A11" s="127" t="s">
        <v>103</v>
      </c>
      <c r="B11" s="129" t="s">
        <v>32</v>
      </c>
      <c r="C11" s="445"/>
      <c r="G11" s="93"/>
      <c r="K11" s="93"/>
      <c r="N11" s="102"/>
      <c r="O11" s="93"/>
      <c r="S11" s="93"/>
      <c r="W11" s="93"/>
      <c r="AA11" s="93"/>
      <c r="AE11" s="93"/>
      <c r="AI11" s="93"/>
      <c r="AM11" s="93"/>
      <c r="AQ11" s="93"/>
      <c r="AU11" s="93"/>
      <c r="AY11" s="93"/>
      <c r="BC11" s="93"/>
      <c r="BG11" s="93"/>
      <c r="BK11" s="93"/>
      <c r="BO11" s="93"/>
      <c r="BS11" s="93"/>
      <c r="BW11" s="93"/>
      <c r="CA11" s="93"/>
      <c r="CE11" s="93"/>
      <c r="CI11" s="93"/>
      <c r="CM11" s="93"/>
      <c r="CQ11" s="93"/>
      <c r="CU11" s="93"/>
      <c r="CY11" s="93"/>
      <c r="DC11" s="93"/>
      <c r="DG11" s="93"/>
      <c r="DK11" s="93"/>
      <c r="DO11" s="93"/>
      <c r="DS11" s="93"/>
      <c r="DW11" s="93"/>
      <c r="EA11" s="93"/>
      <c r="EE11" s="93"/>
      <c r="EI11" s="93"/>
      <c r="EM11" s="93"/>
      <c r="EQ11" s="93"/>
      <c r="EU11" s="93"/>
      <c r="EY11" s="93"/>
      <c r="FC11" s="93"/>
      <c r="FG11" s="93"/>
      <c r="FK11" s="93"/>
      <c r="FO11" s="93"/>
      <c r="FS11" s="93"/>
      <c r="FW11" s="93"/>
      <c r="GA11" s="93"/>
      <c r="GE11" s="93"/>
      <c r="GI11" s="93"/>
      <c r="GM11" s="93"/>
      <c r="GQ11" s="93"/>
    </row>
    <row r="12" spans="1:199" ht="18" customHeight="1">
      <c r="A12" s="127" t="s">
        <v>423</v>
      </c>
      <c r="B12" s="129" t="s">
        <v>32</v>
      </c>
      <c r="C12" s="445"/>
      <c r="G12" s="93"/>
      <c r="K12" s="93"/>
      <c r="N12" s="102"/>
      <c r="O12" s="93"/>
      <c r="S12" s="93"/>
      <c r="W12" s="93"/>
      <c r="AA12" s="93"/>
      <c r="AE12" s="93"/>
      <c r="AI12" s="93"/>
      <c r="AM12" s="93"/>
      <c r="AQ12" s="93"/>
      <c r="AU12" s="93"/>
      <c r="AY12" s="93"/>
      <c r="BC12" s="93"/>
      <c r="BG12" s="93"/>
      <c r="BK12" s="93"/>
      <c r="BO12" s="93"/>
      <c r="BS12" s="93"/>
      <c r="BW12" s="93"/>
      <c r="CA12" s="93"/>
      <c r="CE12" s="93"/>
      <c r="CI12" s="93"/>
      <c r="CM12" s="93"/>
      <c r="CQ12" s="93"/>
      <c r="CU12" s="93"/>
      <c r="CY12" s="93"/>
      <c r="DC12" s="93"/>
      <c r="DG12" s="93"/>
      <c r="DK12" s="93"/>
      <c r="DO12" s="93"/>
      <c r="DS12" s="93"/>
      <c r="DW12" s="93"/>
      <c r="EA12" s="93"/>
      <c r="EE12" s="93"/>
      <c r="EI12" s="93"/>
      <c r="EM12" s="93"/>
      <c r="EQ12" s="93"/>
      <c r="EU12" s="93"/>
      <c r="EY12" s="93"/>
      <c r="FC12" s="93"/>
      <c r="FG12" s="93"/>
      <c r="FK12" s="93"/>
      <c r="FO12" s="93"/>
      <c r="FS12" s="93"/>
      <c r="FW12" s="93"/>
      <c r="GA12" s="93"/>
      <c r="GE12" s="93"/>
      <c r="GI12" s="93"/>
      <c r="GM12" s="93"/>
      <c r="GQ12" s="93"/>
    </row>
    <row r="13" spans="1:199" ht="18" customHeight="1">
      <c r="A13" s="127" t="s">
        <v>281</v>
      </c>
      <c r="B13" s="129" t="s">
        <v>32</v>
      </c>
      <c r="C13" s="445"/>
      <c r="G13" s="93"/>
      <c r="K13" s="93"/>
      <c r="N13" s="102"/>
      <c r="O13" s="93"/>
      <c r="S13" s="93"/>
      <c r="W13" s="93"/>
      <c r="AA13" s="93"/>
      <c r="AE13" s="93"/>
      <c r="AI13" s="93"/>
      <c r="AM13" s="93"/>
      <c r="AQ13" s="93"/>
      <c r="AU13" s="93"/>
      <c r="AY13" s="93"/>
      <c r="BC13" s="93"/>
      <c r="BG13" s="93"/>
      <c r="BK13" s="93"/>
      <c r="BO13" s="93"/>
      <c r="BS13" s="93"/>
      <c r="BW13" s="93"/>
      <c r="CA13" s="93"/>
      <c r="CE13" s="93"/>
      <c r="CI13" s="93"/>
      <c r="CM13" s="93"/>
      <c r="CQ13" s="93"/>
      <c r="CU13" s="93"/>
      <c r="CY13" s="93"/>
      <c r="DC13" s="93"/>
      <c r="DG13" s="93"/>
      <c r="DK13" s="93"/>
      <c r="DO13" s="93"/>
      <c r="DS13" s="93"/>
      <c r="DW13" s="93"/>
      <c r="EA13" s="93"/>
      <c r="EE13" s="93"/>
      <c r="EI13" s="93"/>
      <c r="EM13" s="93"/>
      <c r="EQ13" s="93"/>
      <c r="EU13" s="93"/>
      <c r="EY13" s="93"/>
      <c r="FC13" s="93"/>
      <c r="FG13" s="93"/>
      <c r="FK13" s="93"/>
      <c r="FO13" s="93"/>
      <c r="FS13" s="93"/>
      <c r="FW13" s="93"/>
      <c r="GA13" s="93"/>
      <c r="GE13" s="93"/>
      <c r="GI13" s="93"/>
      <c r="GM13" s="93"/>
      <c r="GQ13" s="93"/>
    </row>
    <row r="14" spans="1:199" ht="18" customHeight="1">
      <c r="A14" s="127" t="s">
        <v>495</v>
      </c>
      <c r="B14" s="129" t="s">
        <v>32</v>
      </c>
      <c r="C14" s="445"/>
      <c r="G14" s="93"/>
      <c r="K14" s="93"/>
      <c r="N14" s="102"/>
      <c r="O14" s="93"/>
      <c r="S14" s="93"/>
      <c r="W14" s="93"/>
      <c r="AA14" s="93"/>
      <c r="AE14" s="93"/>
      <c r="AI14" s="93"/>
      <c r="AM14" s="93"/>
      <c r="AQ14" s="93"/>
      <c r="AU14" s="93"/>
      <c r="AY14" s="93"/>
      <c r="BC14" s="93"/>
      <c r="BG14" s="93"/>
      <c r="BK14" s="93"/>
      <c r="BO14" s="93"/>
      <c r="BS14" s="93"/>
      <c r="BW14" s="93"/>
      <c r="CA14" s="93"/>
      <c r="CE14" s="93"/>
      <c r="CI14" s="93"/>
      <c r="CM14" s="93"/>
      <c r="CQ14" s="93"/>
      <c r="CU14" s="93"/>
      <c r="CY14" s="93"/>
      <c r="DC14" s="93"/>
      <c r="DG14" s="93"/>
      <c r="DK14" s="93"/>
      <c r="DO14" s="93"/>
      <c r="DS14" s="93"/>
      <c r="DW14" s="93"/>
      <c r="EA14" s="93"/>
      <c r="EE14" s="93"/>
      <c r="EI14" s="93"/>
      <c r="EM14" s="93"/>
      <c r="EQ14" s="93"/>
      <c r="EU14" s="93"/>
      <c r="EY14" s="93"/>
      <c r="FC14" s="93"/>
      <c r="FG14" s="93"/>
      <c r="FK14" s="93"/>
      <c r="FO14" s="93"/>
      <c r="FS14" s="93"/>
      <c r="FW14" s="93"/>
      <c r="GA14" s="93"/>
      <c r="GE14" s="93"/>
      <c r="GI14" s="93"/>
      <c r="GM14" s="93"/>
      <c r="GQ14" s="93"/>
    </row>
    <row r="15" spans="1:199" ht="18" customHeight="1">
      <c r="A15" s="127" t="s">
        <v>486</v>
      </c>
      <c r="B15" s="129" t="s">
        <v>32</v>
      </c>
      <c r="C15" s="445"/>
      <c r="G15" s="93"/>
      <c r="K15" s="93"/>
      <c r="N15" s="102"/>
      <c r="O15" s="93"/>
      <c r="S15" s="93"/>
      <c r="W15" s="93"/>
      <c r="AA15" s="93"/>
      <c r="AE15" s="93"/>
      <c r="AI15" s="93"/>
      <c r="AM15" s="93"/>
      <c r="AQ15" s="93"/>
      <c r="AU15" s="93"/>
      <c r="AY15" s="93"/>
      <c r="BC15" s="93"/>
      <c r="BG15" s="93"/>
      <c r="BK15" s="93"/>
      <c r="BO15" s="93"/>
      <c r="BS15" s="93"/>
      <c r="BW15" s="93"/>
      <c r="CA15" s="93"/>
      <c r="CE15" s="93"/>
      <c r="CI15" s="93"/>
      <c r="CM15" s="93"/>
      <c r="CQ15" s="93"/>
      <c r="CU15" s="93"/>
      <c r="CY15" s="93"/>
      <c r="DC15" s="93"/>
      <c r="DG15" s="93"/>
      <c r="DK15" s="93"/>
      <c r="DO15" s="93"/>
      <c r="DS15" s="93"/>
      <c r="DW15" s="93"/>
      <c r="EA15" s="93"/>
      <c r="EE15" s="93"/>
      <c r="EI15" s="93"/>
      <c r="EM15" s="93"/>
      <c r="EQ15" s="93"/>
      <c r="EU15" s="93"/>
      <c r="EY15" s="93"/>
      <c r="FC15" s="93"/>
      <c r="FG15" s="93"/>
      <c r="FK15" s="93"/>
      <c r="FO15" s="93"/>
      <c r="FS15" s="93"/>
      <c r="FW15" s="93"/>
      <c r="GA15" s="93"/>
      <c r="GE15" s="93"/>
      <c r="GI15" s="93"/>
      <c r="GM15" s="93"/>
      <c r="GQ15" s="93"/>
    </row>
    <row r="16" spans="1:199" ht="18" customHeight="1">
      <c r="A16" s="127" t="s">
        <v>196</v>
      </c>
      <c r="B16" s="129" t="s">
        <v>41</v>
      </c>
      <c r="C16" s="445"/>
      <c r="G16" s="93"/>
      <c r="K16" s="93"/>
      <c r="N16" s="102"/>
      <c r="O16" s="93"/>
      <c r="S16" s="93"/>
      <c r="W16" s="93"/>
      <c r="AA16" s="93"/>
      <c r="AE16" s="93"/>
      <c r="AI16" s="93"/>
      <c r="AM16" s="93"/>
      <c r="AQ16" s="93"/>
      <c r="AU16" s="93"/>
      <c r="AY16" s="93"/>
      <c r="BC16" s="93"/>
      <c r="BG16" s="93"/>
      <c r="BK16" s="93"/>
      <c r="BO16" s="93"/>
      <c r="BS16" s="93"/>
      <c r="BW16" s="93"/>
      <c r="CA16" s="93"/>
      <c r="CE16" s="93"/>
      <c r="CI16" s="93"/>
      <c r="CM16" s="93"/>
      <c r="CQ16" s="93"/>
      <c r="CU16" s="93"/>
      <c r="CY16" s="93"/>
      <c r="DC16" s="93"/>
      <c r="DG16" s="93"/>
      <c r="DK16" s="93"/>
      <c r="DO16" s="93"/>
      <c r="DS16" s="93"/>
      <c r="DW16" s="93"/>
      <c r="EA16" s="93"/>
      <c r="EE16" s="93"/>
      <c r="EI16" s="93"/>
      <c r="EM16" s="93"/>
      <c r="EQ16" s="93"/>
      <c r="EU16" s="93"/>
      <c r="EY16" s="93"/>
      <c r="FC16" s="93"/>
      <c r="FG16" s="93"/>
      <c r="FK16" s="93"/>
      <c r="FO16" s="93"/>
      <c r="FS16" s="93"/>
      <c r="FW16" s="93"/>
      <c r="GA16" s="93"/>
      <c r="GE16" s="93"/>
      <c r="GI16" s="93"/>
      <c r="GM16" s="93"/>
      <c r="GQ16" s="93"/>
    </row>
    <row r="17" spans="1:199" ht="18" customHeight="1">
      <c r="A17" s="127" t="s">
        <v>496</v>
      </c>
      <c r="B17" s="129" t="s">
        <v>32</v>
      </c>
      <c r="C17" s="445"/>
      <c r="G17" s="93"/>
      <c r="K17" s="93"/>
      <c r="N17" s="102"/>
      <c r="O17" s="93"/>
      <c r="S17" s="93"/>
      <c r="W17" s="93"/>
      <c r="AA17" s="93"/>
      <c r="AE17" s="93"/>
      <c r="AI17" s="93"/>
      <c r="AM17" s="93"/>
      <c r="AQ17" s="93"/>
      <c r="AU17" s="93"/>
      <c r="AY17" s="93"/>
      <c r="BC17" s="93"/>
      <c r="BG17" s="93"/>
      <c r="BK17" s="93"/>
      <c r="BO17" s="93"/>
      <c r="BS17" s="93"/>
      <c r="BW17" s="93"/>
      <c r="CA17" s="93"/>
      <c r="CE17" s="93"/>
      <c r="CI17" s="93"/>
      <c r="CM17" s="93"/>
      <c r="CQ17" s="93"/>
      <c r="CU17" s="93"/>
      <c r="CY17" s="93"/>
      <c r="DC17" s="93"/>
      <c r="DG17" s="93"/>
      <c r="DK17" s="93"/>
      <c r="DO17" s="93"/>
      <c r="DS17" s="93"/>
      <c r="DW17" s="93"/>
      <c r="EA17" s="93"/>
      <c r="EE17" s="93"/>
      <c r="EI17" s="93"/>
      <c r="EM17" s="93"/>
      <c r="EQ17" s="93"/>
      <c r="EU17" s="93"/>
      <c r="EY17" s="93"/>
      <c r="FC17" s="93"/>
      <c r="FG17" s="93"/>
      <c r="FK17" s="93"/>
      <c r="FO17" s="93"/>
      <c r="FS17" s="93"/>
      <c r="FW17" s="93"/>
      <c r="GA17" s="93"/>
      <c r="GE17" s="93"/>
      <c r="GI17" s="93"/>
      <c r="GM17" s="93"/>
      <c r="GQ17" s="93"/>
    </row>
    <row r="18" spans="1:199" ht="18" customHeight="1">
      <c r="A18" s="127" t="s">
        <v>487</v>
      </c>
      <c r="B18" s="129" t="s">
        <v>32</v>
      </c>
      <c r="C18" s="445"/>
      <c r="G18" s="93"/>
      <c r="K18" s="93"/>
      <c r="N18" s="102"/>
      <c r="O18" s="93"/>
      <c r="S18" s="93"/>
      <c r="W18" s="93"/>
      <c r="AA18" s="93"/>
      <c r="AE18" s="93"/>
      <c r="AI18" s="93"/>
      <c r="AM18" s="93"/>
      <c r="AQ18" s="93"/>
      <c r="AU18" s="93"/>
      <c r="AY18" s="93"/>
      <c r="BC18" s="93"/>
      <c r="BG18" s="93"/>
      <c r="BK18" s="93"/>
      <c r="BO18" s="93"/>
      <c r="BS18" s="93"/>
      <c r="BW18" s="93"/>
      <c r="CA18" s="93"/>
      <c r="CE18" s="93"/>
      <c r="CI18" s="93"/>
      <c r="CM18" s="93"/>
      <c r="CQ18" s="93"/>
      <c r="CU18" s="93"/>
      <c r="CY18" s="93"/>
      <c r="DC18" s="93"/>
      <c r="DG18" s="93"/>
      <c r="DK18" s="93"/>
      <c r="DO18" s="93"/>
      <c r="DS18" s="93"/>
      <c r="DW18" s="93"/>
      <c r="EA18" s="93"/>
      <c r="EE18" s="93"/>
      <c r="EI18" s="93"/>
      <c r="EM18" s="93"/>
      <c r="EQ18" s="93"/>
      <c r="EU18" s="93"/>
      <c r="EY18" s="93"/>
      <c r="FC18" s="93"/>
      <c r="FG18" s="93"/>
      <c r="FK18" s="93"/>
      <c r="FO18" s="93"/>
      <c r="FS18" s="93"/>
      <c r="FW18" s="93"/>
      <c r="GA18" s="93"/>
      <c r="GE18" s="93"/>
      <c r="GI18" s="93"/>
      <c r="GM18" s="93"/>
      <c r="GQ18" s="93"/>
    </row>
    <row r="19" spans="1:199" ht="18" hidden="1" customHeight="1">
      <c r="A19" s="127" t="s">
        <v>354</v>
      </c>
      <c r="B19" s="129" t="s">
        <v>35</v>
      </c>
      <c r="C19" s="131"/>
      <c r="G19" s="93"/>
      <c r="K19" s="93"/>
      <c r="N19" s="102"/>
      <c r="O19" s="93"/>
      <c r="S19" s="93"/>
      <c r="W19" s="93"/>
      <c r="AA19" s="93"/>
      <c r="AE19" s="93"/>
      <c r="AI19" s="93"/>
      <c r="AM19" s="93"/>
      <c r="AQ19" s="93"/>
      <c r="AU19" s="93"/>
      <c r="AY19" s="93"/>
      <c r="BC19" s="93"/>
      <c r="BG19" s="93"/>
      <c r="BK19" s="93"/>
      <c r="BO19" s="93"/>
      <c r="BS19" s="93"/>
      <c r="BW19" s="93"/>
      <c r="CA19" s="93"/>
      <c r="CE19" s="93"/>
      <c r="CI19" s="93"/>
      <c r="CM19" s="93"/>
      <c r="CQ19" s="93"/>
      <c r="CU19" s="93"/>
      <c r="CY19" s="93"/>
      <c r="DC19" s="93"/>
      <c r="DG19" s="93"/>
      <c r="DK19" s="93"/>
      <c r="DO19" s="93"/>
      <c r="DS19" s="93"/>
      <c r="DW19" s="93"/>
      <c r="EA19" s="93"/>
      <c r="EE19" s="93"/>
      <c r="EI19" s="93"/>
      <c r="EM19" s="93"/>
      <c r="EQ19" s="93"/>
      <c r="EU19" s="93"/>
      <c r="EY19" s="93"/>
      <c r="FC19" s="93"/>
      <c r="FG19" s="93"/>
      <c r="FK19" s="93"/>
      <c r="FO19" s="93"/>
      <c r="FS19" s="93"/>
      <c r="FW19" s="93"/>
      <c r="GA19" s="93"/>
      <c r="GE19" s="93"/>
      <c r="GI19" s="93"/>
      <c r="GM19" s="93"/>
      <c r="GQ19" s="93"/>
    </row>
    <row r="20" spans="1:199" ht="18" customHeight="1">
      <c r="A20" s="127" t="s">
        <v>703</v>
      </c>
      <c r="B20" s="129" t="s">
        <v>30</v>
      </c>
      <c r="C20" s="445"/>
      <c r="G20" s="93"/>
      <c r="K20" s="93"/>
      <c r="N20" s="102"/>
      <c r="O20" s="93"/>
      <c r="S20" s="93"/>
      <c r="W20" s="93"/>
      <c r="AA20" s="93"/>
      <c r="AE20" s="93"/>
      <c r="AI20" s="93"/>
      <c r="AM20" s="93"/>
      <c r="AQ20" s="93"/>
      <c r="AU20" s="93"/>
      <c r="AY20" s="93"/>
      <c r="BC20" s="93"/>
      <c r="BG20" s="93"/>
      <c r="BK20" s="93"/>
      <c r="BO20" s="93"/>
      <c r="BS20" s="93"/>
      <c r="BW20" s="93"/>
      <c r="CA20" s="93"/>
      <c r="CE20" s="93"/>
      <c r="CI20" s="93"/>
      <c r="CM20" s="93"/>
      <c r="CQ20" s="93"/>
      <c r="CU20" s="93"/>
      <c r="CY20" s="93"/>
      <c r="DC20" s="93"/>
      <c r="DG20" s="93"/>
      <c r="DK20" s="93"/>
      <c r="DO20" s="93"/>
      <c r="DS20" s="93"/>
      <c r="DW20" s="93"/>
      <c r="EA20" s="93"/>
      <c r="EE20" s="93"/>
      <c r="EI20" s="93"/>
      <c r="EM20" s="93"/>
      <c r="EQ20" s="93"/>
      <c r="EU20" s="93"/>
      <c r="EY20" s="93"/>
      <c r="FC20" s="93"/>
      <c r="FG20" s="93"/>
      <c r="FK20" s="93"/>
      <c r="FO20" s="93"/>
      <c r="FS20" s="93"/>
      <c r="FW20" s="93"/>
      <c r="GA20" s="93"/>
      <c r="GE20" s="93"/>
      <c r="GI20" s="93"/>
      <c r="GM20" s="93"/>
      <c r="GQ20" s="93"/>
    </row>
    <row r="21" spans="1:199" ht="18" customHeight="1">
      <c r="A21" s="127" t="s">
        <v>300</v>
      </c>
      <c r="B21" s="129" t="s">
        <v>30</v>
      </c>
      <c r="C21" s="445"/>
      <c r="G21" s="93"/>
      <c r="K21" s="93"/>
      <c r="N21" s="102"/>
      <c r="O21" s="93"/>
      <c r="S21" s="93"/>
      <c r="W21" s="93"/>
      <c r="AA21" s="93"/>
      <c r="AE21" s="93"/>
      <c r="AI21" s="93"/>
      <c r="AM21" s="93"/>
      <c r="AQ21" s="93"/>
      <c r="AU21" s="93"/>
      <c r="AY21" s="93"/>
      <c r="BC21" s="93"/>
      <c r="BG21" s="93"/>
      <c r="BK21" s="93"/>
      <c r="BO21" s="93"/>
      <c r="BS21" s="93"/>
      <c r="BW21" s="93"/>
      <c r="CA21" s="93"/>
      <c r="CE21" s="93"/>
      <c r="CI21" s="93"/>
      <c r="CM21" s="93"/>
      <c r="CQ21" s="93"/>
      <c r="CU21" s="93"/>
      <c r="CY21" s="93"/>
      <c r="DC21" s="93"/>
      <c r="DG21" s="93"/>
      <c r="DK21" s="93"/>
      <c r="DO21" s="93"/>
      <c r="DS21" s="93"/>
      <c r="DW21" s="93"/>
      <c r="EA21" s="93"/>
      <c r="EE21" s="93"/>
      <c r="EI21" s="93"/>
      <c r="EM21" s="93"/>
      <c r="EQ21" s="93"/>
      <c r="EU21" s="93"/>
      <c r="EY21" s="93"/>
      <c r="FC21" s="93"/>
      <c r="FG21" s="93"/>
      <c r="FK21" s="93"/>
      <c r="FO21" s="93"/>
      <c r="FS21" s="93"/>
      <c r="FW21" s="93"/>
      <c r="GA21" s="93"/>
      <c r="GE21" s="93"/>
      <c r="GI21" s="93"/>
      <c r="GM21" s="93"/>
      <c r="GQ21" s="93"/>
    </row>
    <row r="22" spans="1:199" ht="18" hidden="1" customHeight="1">
      <c r="A22" s="127" t="s">
        <v>280</v>
      </c>
      <c r="B22" s="129" t="s">
        <v>30</v>
      </c>
      <c r="C22" s="131"/>
      <c r="F22" s="100"/>
      <c r="G22" s="93"/>
      <c r="K22" s="93"/>
      <c r="N22" s="102"/>
      <c r="O22" s="93"/>
      <c r="S22" s="93"/>
      <c r="W22" s="93"/>
      <c r="AA22" s="93"/>
      <c r="AE22" s="93"/>
      <c r="AI22" s="93"/>
      <c r="AM22" s="93"/>
      <c r="AQ22" s="93"/>
      <c r="AU22" s="93"/>
      <c r="AY22" s="93"/>
      <c r="BC22" s="93"/>
      <c r="BG22" s="93"/>
      <c r="BK22" s="93"/>
      <c r="BO22" s="93"/>
      <c r="BS22" s="93"/>
      <c r="BW22" s="93"/>
      <c r="CA22" s="93"/>
      <c r="CE22" s="93"/>
      <c r="CI22" s="93"/>
      <c r="CM22" s="93"/>
      <c r="CQ22" s="93"/>
      <c r="CU22" s="93"/>
      <c r="CY22" s="93"/>
      <c r="DC22" s="93"/>
      <c r="DG22" s="93"/>
      <c r="DK22" s="93"/>
      <c r="DO22" s="93"/>
      <c r="DS22" s="93"/>
      <c r="DW22" s="93"/>
      <c r="EA22" s="93"/>
      <c r="EE22" s="93"/>
      <c r="EI22" s="93"/>
      <c r="EM22" s="93"/>
      <c r="EQ22" s="93"/>
      <c r="EU22" s="93"/>
      <c r="EY22" s="93"/>
      <c r="FC22" s="93"/>
      <c r="FG22" s="93"/>
      <c r="FK22" s="93"/>
      <c r="FO22" s="93"/>
      <c r="FS22" s="93"/>
      <c r="FW22" s="93"/>
      <c r="GA22" s="93"/>
      <c r="GE22" s="93"/>
      <c r="GI22" s="93"/>
      <c r="GM22" s="93"/>
      <c r="GQ22" s="93"/>
    </row>
    <row r="23" spans="1:199" ht="18" customHeight="1">
      <c r="A23" s="126" t="s">
        <v>420</v>
      </c>
      <c r="B23" s="129" t="s">
        <v>35</v>
      </c>
      <c r="C23" s="445"/>
      <c r="E23" s="317"/>
      <c r="G23" s="93"/>
      <c r="K23" s="93"/>
      <c r="N23" s="102"/>
      <c r="O23" s="93"/>
      <c r="S23" s="93"/>
      <c r="W23" s="93"/>
      <c r="AA23" s="93"/>
      <c r="AE23" s="93"/>
      <c r="AI23" s="93"/>
      <c r="AM23" s="93"/>
      <c r="AQ23" s="93"/>
      <c r="AU23" s="93"/>
      <c r="AY23" s="93"/>
      <c r="BC23" s="93"/>
      <c r="BG23" s="93"/>
      <c r="BK23" s="93"/>
      <c r="BO23" s="93"/>
      <c r="BS23" s="93"/>
      <c r="BW23" s="93"/>
      <c r="CA23" s="93"/>
      <c r="CE23" s="93"/>
      <c r="CI23" s="93"/>
      <c r="CM23" s="93"/>
      <c r="CQ23" s="93"/>
      <c r="CU23" s="93"/>
      <c r="CY23" s="93"/>
      <c r="DC23" s="93"/>
      <c r="DG23" s="93"/>
      <c r="DK23" s="93"/>
      <c r="DO23" s="93"/>
      <c r="DS23" s="93"/>
      <c r="DW23" s="93"/>
      <c r="EA23" s="93"/>
      <c r="EE23" s="93"/>
      <c r="EI23" s="93"/>
      <c r="EM23" s="93"/>
      <c r="EQ23" s="93"/>
      <c r="EU23" s="93"/>
      <c r="EY23" s="93"/>
      <c r="FC23" s="93"/>
      <c r="FG23" s="93"/>
      <c r="FK23" s="93"/>
      <c r="FO23" s="93"/>
      <c r="FS23" s="93"/>
      <c r="FW23" s="93"/>
      <c r="GA23" s="93"/>
      <c r="GE23" s="93"/>
      <c r="GI23" s="93"/>
      <c r="GM23" s="93"/>
      <c r="GQ23" s="93"/>
    </row>
    <row r="24" spans="1:199" ht="18" hidden="1" customHeight="1">
      <c r="A24" s="127" t="s">
        <v>351</v>
      </c>
      <c r="B24" s="129" t="s">
        <v>30</v>
      </c>
      <c r="C24" s="131"/>
      <c r="G24" s="93"/>
      <c r="K24" s="93"/>
      <c r="N24" s="102"/>
      <c r="O24" s="93"/>
      <c r="S24" s="93"/>
      <c r="W24" s="93"/>
      <c r="AA24" s="93"/>
      <c r="AE24" s="93"/>
      <c r="AI24" s="93"/>
      <c r="AM24" s="93"/>
      <c r="AQ24" s="93"/>
      <c r="AU24" s="93"/>
      <c r="AY24" s="93"/>
      <c r="BC24" s="93"/>
      <c r="BG24" s="93"/>
      <c r="BK24" s="93"/>
      <c r="BO24" s="93"/>
      <c r="BS24" s="93"/>
      <c r="BW24" s="93"/>
      <c r="CA24" s="93"/>
      <c r="CE24" s="93"/>
      <c r="CI24" s="93"/>
      <c r="CM24" s="93"/>
      <c r="CQ24" s="93"/>
      <c r="CU24" s="93"/>
      <c r="CY24" s="93"/>
      <c r="DC24" s="93"/>
      <c r="DG24" s="93"/>
      <c r="DK24" s="93"/>
      <c r="DO24" s="93"/>
      <c r="DS24" s="93"/>
      <c r="DW24" s="93"/>
      <c r="EA24" s="93"/>
      <c r="EE24" s="93"/>
      <c r="EI24" s="93"/>
      <c r="EM24" s="93"/>
      <c r="EQ24" s="93"/>
      <c r="EU24" s="93"/>
      <c r="EY24" s="93"/>
      <c r="FC24" s="93"/>
      <c r="FG24" s="93"/>
      <c r="FK24" s="93"/>
      <c r="FO24" s="93"/>
      <c r="FS24" s="93"/>
      <c r="FW24" s="93"/>
      <c r="GA24" s="93"/>
      <c r="GE24" s="93"/>
      <c r="GI24" s="93"/>
      <c r="GM24" s="93"/>
      <c r="GQ24" s="93"/>
    </row>
    <row r="25" spans="1:199" ht="18" hidden="1" customHeight="1">
      <c r="A25" s="127" t="s">
        <v>350</v>
      </c>
      <c r="B25" s="129" t="s">
        <v>30</v>
      </c>
      <c r="C25" s="131"/>
      <c r="G25" s="93"/>
      <c r="K25" s="93"/>
      <c r="N25" s="102"/>
      <c r="O25" s="93"/>
      <c r="S25" s="93"/>
      <c r="W25" s="93"/>
      <c r="AA25" s="93"/>
      <c r="AE25" s="93"/>
      <c r="AI25" s="93"/>
      <c r="AM25" s="93"/>
      <c r="AQ25" s="93"/>
      <c r="AU25" s="93"/>
      <c r="AY25" s="93"/>
      <c r="BC25" s="93"/>
      <c r="BG25" s="93"/>
      <c r="BK25" s="93"/>
      <c r="BO25" s="93"/>
      <c r="BS25" s="93"/>
      <c r="BW25" s="93"/>
      <c r="CA25" s="93"/>
      <c r="CE25" s="93"/>
      <c r="CI25" s="93"/>
      <c r="CM25" s="93"/>
      <c r="CQ25" s="93"/>
      <c r="CU25" s="93"/>
      <c r="CY25" s="93"/>
      <c r="DC25" s="93"/>
      <c r="DG25" s="93"/>
      <c r="DK25" s="93"/>
      <c r="DO25" s="93"/>
      <c r="DS25" s="93"/>
      <c r="DW25" s="93"/>
      <c r="EA25" s="93"/>
      <c r="EE25" s="93"/>
      <c r="EI25" s="93"/>
      <c r="EM25" s="93"/>
      <c r="EQ25" s="93"/>
      <c r="EU25" s="93"/>
      <c r="EY25" s="93"/>
      <c r="FC25" s="93"/>
      <c r="FG25" s="93"/>
      <c r="FK25" s="93"/>
      <c r="FO25" s="93"/>
      <c r="FS25" s="93"/>
      <c r="FW25" s="93"/>
      <c r="GA25" s="93"/>
      <c r="GE25" s="93"/>
      <c r="GI25" s="93"/>
      <c r="GM25" s="93"/>
      <c r="GQ25" s="93"/>
    </row>
    <row r="26" spans="1:199" ht="18" hidden="1" customHeight="1">
      <c r="A26" s="127" t="s">
        <v>352</v>
      </c>
      <c r="B26" s="129" t="s">
        <v>30</v>
      </c>
      <c r="C26" s="131"/>
      <c r="G26" s="93"/>
      <c r="K26" s="93"/>
      <c r="N26" s="102"/>
      <c r="O26" s="93"/>
      <c r="S26" s="93"/>
      <c r="W26" s="93"/>
      <c r="AA26" s="93"/>
      <c r="AE26" s="93"/>
      <c r="AI26" s="93"/>
      <c r="AM26" s="93"/>
      <c r="AQ26" s="93"/>
      <c r="AU26" s="93"/>
      <c r="AY26" s="93"/>
      <c r="BC26" s="93"/>
      <c r="BG26" s="93"/>
      <c r="BK26" s="93"/>
      <c r="BO26" s="93"/>
      <c r="BS26" s="93"/>
      <c r="BW26" s="93"/>
      <c r="CA26" s="93"/>
      <c r="CE26" s="93"/>
      <c r="CI26" s="93"/>
      <c r="CM26" s="93"/>
      <c r="CQ26" s="93"/>
      <c r="CU26" s="93"/>
      <c r="CY26" s="93"/>
      <c r="DC26" s="93"/>
      <c r="DG26" s="93"/>
      <c r="DK26" s="93"/>
      <c r="DO26" s="93"/>
      <c r="DS26" s="93"/>
      <c r="DW26" s="93"/>
      <c r="EA26" s="93"/>
      <c r="EE26" s="93"/>
      <c r="EI26" s="93"/>
      <c r="EM26" s="93"/>
      <c r="EQ26" s="93"/>
      <c r="EU26" s="93"/>
      <c r="EY26" s="93"/>
      <c r="FC26" s="93"/>
      <c r="FG26" s="93"/>
      <c r="FK26" s="93"/>
      <c r="FO26" s="93"/>
      <c r="FS26" s="93"/>
      <c r="FW26" s="93"/>
      <c r="GA26" s="93"/>
      <c r="GE26" s="93"/>
      <c r="GI26" s="93"/>
      <c r="GM26" s="93"/>
      <c r="GQ26" s="93"/>
    </row>
    <row r="27" spans="1:199" ht="18" hidden="1" customHeight="1">
      <c r="A27" s="127" t="s">
        <v>349</v>
      </c>
      <c r="B27" s="129" t="s">
        <v>30</v>
      </c>
      <c r="C27" s="131"/>
      <c r="G27" s="93"/>
      <c r="K27" s="93"/>
      <c r="N27" s="102"/>
      <c r="O27" s="93"/>
      <c r="S27" s="93"/>
      <c r="W27" s="93"/>
      <c r="AA27" s="93"/>
      <c r="AE27" s="93"/>
      <c r="AI27" s="93"/>
      <c r="AM27" s="93"/>
      <c r="AQ27" s="93"/>
      <c r="AU27" s="93"/>
      <c r="AY27" s="93"/>
      <c r="BC27" s="93"/>
      <c r="BG27" s="93"/>
      <c r="BK27" s="93"/>
      <c r="BO27" s="93"/>
      <c r="BS27" s="93"/>
      <c r="BW27" s="93"/>
      <c r="CA27" s="93"/>
      <c r="CE27" s="93"/>
      <c r="CI27" s="93"/>
      <c r="CM27" s="93"/>
      <c r="CQ27" s="93"/>
      <c r="CU27" s="93"/>
      <c r="CY27" s="93"/>
      <c r="DC27" s="93"/>
      <c r="DG27" s="93"/>
      <c r="DK27" s="93"/>
      <c r="DO27" s="93"/>
      <c r="DS27" s="93"/>
      <c r="DW27" s="93"/>
      <c r="EA27" s="93"/>
      <c r="EE27" s="93"/>
      <c r="EI27" s="93"/>
      <c r="EM27" s="93"/>
      <c r="EQ27" s="93"/>
      <c r="EU27" s="93"/>
      <c r="EY27" s="93"/>
      <c r="FC27" s="93"/>
      <c r="FG27" s="93"/>
      <c r="FK27" s="93"/>
      <c r="FO27" s="93"/>
      <c r="FS27" s="93"/>
      <c r="FW27" s="93"/>
      <c r="GA27" s="93"/>
      <c r="GE27" s="93"/>
      <c r="GI27" s="93"/>
      <c r="GM27" s="93"/>
      <c r="GQ27" s="93"/>
    </row>
    <row r="28" spans="1:199" ht="18" hidden="1" customHeight="1">
      <c r="A28" s="127" t="s">
        <v>353</v>
      </c>
      <c r="B28" s="129" t="s">
        <v>30</v>
      </c>
      <c r="C28" s="131"/>
      <c r="G28" s="93"/>
      <c r="K28" s="93"/>
      <c r="N28" s="102"/>
      <c r="O28" s="93"/>
      <c r="S28" s="93"/>
      <c r="W28" s="93"/>
      <c r="AA28" s="93"/>
      <c r="AE28" s="93"/>
      <c r="AI28" s="93"/>
      <c r="AM28" s="93"/>
      <c r="AQ28" s="93"/>
      <c r="AU28" s="93"/>
      <c r="AY28" s="93"/>
      <c r="BC28" s="93"/>
      <c r="BG28" s="93"/>
      <c r="BK28" s="93"/>
      <c r="BO28" s="93"/>
      <c r="BS28" s="93"/>
      <c r="BW28" s="93"/>
      <c r="CA28" s="93"/>
      <c r="CE28" s="93"/>
      <c r="CI28" s="93"/>
      <c r="CM28" s="93"/>
      <c r="CQ28" s="93"/>
      <c r="CU28" s="93"/>
      <c r="CY28" s="93"/>
      <c r="DC28" s="93"/>
      <c r="DG28" s="93"/>
      <c r="DK28" s="93"/>
      <c r="DO28" s="93"/>
      <c r="DS28" s="93"/>
      <c r="DW28" s="93"/>
      <c r="EA28" s="93"/>
      <c r="EE28" s="93"/>
      <c r="EI28" s="93"/>
      <c r="EM28" s="93"/>
      <c r="EQ28" s="93"/>
      <c r="EU28" s="93"/>
      <c r="EY28" s="93"/>
      <c r="FC28" s="93"/>
      <c r="FG28" s="93"/>
      <c r="FK28" s="93"/>
      <c r="FO28" s="93"/>
      <c r="FS28" s="93"/>
      <c r="FW28" s="93"/>
      <c r="GA28" s="93"/>
      <c r="GE28" s="93"/>
      <c r="GI28" s="93"/>
      <c r="GM28" s="93"/>
      <c r="GQ28" s="93"/>
    </row>
    <row r="29" spans="1:199" ht="18" customHeight="1">
      <c r="A29" s="126" t="s">
        <v>460</v>
      </c>
      <c r="B29" s="129" t="s">
        <v>35</v>
      </c>
      <c r="C29" s="445"/>
      <c r="G29" s="93"/>
      <c r="K29" s="93"/>
      <c r="N29" s="102"/>
      <c r="O29" s="93"/>
      <c r="S29" s="93"/>
      <c r="W29" s="93"/>
      <c r="AA29" s="93"/>
      <c r="AE29" s="93"/>
      <c r="AI29" s="93"/>
      <c r="AM29" s="93"/>
      <c r="AQ29" s="93"/>
      <c r="AU29" s="93"/>
      <c r="AY29" s="93"/>
      <c r="BC29" s="93"/>
      <c r="BG29" s="93"/>
      <c r="BK29" s="93"/>
      <c r="BO29" s="93"/>
      <c r="BS29" s="93"/>
      <c r="BW29" s="93"/>
      <c r="CA29" s="93"/>
      <c r="CE29" s="93"/>
      <c r="CI29" s="93"/>
      <c r="CM29" s="93"/>
      <c r="CQ29" s="93"/>
      <c r="CU29" s="93"/>
      <c r="CY29" s="93"/>
      <c r="DC29" s="93"/>
      <c r="DG29" s="93"/>
      <c r="DK29" s="93"/>
      <c r="DO29" s="93"/>
      <c r="DS29" s="93"/>
      <c r="DW29" s="93"/>
      <c r="EA29" s="93"/>
      <c r="EE29" s="93"/>
      <c r="EI29" s="93"/>
      <c r="EM29" s="93"/>
      <c r="EQ29" s="93"/>
      <c r="EU29" s="93"/>
      <c r="EY29" s="93"/>
      <c r="FC29" s="93"/>
      <c r="FG29" s="93"/>
      <c r="FK29" s="93"/>
      <c r="FO29" s="93"/>
      <c r="FS29" s="93"/>
      <c r="FW29" s="93"/>
      <c r="GA29" s="93"/>
      <c r="GE29" s="93"/>
      <c r="GI29" s="93"/>
      <c r="GM29" s="93"/>
      <c r="GQ29" s="93"/>
    </row>
    <row r="30" spans="1:199" ht="18" customHeight="1">
      <c r="A30" s="126" t="s">
        <v>638</v>
      </c>
      <c r="B30" s="129" t="s">
        <v>35</v>
      </c>
      <c r="C30" s="445"/>
      <c r="G30" s="93"/>
      <c r="K30" s="93"/>
      <c r="N30" s="102"/>
      <c r="O30" s="93"/>
      <c r="S30" s="93"/>
      <c r="W30" s="93"/>
      <c r="AA30" s="93"/>
      <c r="AE30" s="93"/>
      <c r="AI30" s="93"/>
      <c r="AM30" s="93"/>
      <c r="AQ30" s="93"/>
      <c r="AU30" s="93"/>
      <c r="AY30" s="93"/>
      <c r="BC30" s="93"/>
      <c r="BG30" s="93"/>
      <c r="BK30" s="93"/>
      <c r="BO30" s="93"/>
      <c r="BS30" s="93"/>
      <c r="BW30" s="93"/>
      <c r="CA30" s="93"/>
      <c r="CE30" s="93"/>
      <c r="CI30" s="93"/>
      <c r="CM30" s="93"/>
      <c r="CQ30" s="93"/>
      <c r="CU30" s="93"/>
      <c r="CY30" s="93"/>
      <c r="DC30" s="93"/>
      <c r="DG30" s="93"/>
      <c r="DK30" s="93"/>
      <c r="DO30" s="93"/>
      <c r="DS30" s="93"/>
      <c r="DW30" s="93"/>
      <c r="EA30" s="93"/>
      <c r="EE30" s="93"/>
      <c r="EI30" s="93"/>
      <c r="EM30" s="93"/>
      <c r="EQ30" s="93"/>
      <c r="EU30" s="93"/>
      <c r="EY30" s="93"/>
      <c r="FC30" s="93"/>
      <c r="FG30" s="93"/>
      <c r="FK30" s="93"/>
      <c r="FO30" s="93"/>
      <c r="FS30" s="93"/>
      <c r="FW30" s="93"/>
      <c r="GA30" s="93"/>
      <c r="GE30" s="93"/>
      <c r="GI30" s="93"/>
      <c r="GM30" s="93"/>
      <c r="GQ30" s="93"/>
    </row>
    <row r="31" spans="1:199" ht="18" customHeight="1">
      <c r="A31" s="126" t="s">
        <v>702</v>
      </c>
      <c r="B31" s="129" t="s">
        <v>35</v>
      </c>
      <c r="C31" s="445"/>
      <c r="G31" s="93"/>
      <c r="K31" s="93"/>
      <c r="N31" s="102"/>
      <c r="O31" s="93"/>
      <c r="S31" s="93"/>
      <c r="W31" s="93"/>
      <c r="AA31" s="93"/>
      <c r="AE31" s="93"/>
      <c r="AI31" s="93"/>
      <c r="AM31" s="93"/>
      <c r="AQ31" s="93"/>
      <c r="AU31" s="93"/>
      <c r="AY31" s="93"/>
      <c r="BC31" s="93"/>
      <c r="BG31" s="93"/>
      <c r="BK31" s="93"/>
      <c r="BO31" s="93"/>
      <c r="BS31" s="93"/>
      <c r="BW31" s="93"/>
      <c r="CA31" s="93"/>
      <c r="CE31" s="93"/>
      <c r="CI31" s="93"/>
      <c r="CM31" s="93"/>
      <c r="CQ31" s="93"/>
      <c r="CU31" s="93"/>
      <c r="CY31" s="93"/>
      <c r="DC31" s="93"/>
      <c r="DG31" s="93"/>
      <c r="DK31" s="93"/>
      <c r="DO31" s="93"/>
      <c r="DS31" s="93"/>
      <c r="DW31" s="93"/>
      <c r="EA31" s="93"/>
      <c r="EE31" s="93"/>
      <c r="EI31" s="93"/>
      <c r="EM31" s="93"/>
      <c r="EQ31" s="93"/>
      <c r="EU31" s="93"/>
      <c r="EY31" s="93"/>
      <c r="FC31" s="93"/>
      <c r="FG31" s="93"/>
      <c r="FK31" s="93"/>
      <c r="FO31" s="93"/>
      <c r="FS31" s="93"/>
      <c r="FW31" s="93"/>
      <c r="GA31" s="93"/>
      <c r="GE31" s="93"/>
      <c r="GI31" s="93"/>
      <c r="GM31" s="93"/>
      <c r="GQ31" s="93"/>
    </row>
    <row r="32" spans="1:199" ht="18" hidden="1" customHeight="1">
      <c r="A32" s="127" t="s">
        <v>411</v>
      </c>
      <c r="B32" s="129" t="s">
        <v>35</v>
      </c>
      <c r="C32" s="131"/>
      <c r="G32" s="93"/>
      <c r="K32" s="93"/>
      <c r="N32" s="102"/>
      <c r="O32" s="93"/>
      <c r="S32" s="93"/>
      <c r="W32" s="93"/>
      <c r="AA32" s="93"/>
      <c r="AE32" s="93"/>
      <c r="AI32" s="93"/>
      <c r="AM32" s="93"/>
      <c r="AQ32" s="93"/>
      <c r="AU32" s="93"/>
      <c r="AY32" s="93"/>
      <c r="BC32" s="93"/>
      <c r="BG32" s="93"/>
      <c r="BK32" s="93"/>
      <c r="BO32" s="93"/>
      <c r="BS32" s="93"/>
      <c r="BW32" s="93"/>
      <c r="CA32" s="93"/>
      <c r="CE32" s="93"/>
      <c r="CI32" s="93"/>
      <c r="CM32" s="93"/>
      <c r="CQ32" s="93"/>
      <c r="CU32" s="93"/>
      <c r="CY32" s="93"/>
      <c r="DC32" s="93"/>
      <c r="DG32" s="93"/>
      <c r="DK32" s="93"/>
      <c r="DO32" s="93"/>
      <c r="DS32" s="93"/>
      <c r="DW32" s="93"/>
      <c r="EA32" s="93"/>
      <c r="EE32" s="93"/>
      <c r="EI32" s="93"/>
      <c r="EM32" s="93"/>
      <c r="EQ32" s="93"/>
      <c r="EU32" s="93"/>
      <c r="EY32" s="93"/>
      <c r="FC32" s="93"/>
      <c r="FG32" s="93"/>
      <c r="FK32" s="93"/>
      <c r="FO32" s="93"/>
      <c r="FS32" s="93"/>
      <c r="FW32" s="93"/>
      <c r="GA32" s="93"/>
      <c r="GE32" s="93"/>
      <c r="GI32" s="93"/>
      <c r="GM32" s="93"/>
      <c r="GQ32" s="93"/>
    </row>
    <row r="33" spans="1:199" ht="18" customHeight="1">
      <c r="A33" s="127" t="s">
        <v>306</v>
      </c>
      <c r="B33" s="129" t="s">
        <v>32</v>
      </c>
      <c r="C33" s="445"/>
      <c r="G33" s="93"/>
      <c r="K33" s="93"/>
      <c r="N33" s="102"/>
      <c r="O33" s="93"/>
      <c r="S33" s="93"/>
      <c r="W33" s="93"/>
      <c r="AA33" s="93"/>
      <c r="AE33" s="93"/>
      <c r="AI33" s="93"/>
      <c r="AM33" s="93"/>
      <c r="AQ33" s="93"/>
      <c r="AU33" s="93"/>
      <c r="AY33" s="93"/>
      <c r="BC33" s="93"/>
      <c r="BG33" s="93"/>
      <c r="BK33" s="93"/>
      <c r="BO33" s="93"/>
      <c r="BS33" s="93"/>
      <c r="BW33" s="93"/>
      <c r="CA33" s="93"/>
      <c r="CE33" s="93"/>
      <c r="CI33" s="93"/>
      <c r="CM33" s="93"/>
      <c r="CQ33" s="93"/>
      <c r="CU33" s="93"/>
      <c r="CY33" s="93"/>
      <c r="DC33" s="93"/>
      <c r="DG33" s="93"/>
      <c r="DK33" s="93"/>
      <c r="DO33" s="93"/>
      <c r="DS33" s="93"/>
      <c r="DW33" s="93"/>
      <c r="EA33" s="93"/>
      <c r="EE33" s="93"/>
      <c r="EI33" s="93"/>
      <c r="EM33" s="93"/>
      <c r="EQ33" s="93"/>
      <c r="EU33" s="93"/>
      <c r="EY33" s="93"/>
      <c r="FC33" s="93"/>
      <c r="FG33" s="93"/>
      <c r="FK33" s="93"/>
      <c r="FO33" s="93"/>
      <c r="FS33" s="93"/>
      <c r="FW33" s="93"/>
      <c r="GA33" s="93"/>
      <c r="GE33" s="93"/>
      <c r="GI33" s="93"/>
      <c r="GM33" s="93"/>
      <c r="GQ33" s="93"/>
    </row>
    <row r="34" spans="1:199" ht="18" customHeight="1">
      <c r="A34" s="127" t="s">
        <v>303</v>
      </c>
      <c r="B34" s="129" t="s">
        <v>32</v>
      </c>
      <c r="C34" s="445"/>
      <c r="G34" s="93"/>
      <c r="K34" s="93"/>
      <c r="N34" s="102"/>
      <c r="O34" s="93"/>
      <c r="S34" s="93"/>
      <c r="W34" s="93"/>
      <c r="AA34" s="93"/>
      <c r="AE34" s="93"/>
      <c r="AI34" s="93"/>
      <c r="AM34" s="93"/>
      <c r="AQ34" s="93"/>
      <c r="AU34" s="93"/>
      <c r="AY34" s="93"/>
      <c r="BC34" s="93"/>
      <c r="BG34" s="93"/>
      <c r="BK34" s="93"/>
      <c r="BO34" s="93"/>
      <c r="BS34" s="93"/>
      <c r="BW34" s="93"/>
      <c r="CA34" s="93"/>
      <c r="CE34" s="93"/>
      <c r="CI34" s="93"/>
      <c r="CM34" s="93"/>
      <c r="CQ34" s="93"/>
      <c r="CU34" s="93"/>
      <c r="CY34" s="93"/>
      <c r="DC34" s="93"/>
      <c r="DG34" s="93"/>
      <c r="DK34" s="93"/>
      <c r="DO34" s="93"/>
      <c r="DS34" s="93"/>
      <c r="DW34" s="93"/>
      <c r="EA34" s="93"/>
      <c r="EE34" s="93"/>
      <c r="EI34" s="93"/>
      <c r="EM34" s="93"/>
      <c r="EQ34" s="93"/>
      <c r="EU34" s="93"/>
      <c r="EY34" s="93"/>
      <c r="FC34" s="93"/>
      <c r="FG34" s="93"/>
      <c r="FK34" s="93"/>
      <c r="FO34" s="93"/>
      <c r="FS34" s="93"/>
      <c r="FW34" s="93"/>
      <c r="GA34" s="93"/>
      <c r="GE34" s="93"/>
      <c r="GI34" s="93"/>
      <c r="GM34" s="93"/>
      <c r="GQ34" s="93"/>
    </row>
    <row r="35" spans="1:199" ht="18" customHeight="1">
      <c r="A35" s="127" t="s">
        <v>778</v>
      </c>
      <c r="B35" s="129" t="s">
        <v>32</v>
      </c>
      <c r="C35" s="445"/>
      <c r="G35" s="93"/>
      <c r="K35" s="93"/>
      <c r="N35" s="102"/>
      <c r="O35" s="93"/>
      <c r="S35" s="93"/>
      <c r="W35" s="93"/>
      <c r="AA35" s="93"/>
      <c r="AE35" s="93"/>
      <c r="AI35" s="93"/>
      <c r="AM35" s="93"/>
      <c r="AQ35" s="93"/>
      <c r="AU35" s="93"/>
      <c r="AY35" s="93"/>
      <c r="BC35" s="93"/>
      <c r="BG35" s="93"/>
      <c r="BK35" s="93"/>
      <c r="BO35" s="93"/>
      <c r="BS35" s="93"/>
      <c r="BW35" s="93"/>
      <c r="CA35" s="93"/>
      <c r="CE35" s="93"/>
      <c r="CI35" s="93"/>
      <c r="CM35" s="93"/>
      <c r="CQ35" s="93"/>
      <c r="CU35" s="93"/>
      <c r="CY35" s="93"/>
      <c r="DC35" s="93"/>
      <c r="DG35" s="93"/>
      <c r="DK35" s="93"/>
      <c r="DO35" s="93"/>
      <c r="DS35" s="93"/>
      <c r="DW35" s="93"/>
      <c r="EA35" s="93"/>
      <c r="EE35" s="93"/>
      <c r="EI35" s="93"/>
      <c r="EM35" s="93"/>
      <c r="EQ35" s="93"/>
      <c r="EU35" s="93"/>
      <c r="EY35" s="93"/>
      <c r="FC35" s="93"/>
      <c r="FG35" s="93"/>
      <c r="FK35" s="93"/>
      <c r="FO35" s="93"/>
      <c r="FS35" s="93"/>
      <c r="FW35" s="93"/>
      <c r="GA35" s="93"/>
      <c r="GE35" s="93"/>
      <c r="GI35" s="93"/>
      <c r="GM35" s="93"/>
      <c r="GQ35" s="93"/>
    </row>
    <row r="36" spans="1:199" ht="18" customHeight="1">
      <c r="A36" s="127" t="s">
        <v>779</v>
      </c>
      <c r="B36" s="129" t="s">
        <v>32</v>
      </c>
      <c r="C36" s="445"/>
      <c r="G36" s="93"/>
      <c r="K36" s="93"/>
      <c r="N36" s="102"/>
      <c r="O36" s="93"/>
      <c r="S36" s="93"/>
      <c r="W36" s="93"/>
      <c r="AA36" s="93"/>
      <c r="AE36" s="93"/>
      <c r="AI36" s="93"/>
      <c r="AM36" s="93"/>
      <c r="AQ36" s="93"/>
      <c r="AU36" s="93"/>
      <c r="AY36" s="93"/>
      <c r="BC36" s="93"/>
      <c r="BG36" s="93"/>
      <c r="BK36" s="93"/>
      <c r="BO36" s="93"/>
      <c r="BS36" s="93"/>
      <c r="BW36" s="93"/>
      <c r="CA36" s="93"/>
      <c r="CE36" s="93"/>
      <c r="CI36" s="93"/>
      <c r="CM36" s="93"/>
      <c r="CQ36" s="93"/>
      <c r="CU36" s="93"/>
      <c r="CY36" s="93"/>
      <c r="DC36" s="93"/>
      <c r="DG36" s="93"/>
      <c r="DK36" s="93"/>
      <c r="DO36" s="93"/>
      <c r="DS36" s="93"/>
      <c r="DW36" s="93"/>
      <c r="EA36" s="93"/>
      <c r="EE36" s="93"/>
      <c r="EI36" s="93"/>
      <c r="EM36" s="93"/>
      <c r="EQ36" s="93"/>
      <c r="EU36" s="93"/>
      <c r="EY36" s="93"/>
      <c r="FC36" s="93"/>
      <c r="FG36" s="93"/>
      <c r="FK36" s="93"/>
      <c r="FO36" s="93"/>
      <c r="FS36" s="93"/>
      <c r="FW36" s="93"/>
      <c r="GA36" s="93"/>
      <c r="GE36" s="93"/>
      <c r="GI36" s="93"/>
      <c r="GM36" s="93"/>
      <c r="GQ36" s="93"/>
    </row>
    <row r="37" spans="1:199" ht="18" customHeight="1">
      <c r="A37" s="127" t="s">
        <v>194</v>
      </c>
      <c r="B37" s="129" t="s">
        <v>32</v>
      </c>
      <c r="C37" s="445"/>
      <c r="G37" s="93"/>
      <c r="K37" s="93"/>
      <c r="N37" s="102"/>
      <c r="O37" s="93"/>
      <c r="S37" s="93"/>
      <c r="W37" s="93"/>
      <c r="AA37" s="93"/>
      <c r="AE37" s="93"/>
      <c r="AI37" s="93"/>
      <c r="AM37" s="93"/>
      <c r="AQ37" s="93"/>
      <c r="AU37" s="93"/>
      <c r="AY37" s="93"/>
      <c r="BC37" s="93"/>
      <c r="BG37" s="93"/>
      <c r="BK37" s="93"/>
      <c r="BO37" s="93"/>
      <c r="BS37" s="93"/>
      <c r="BW37" s="93"/>
      <c r="CA37" s="93"/>
      <c r="CE37" s="93"/>
      <c r="CI37" s="93"/>
      <c r="CM37" s="93"/>
      <c r="CQ37" s="93"/>
      <c r="CU37" s="93"/>
      <c r="CY37" s="93"/>
      <c r="DC37" s="93"/>
      <c r="DG37" s="93"/>
      <c r="DK37" s="93"/>
      <c r="DO37" s="93"/>
      <c r="DS37" s="93"/>
      <c r="DW37" s="93"/>
      <c r="EA37" s="93"/>
      <c r="EE37" s="93"/>
      <c r="EI37" s="93"/>
      <c r="EM37" s="93"/>
      <c r="EQ37" s="93"/>
      <c r="EU37" s="93"/>
      <c r="EY37" s="93"/>
      <c r="FC37" s="93"/>
      <c r="FG37" s="93"/>
      <c r="FK37" s="93"/>
      <c r="FO37" s="93"/>
      <c r="FS37" s="93"/>
      <c r="FW37" s="93"/>
      <c r="GA37" s="93"/>
      <c r="GE37" s="93"/>
      <c r="GI37" s="93"/>
      <c r="GM37" s="93"/>
      <c r="GQ37" s="93"/>
    </row>
    <row r="38" spans="1:199" ht="18" hidden="1" customHeight="1">
      <c r="A38" s="127" t="s">
        <v>189</v>
      </c>
      <c r="B38" s="129" t="s">
        <v>32</v>
      </c>
      <c r="C38" s="131"/>
      <c r="G38" s="93"/>
      <c r="K38" s="93"/>
      <c r="N38" s="102"/>
      <c r="O38" s="93"/>
      <c r="S38" s="93"/>
      <c r="W38" s="93"/>
      <c r="AA38" s="93"/>
      <c r="AE38" s="93"/>
      <c r="AI38" s="93"/>
      <c r="AM38" s="93"/>
      <c r="AQ38" s="93"/>
      <c r="AU38" s="93"/>
      <c r="AY38" s="93"/>
      <c r="BC38" s="93"/>
      <c r="BG38" s="93"/>
      <c r="BK38" s="93"/>
      <c r="BO38" s="93"/>
      <c r="BS38" s="93"/>
      <c r="BW38" s="93"/>
      <c r="CA38" s="93"/>
      <c r="CE38" s="93"/>
      <c r="CI38" s="93"/>
      <c r="CM38" s="93"/>
      <c r="CQ38" s="93"/>
      <c r="CU38" s="93"/>
      <c r="CY38" s="93"/>
      <c r="DC38" s="93"/>
      <c r="DG38" s="93"/>
      <c r="DK38" s="93"/>
      <c r="DO38" s="93"/>
      <c r="DS38" s="93"/>
      <c r="DW38" s="93"/>
      <c r="EA38" s="93"/>
      <c r="EE38" s="93"/>
      <c r="EI38" s="93"/>
      <c r="EM38" s="93"/>
      <c r="EQ38" s="93"/>
      <c r="EU38" s="93"/>
      <c r="EY38" s="93"/>
      <c r="FC38" s="93"/>
      <c r="FG38" s="93"/>
      <c r="FK38" s="93"/>
      <c r="FO38" s="93"/>
      <c r="FS38" s="93"/>
      <c r="FW38" s="93"/>
      <c r="GA38" s="93"/>
      <c r="GE38" s="93"/>
      <c r="GI38" s="93"/>
      <c r="GM38" s="93"/>
      <c r="GQ38" s="93"/>
    </row>
    <row r="39" spans="1:199" ht="18" hidden="1" customHeight="1">
      <c r="A39" s="127" t="s">
        <v>185</v>
      </c>
      <c r="B39" s="129" t="s">
        <v>32</v>
      </c>
      <c r="C39" s="131"/>
      <c r="G39" s="93"/>
      <c r="K39" s="93"/>
      <c r="N39" s="102"/>
      <c r="O39" s="93"/>
      <c r="S39" s="93"/>
      <c r="W39" s="93"/>
      <c r="AA39" s="93"/>
      <c r="AE39" s="93"/>
      <c r="AI39" s="93"/>
      <c r="AM39" s="93"/>
      <c r="AQ39" s="93"/>
      <c r="AU39" s="93"/>
      <c r="AY39" s="93"/>
      <c r="BC39" s="93"/>
      <c r="BG39" s="93"/>
      <c r="BK39" s="93"/>
      <c r="BO39" s="93"/>
      <c r="BS39" s="93"/>
      <c r="BW39" s="93"/>
      <c r="CA39" s="93"/>
      <c r="CE39" s="93"/>
      <c r="CI39" s="93"/>
      <c r="CM39" s="93"/>
      <c r="CQ39" s="93"/>
      <c r="CU39" s="93"/>
      <c r="CY39" s="93"/>
      <c r="DC39" s="93"/>
      <c r="DG39" s="93"/>
      <c r="DK39" s="93"/>
      <c r="DO39" s="93"/>
      <c r="DS39" s="93"/>
      <c r="DW39" s="93"/>
      <c r="EA39" s="93"/>
      <c r="EE39" s="93"/>
      <c r="EI39" s="93"/>
      <c r="EM39" s="93"/>
      <c r="EQ39" s="93"/>
      <c r="EU39" s="93"/>
      <c r="EY39" s="93"/>
      <c r="FC39" s="93"/>
      <c r="FG39" s="93"/>
      <c r="FK39" s="93"/>
      <c r="FO39" s="93"/>
      <c r="FS39" s="93"/>
      <c r="FW39" s="93"/>
      <c r="GA39" s="93"/>
      <c r="GE39" s="93"/>
      <c r="GI39" s="93"/>
      <c r="GM39" s="93"/>
      <c r="GQ39" s="93"/>
    </row>
    <row r="40" spans="1:199" ht="18" hidden="1" customHeight="1">
      <c r="A40" s="127" t="s">
        <v>187</v>
      </c>
      <c r="B40" s="129" t="s">
        <v>32</v>
      </c>
      <c r="C40" s="131"/>
      <c r="G40" s="93"/>
      <c r="K40" s="93"/>
      <c r="N40" s="102"/>
      <c r="O40" s="93"/>
      <c r="S40" s="93"/>
      <c r="W40" s="93"/>
      <c r="AA40" s="93"/>
      <c r="AE40" s="93"/>
      <c r="AI40" s="93"/>
      <c r="AM40" s="93"/>
      <c r="AQ40" s="93"/>
      <c r="AU40" s="93"/>
      <c r="AY40" s="93"/>
      <c r="BC40" s="93"/>
      <c r="BG40" s="93"/>
      <c r="BK40" s="93"/>
      <c r="BO40" s="93"/>
      <c r="BS40" s="93"/>
      <c r="BW40" s="93"/>
      <c r="CA40" s="93"/>
      <c r="CE40" s="93"/>
      <c r="CI40" s="93"/>
      <c r="CM40" s="93"/>
      <c r="CQ40" s="93"/>
      <c r="CU40" s="93"/>
      <c r="CY40" s="93"/>
      <c r="DC40" s="93"/>
      <c r="DG40" s="93"/>
      <c r="DK40" s="93"/>
      <c r="DO40" s="93"/>
      <c r="DS40" s="93"/>
      <c r="DW40" s="93"/>
      <c r="EA40" s="93"/>
      <c r="EE40" s="93"/>
      <c r="EI40" s="93"/>
      <c r="EM40" s="93"/>
      <c r="EQ40" s="93"/>
      <c r="EU40" s="93"/>
      <c r="EY40" s="93"/>
      <c r="FC40" s="93"/>
      <c r="FG40" s="93"/>
      <c r="FK40" s="93"/>
      <c r="FO40" s="93"/>
      <c r="FS40" s="93"/>
      <c r="FW40" s="93"/>
      <c r="GA40" s="93"/>
      <c r="GE40" s="93"/>
      <c r="GI40" s="93"/>
      <c r="GM40" s="93"/>
      <c r="GQ40" s="93"/>
    </row>
    <row r="41" spans="1:199" ht="18" hidden="1" customHeight="1">
      <c r="A41" s="127" t="s">
        <v>37</v>
      </c>
      <c r="B41" s="129" t="s">
        <v>32</v>
      </c>
      <c r="C41" s="131"/>
      <c r="G41" s="93"/>
      <c r="K41" s="93"/>
      <c r="N41" s="102"/>
      <c r="O41" s="93"/>
      <c r="S41" s="93"/>
      <c r="W41" s="93"/>
      <c r="AA41" s="93"/>
      <c r="AE41" s="93"/>
      <c r="AI41" s="93"/>
      <c r="AM41" s="93"/>
      <c r="AQ41" s="93"/>
      <c r="AU41" s="93"/>
      <c r="AY41" s="93"/>
      <c r="BC41" s="93"/>
      <c r="BG41" s="93"/>
      <c r="BK41" s="93"/>
      <c r="BO41" s="93"/>
      <c r="BS41" s="93"/>
      <c r="BW41" s="93"/>
      <c r="CA41" s="93"/>
      <c r="CE41" s="93"/>
      <c r="CI41" s="93"/>
      <c r="CM41" s="93"/>
      <c r="CQ41" s="93"/>
      <c r="CU41" s="93"/>
      <c r="CY41" s="93"/>
      <c r="DC41" s="93"/>
      <c r="DG41" s="93"/>
      <c r="DK41" s="93"/>
      <c r="DO41" s="93"/>
      <c r="DS41" s="93"/>
      <c r="DW41" s="93"/>
      <c r="EA41" s="93"/>
      <c r="EE41" s="93"/>
      <c r="EI41" s="93"/>
      <c r="EM41" s="93"/>
      <c r="EQ41" s="93"/>
      <c r="EU41" s="93"/>
      <c r="EY41" s="93"/>
      <c r="FC41" s="93"/>
      <c r="FG41" s="93"/>
      <c r="FK41" s="93"/>
      <c r="FO41" s="93"/>
      <c r="FS41" s="93"/>
      <c r="FW41" s="93"/>
      <c r="GA41" s="93"/>
      <c r="GE41" s="93"/>
      <c r="GI41" s="93"/>
      <c r="GM41" s="93"/>
      <c r="GQ41" s="93"/>
    </row>
    <row r="42" spans="1:199" ht="18" customHeight="1">
      <c r="A42" s="127" t="s">
        <v>108</v>
      </c>
      <c r="B42" s="446" t="s">
        <v>32</v>
      </c>
      <c r="C42" s="445"/>
      <c r="G42" s="93"/>
      <c r="K42" s="93"/>
      <c r="N42" s="102"/>
      <c r="O42" s="93"/>
      <c r="S42" s="93"/>
      <c r="W42" s="93"/>
      <c r="AA42" s="93"/>
      <c r="AE42" s="93"/>
      <c r="AI42" s="93"/>
      <c r="AM42" s="93"/>
      <c r="AQ42" s="93"/>
      <c r="AU42" s="93"/>
      <c r="AY42" s="93"/>
      <c r="BC42" s="93"/>
      <c r="BG42" s="93"/>
      <c r="BK42" s="93"/>
      <c r="BO42" s="93"/>
      <c r="BS42" s="93"/>
      <c r="BW42" s="93"/>
      <c r="CA42" s="93"/>
      <c r="CE42" s="93"/>
      <c r="CI42" s="93"/>
      <c r="CM42" s="93"/>
      <c r="CQ42" s="93"/>
      <c r="CU42" s="93"/>
      <c r="CY42" s="93"/>
      <c r="DC42" s="93"/>
      <c r="DG42" s="93"/>
      <c r="DK42" s="93"/>
      <c r="DO42" s="93"/>
      <c r="DS42" s="93"/>
      <c r="DW42" s="93"/>
      <c r="EA42" s="93"/>
      <c r="EE42" s="93"/>
      <c r="EI42" s="93"/>
      <c r="EM42" s="93"/>
      <c r="EQ42" s="93"/>
      <c r="EU42" s="93"/>
      <c r="EY42" s="93"/>
      <c r="FC42" s="93"/>
      <c r="FG42" s="93"/>
      <c r="FK42" s="93"/>
      <c r="FO42" s="93"/>
      <c r="FS42" s="93"/>
      <c r="FW42" s="93"/>
      <c r="GA42" s="93"/>
      <c r="GE42" s="93"/>
      <c r="GI42" s="93"/>
      <c r="GM42" s="93"/>
      <c r="GQ42" s="93"/>
    </row>
    <row r="43" spans="1:199" ht="18" customHeight="1">
      <c r="A43" s="127" t="s">
        <v>293</v>
      </c>
      <c r="B43" s="129" t="s">
        <v>32</v>
      </c>
      <c r="C43" s="445"/>
      <c r="G43" s="93"/>
      <c r="K43" s="93"/>
      <c r="N43" s="102"/>
      <c r="O43" s="93"/>
      <c r="S43" s="93"/>
      <c r="W43" s="93"/>
      <c r="AA43" s="93"/>
      <c r="AE43" s="93"/>
      <c r="AI43" s="93"/>
      <c r="AM43" s="93"/>
      <c r="AQ43" s="93"/>
      <c r="AU43" s="93"/>
      <c r="AY43" s="93"/>
      <c r="BC43" s="93"/>
      <c r="BG43" s="93"/>
      <c r="BK43" s="93"/>
      <c r="BO43" s="93"/>
      <c r="BS43" s="93"/>
      <c r="BW43" s="93"/>
      <c r="CA43" s="93"/>
      <c r="CE43" s="93"/>
      <c r="CI43" s="93"/>
      <c r="CM43" s="93"/>
      <c r="CQ43" s="93"/>
      <c r="CU43" s="93"/>
      <c r="CY43" s="93"/>
      <c r="DC43" s="93"/>
      <c r="DG43" s="93"/>
      <c r="DK43" s="93"/>
      <c r="DO43" s="93"/>
      <c r="DS43" s="93"/>
      <c r="DW43" s="93"/>
      <c r="EA43" s="93"/>
      <c r="EE43" s="93"/>
      <c r="EI43" s="93"/>
      <c r="EM43" s="93"/>
      <c r="EQ43" s="93"/>
      <c r="EU43" s="93"/>
      <c r="EY43" s="93"/>
      <c r="FC43" s="93"/>
      <c r="FG43" s="93"/>
      <c r="FK43" s="93"/>
      <c r="FO43" s="93"/>
      <c r="FS43" s="93"/>
      <c r="FW43" s="93"/>
      <c r="GA43" s="93"/>
      <c r="GE43" s="93"/>
      <c r="GI43" s="93"/>
      <c r="GM43" s="93"/>
      <c r="GQ43" s="93"/>
    </row>
    <row r="44" spans="1:199" ht="18" customHeight="1">
      <c r="A44" s="127" t="s">
        <v>356</v>
      </c>
      <c r="B44" s="129" t="s">
        <v>32</v>
      </c>
      <c r="C44" s="445"/>
      <c r="G44" s="93"/>
      <c r="K44" s="93"/>
      <c r="N44" s="102"/>
      <c r="O44" s="93"/>
      <c r="S44" s="93"/>
      <c r="W44" s="93"/>
      <c r="AA44" s="93"/>
      <c r="AE44" s="93"/>
      <c r="AI44" s="93"/>
      <c r="AM44" s="93"/>
      <c r="AQ44" s="93"/>
      <c r="AU44" s="93"/>
      <c r="AY44" s="93"/>
      <c r="BC44" s="93"/>
      <c r="BG44" s="93"/>
      <c r="BK44" s="93"/>
      <c r="BO44" s="93"/>
      <c r="BS44" s="93"/>
      <c r="BW44" s="93"/>
      <c r="CA44" s="93"/>
      <c r="CE44" s="93"/>
      <c r="CI44" s="93"/>
      <c r="CM44" s="93"/>
      <c r="CQ44" s="93"/>
      <c r="CU44" s="93"/>
      <c r="CY44" s="93"/>
      <c r="DC44" s="93"/>
      <c r="DG44" s="93"/>
      <c r="DK44" s="93"/>
      <c r="DO44" s="93"/>
      <c r="DS44" s="93"/>
      <c r="DW44" s="93"/>
      <c r="EA44" s="93"/>
      <c r="EE44" s="93"/>
      <c r="EI44" s="93"/>
      <c r="EM44" s="93"/>
      <c r="EQ44" s="93"/>
      <c r="EU44" s="93"/>
      <c r="EY44" s="93"/>
      <c r="FC44" s="93"/>
      <c r="FG44" s="93"/>
      <c r="FK44" s="93"/>
      <c r="FO44" s="93"/>
      <c r="FS44" s="93"/>
      <c r="FW44" s="93"/>
      <c r="GA44" s="93"/>
      <c r="GE44" s="93"/>
      <c r="GI44" s="93"/>
      <c r="GM44" s="93"/>
      <c r="GQ44" s="93"/>
    </row>
    <row r="45" spans="1:199" ht="18" hidden="1" customHeight="1">
      <c r="A45" s="127" t="s">
        <v>242</v>
      </c>
      <c r="B45" s="129" t="s">
        <v>32</v>
      </c>
      <c r="C45" s="131"/>
      <c r="G45" s="93"/>
      <c r="K45" s="93"/>
      <c r="N45" s="102"/>
      <c r="O45" s="93"/>
      <c r="S45" s="93"/>
      <c r="W45" s="93"/>
      <c r="AA45" s="93"/>
      <c r="AE45" s="93"/>
      <c r="AI45" s="93"/>
      <c r="AM45" s="93"/>
      <c r="AQ45" s="93"/>
      <c r="AU45" s="93"/>
      <c r="AY45" s="93"/>
      <c r="BC45" s="93"/>
      <c r="BG45" s="93"/>
      <c r="BK45" s="93"/>
      <c r="BO45" s="93"/>
      <c r="BS45" s="93"/>
      <c r="BW45" s="93"/>
      <c r="CA45" s="93"/>
      <c r="CE45" s="93"/>
      <c r="CI45" s="93"/>
      <c r="CM45" s="93"/>
      <c r="CQ45" s="93"/>
      <c r="CU45" s="93"/>
      <c r="CY45" s="93"/>
      <c r="DC45" s="93"/>
      <c r="DG45" s="93"/>
      <c r="DK45" s="93"/>
      <c r="DO45" s="93"/>
      <c r="DS45" s="93"/>
      <c r="DW45" s="93"/>
      <c r="EA45" s="93"/>
      <c r="EE45" s="93"/>
      <c r="EI45" s="93"/>
      <c r="EM45" s="93"/>
      <c r="EQ45" s="93"/>
      <c r="EU45" s="93"/>
      <c r="EY45" s="93"/>
      <c r="FC45" s="93"/>
      <c r="FG45" s="93"/>
      <c r="FK45" s="93"/>
      <c r="FO45" s="93"/>
      <c r="FS45" s="93"/>
      <c r="FW45" s="93"/>
      <c r="GA45" s="93"/>
      <c r="GE45" s="93"/>
      <c r="GI45" s="93"/>
      <c r="GM45" s="93"/>
      <c r="GQ45" s="93"/>
    </row>
    <row r="46" spans="1:199" ht="18" customHeight="1">
      <c r="A46" s="127" t="s">
        <v>241</v>
      </c>
      <c r="B46" s="129" t="s">
        <v>32</v>
      </c>
      <c r="C46" s="445"/>
      <c r="G46" s="93"/>
      <c r="K46" s="93"/>
      <c r="N46" s="102"/>
      <c r="O46" s="93"/>
      <c r="S46" s="93"/>
      <c r="W46" s="93"/>
      <c r="AA46" s="93"/>
      <c r="AE46" s="93"/>
      <c r="AI46" s="93"/>
      <c r="AM46" s="93"/>
      <c r="AQ46" s="93"/>
      <c r="AU46" s="93"/>
      <c r="AY46" s="93"/>
      <c r="BC46" s="93"/>
      <c r="BG46" s="93"/>
      <c r="BK46" s="93"/>
      <c r="BO46" s="93"/>
      <c r="BS46" s="93"/>
      <c r="BW46" s="93"/>
      <c r="CA46" s="93"/>
      <c r="CE46" s="93"/>
      <c r="CI46" s="93"/>
      <c r="CM46" s="93"/>
      <c r="CQ46" s="93"/>
      <c r="CU46" s="93"/>
      <c r="CY46" s="93"/>
      <c r="DC46" s="93"/>
      <c r="DG46" s="93"/>
      <c r="DK46" s="93"/>
      <c r="DO46" s="93"/>
      <c r="DS46" s="93"/>
      <c r="DW46" s="93"/>
      <c r="EA46" s="93"/>
      <c r="EE46" s="93"/>
      <c r="EI46" s="93"/>
      <c r="EM46" s="93"/>
      <c r="EQ46" s="93"/>
      <c r="EU46" s="93"/>
      <c r="EY46" s="93"/>
      <c r="FC46" s="93"/>
      <c r="FG46" s="93"/>
      <c r="FK46" s="93"/>
      <c r="FO46" s="93"/>
      <c r="FS46" s="93"/>
      <c r="FW46" s="93"/>
      <c r="GA46" s="93"/>
      <c r="GE46" s="93"/>
      <c r="GI46" s="93"/>
      <c r="GM46" s="93"/>
      <c r="GQ46" s="93"/>
    </row>
    <row r="47" spans="1:199" s="92" customFormat="1" ht="18" customHeight="1">
      <c r="A47" s="127" t="s">
        <v>357</v>
      </c>
      <c r="B47" s="129" t="s">
        <v>32</v>
      </c>
      <c r="C47" s="445"/>
      <c r="N47" s="102"/>
    </row>
    <row r="48" spans="1:199" ht="18" customHeight="1">
      <c r="A48" s="127" t="s">
        <v>311</v>
      </c>
      <c r="B48" s="129" t="s">
        <v>32</v>
      </c>
      <c r="C48" s="445"/>
      <c r="G48" s="93"/>
      <c r="K48" s="93"/>
      <c r="N48" s="102"/>
      <c r="O48" s="93"/>
      <c r="S48" s="93"/>
      <c r="W48" s="93"/>
      <c r="AA48" s="93"/>
      <c r="AE48" s="93"/>
      <c r="AI48" s="93"/>
      <c r="AM48" s="93"/>
      <c r="AQ48" s="93"/>
      <c r="AU48" s="93"/>
      <c r="AY48" s="93"/>
      <c r="BC48" s="93"/>
      <c r="BG48" s="93"/>
      <c r="BK48" s="93"/>
      <c r="BO48" s="93"/>
      <c r="BS48" s="93"/>
      <c r="BW48" s="93"/>
      <c r="CA48" s="93"/>
      <c r="CE48" s="93"/>
      <c r="CI48" s="93"/>
      <c r="CM48" s="93"/>
      <c r="CQ48" s="93"/>
      <c r="CU48" s="93"/>
      <c r="CY48" s="93"/>
      <c r="DC48" s="93"/>
      <c r="DG48" s="93"/>
      <c r="DK48" s="93"/>
      <c r="DO48" s="93"/>
      <c r="DS48" s="93"/>
      <c r="DW48" s="93"/>
      <c r="EA48" s="93"/>
      <c r="EE48" s="93"/>
      <c r="EI48" s="93"/>
      <c r="EM48" s="93"/>
      <c r="EQ48" s="93"/>
      <c r="EU48" s="93"/>
      <c r="EY48" s="93"/>
      <c r="FC48" s="93"/>
      <c r="FG48" s="93"/>
      <c r="FK48" s="93"/>
      <c r="FO48" s="93"/>
      <c r="FS48" s="93"/>
      <c r="FW48" s="93"/>
      <c r="GA48" s="93"/>
      <c r="GE48" s="93"/>
      <c r="GI48" s="93"/>
      <c r="GM48" s="93"/>
      <c r="GQ48" s="93"/>
    </row>
    <row r="49" spans="1:199" ht="18" customHeight="1">
      <c r="A49" s="127" t="s">
        <v>341</v>
      </c>
      <c r="B49" s="129" t="s">
        <v>41</v>
      </c>
      <c r="C49" s="445"/>
      <c r="G49" s="93"/>
      <c r="K49" s="93"/>
      <c r="N49" s="102"/>
      <c r="O49" s="93"/>
      <c r="S49" s="93"/>
      <c r="W49" s="93"/>
      <c r="AA49" s="93"/>
      <c r="AE49" s="93"/>
      <c r="AI49" s="93"/>
      <c r="AM49" s="93"/>
      <c r="AQ49" s="93"/>
      <c r="AU49" s="93"/>
      <c r="AY49" s="93"/>
      <c r="BC49" s="93"/>
      <c r="BG49" s="93"/>
      <c r="BK49" s="93"/>
      <c r="BO49" s="93"/>
      <c r="BS49" s="93"/>
      <c r="BW49" s="93"/>
      <c r="CA49" s="93"/>
      <c r="CE49" s="93"/>
      <c r="CI49" s="93"/>
      <c r="CM49" s="93"/>
      <c r="CQ49" s="93"/>
      <c r="CU49" s="93"/>
      <c r="CY49" s="93"/>
      <c r="DC49" s="93"/>
      <c r="DG49" s="93"/>
      <c r="DK49" s="93"/>
      <c r="DO49" s="93"/>
      <c r="DS49" s="93"/>
      <c r="DW49" s="93"/>
      <c r="EA49" s="93"/>
      <c r="EE49" s="93"/>
      <c r="EI49" s="93"/>
      <c r="EM49" s="93"/>
      <c r="EQ49" s="93"/>
      <c r="EU49" s="93"/>
      <c r="EY49" s="93"/>
      <c r="FC49" s="93"/>
      <c r="FG49" s="93"/>
      <c r="FK49" s="93"/>
      <c r="FO49" s="93"/>
      <c r="FS49" s="93"/>
      <c r="FW49" s="93"/>
      <c r="GA49" s="93"/>
      <c r="GE49" s="93"/>
      <c r="GI49" s="93"/>
      <c r="GM49" s="93"/>
      <c r="GQ49" s="93"/>
    </row>
    <row r="50" spans="1:199" ht="18" hidden="1" customHeight="1">
      <c r="A50" s="127" t="s">
        <v>120</v>
      </c>
      <c r="B50" s="129" t="s">
        <v>35</v>
      </c>
      <c r="C50" s="131"/>
      <c r="G50" s="93"/>
      <c r="K50" s="93"/>
      <c r="N50" s="102"/>
      <c r="O50" s="93"/>
      <c r="S50" s="93"/>
      <c r="W50" s="93"/>
      <c r="AA50" s="93"/>
      <c r="AE50" s="93"/>
      <c r="AI50" s="93"/>
      <c r="AM50" s="93"/>
      <c r="AQ50" s="93"/>
      <c r="AU50" s="93"/>
      <c r="AY50" s="93"/>
      <c r="BC50" s="93"/>
      <c r="BG50" s="93"/>
      <c r="BK50" s="93"/>
      <c r="BO50" s="93"/>
      <c r="BS50" s="93"/>
      <c r="BW50" s="93"/>
      <c r="CA50" s="93"/>
      <c r="CE50" s="93"/>
      <c r="CI50" s="93"/>
      <c r="CM50" s="93"/>
      <c r="CQ50" s="93"/>
      <c r="CU50" s="93"/>
      <c r="CY50" s="93"/>
      <c r="DC50" s="93"/>
      <c r="DG50" s="93"/>
      <c r="DK50" s="93"/>
      <c r="DO50" s="93"/>
      <c r="DS50" s="93"/>
      <c r="DW50" s="93"/>
      <c r="EA50" s="93"/>
      <c r="EE50" s="93"/>
      <c r="EI50" s="93"/>
      <c r="EM50" s="93"/>
      <c r="EQ50" s="93"/>
      <c r="EU50" s="93"/>
      <c r="EY50" s="93"/>
      <c r="FC50" s="93"/>
      <c r="FG50" s="93"/>
      <c r="FK50" s="93"/>
      <c r="FO50" s="93"/>
      <c r="FS50" s="93"/>
      <c r="FW50" s="93"/>
      <c r="GA50" s="93"/>
      <c r="GE50" s="93"/>
      <c r="GI50" s="93"/>
      <c r="GM50" s="93"/>
      <c r="GQ50" s="93"/>
    </row>
    <row r="51" spans="1:199" ht="27" hidden="1" customHeight="1">
      <c r="A51" s="127" t="s">
        <v>313</v>
      </c>
      <c r="B51" s="129" t="s">
        <v>35</v>
      </c>
      <c r="C51" s="131"/>
      <c r="G51" s="93"/>
      <c r="K51" s="93"/>
      <c r="N51" s="102"/>
      <c r="O51" s="93"/>
      <c r="S51" s="93"/>
      <c r="W51" s="93"/>
      <c r="AA51" s="93"/>
      <c r="AE51" s="93"/>
      <c r="AI51" s="93"/>
      <c r="AM51" s="93"/>
      <c r="AQ51" s="93"/>
      <c r="AU51" s="93"/>
      <c r="AY51" s="93"/>
      <c r="BC51" s="93"/>
      <c r="BG51" s="93"/>
      <c r="BK51" s="93"/>
      <c r="BO51" s="93"/>
      <c r="BS51" s="93"/>
      <c r="BW51" s="93"/>
      <c r="CA51" s="93"/>
      <c r="CE51" s="93"/>
      <c r="CI51" s="93"/>
      <c r="CM51" s="93"/>
      <c r="CQ51" s="93"/>
      <c r="CU51" s="93"/>
      <c r="CY51" s="93"/>
      <c r="DC51" s="93"/>
      <c r="DG51" s="93"/>
      <c r="DK51" s="93"/>
      <c r="DO51" s="93"/>
      <c r="DS51" s="93"/>
      <c r="DW51" s="93"/>
      <c r="EA51" s="93"/>
      <c r="EE51" s="93"/>
      <c r="EI51" s="93"/>
      <c r="EM51" s="93"/>
      <c r="EQ51" s="93"/>
      <c r="EU51" s="93"/>
      <c r="EY51" s="93"/>
      <c r="FC51" s="93"/>
      <c r="FG51" s="93"/>
      <c r="FK51" s="93"/>
      <c r="FO51" s="93"/>
      <c r="FS51" s="93"/>
      <c r="FW51" s="93"/>
      <c r="GA51" s="93"/>
      <c r="GE51" s="93"/>
      <c r="GI51" s="93"/>
      <c r="GM51" s="93"/>
      <c r="GQ51" s="93"/>
    </row>
    <row r="52" spans="1:199" ht="27" hidden="1" customHeight="1">
      <c r="A52" s="127" t="s">
        <v>121</v>
      </c>
      <c r="B52" s="129" t="s">
        <v>35</v>
      </c>
      <c r="C52" s="131"/>
      <c r="G52" s="93"/>
      <c r="K52" s="93"/>
      <c r="N52" s="102"/>
      <c r="O52" s="93"/>
      <c r="S52" s="93"/>
      <c r="W52" s="93"/>
      <c r="AA52" s="93"/>
      <c r="AE52" s="93"/>
      <c r="AI52" s="93"/>
      <c r="AM52" s="93"/>
      <c r="AQ52" s="93"/>
      <c r="AU52" s="93"/>
      <c r="AY52" s="93"/>
      <c r="BC52" s="93"/>
      <c r="BG52" s="93"/>
      <c r="BK52" s="93"/>
      <c r="BO52" s="93"/>
      <c r="BS52" s="93"/>
      <c r="BW52" s="93"/>
      <c r="CA52" s="93"/>
      <c r="CE52" s="93"/>
      <c r="CI52" s="93"/>
      <c r="CM52" s="93"/>
      <c r="CQ52" s="93"/>
      <c r="CU52" s="93"/>
      <c r="CY52" s="93"/>
      <c r="DC52" s="93"/>
      <c r="DG52" s="93"/>
      <c r="DK52" s="93"/>
      <c r="DO52" s="93"/>
      <c r="DS52" s="93"/>
      <c r="DW52" s="93"/>
      <c r="EA52" s="93"/>
      <c r="EE52" s="93"/>
      <c r="EI52" s="93"/>
      <c r="EM52" s="93"/>
      <c r="EQ52" s="93"/>
      <c r="EU52" s="93"/>
      <c r="EY52" s="93"/>
      <c r="FC52" s="93"/>
      <c r="FG52" s="93"/>
      <c r="FK52" s="93"/>
      <c r="FO52" s="93"/>
      <c r="FS52" s="93"/>
      <c r="FW52" s="93"/>
      <c r="GA52" s="93"/>
      <c r="GE52" s="93"/>
      <c r="GI52" s="93"/>
      <c r="GM52" s="93"/>
      <c r="GQ52" s="93"/>
    </row>
    <row r="53" spans="1:199" ht="27" hidden="1" customHeight="1">
      <c r="A53" s="127" t="s">
        <v>122</v>
      </c>
      <c r="B53" s="129" t="s">
        <v>35</v>
      </c>
      <c r="C53" s="131"/>
      <c r="G53" s="93"/>
      <c r="K53" s="93"/>
      <c r="N53" s="102"/>
      <c r="O53" s="93"/>
      <c r="S53" s="93"/>
      <c r="W53" s="93"/>
      <c r="AA53" s="93"/>
      <c r="AE53" s="93"/>
      <c r="AI53" s="93"/>
      <c r="AM53" s="93"/>
      <c r="AQ53" s="93"/>
      <c r="AU53" s="93"/>
      <c r="AY53" s="93"/>
      <c r="BC53" s="93"/>
      <c r="BG53" s="93"/>
      <c r="BK53" s="93"/>
      <c r="BO53" s="93"/>
      <c r="BS53" s="93"/>
      <c r="BW53" s="93"/>
      <c r="CA53" s="93"/>
      <c r="CE53" s="93"/>
      <c r="CI53" s="93"/>
      <c r="CM53" s="93"/>
      <c r="CQ53" s="93"/>
      <c r="CU53" s="93"/>
      <c r="CY53" s="93"/>
      <c r="DC53" s="93"/>
      <c r="DG53" s="93"/>
      <c r="DK53" s="93"/>
      <c r="DO53" s="93"/>
      <c r="DS53" s="93"/>
      <c r="DW53" s="93"/>
      <c r="EA53" s="93"/>
      <c r="EE53" s="93"/>
      <c r="EI53" s="93"/>
      <c r="EM53" s="93"/>
      <c r="EQ53" s="93"/>
      <c r="EU53" s="93"/>
      <c r="EY53" s="93"/>
      <c r="FC53" s="93"/>
      <c r="FG53" s="93"/>
      <c r="FK53" s="93"/>
      <c r="FO53" s="93"/>
      <c r="FS53" s="93"/>
      <c r="FW53" s="93"/>
      <c r="GA53" s="93"/>
      <c r="GE53" s="93"/>
      <c r="GI53" s="93"/>
      <c r="GM53" s="93"/>
      <c r="GQ53" s="93"/>
    </row>
    <row r="54" spans="1:199" ht="18" hidden="1" customHeight="1">
      <c r="A54" s="127" t="s">
        <v>182</v>
      </c>
      <c r="B54" s="129" t="s">
        <v>35</v>
      </c>
      <c r="C54" s="131"/>
      <c r="G54" s="93"/>
      <c r="K54" s="93"/>
      <c r="N54" s="102"/>
      <c r="O54" s="93"/>
      <c r="S54" s="93"/>
      <c r="W54" s="93"/>
      <c r="AA54" s="93"/>
      <c r="AE54" s="93"/>
      <c r="AI54" s="93"/>
      <c r="AM54" s="93"/>
      <c r="AQ54" s="93"/>
      <c r="AU54" s="93"/>
      <c r="AY54" s="93"/>
      <c r="BC54" s="93"/>
      <c r="BG54" s="93"/>
      <c r="BK54" s="93"/>
      <c r="BO54" s="93"/>
      <c r="BS54" s="93"/>
      <c r="BW54" s="93"/>
      <c r="CA54" s="93"/>
      <c r="CE54" s="93"/>
      <c r="CI54" s="93"/>
      <c r="CM54" s="93"/>
      <c r="CQ54" s="93"/>
      <c r="CU54" s="93"/>
      <c r="CY54" s="93"/>
      <c r="DC54" s="93"/>
      <c r="DG54" s="93"/>
      <c r="DK54" s="93"/>
      <c r="DO54" s="93"/>
      <c r="DS54" s="93"/>
      <c r="DW54" s="93"/>
      <c r="EA54" s="93"/>
      <c r="EE54" s="93"/>
      <c r="EI54" s="93"/>
      <c r="EM54" s="93"/>
      <c r="EQ54" s="93"/>
      <c r="EU54" s="93"/>
      <c r="EY54" s="93"/>
      <c r="FC54" s="93"/>
      <c r="FG54" s="93"/>
      <c r="FK54" s="93"/>
      <c r="FO54" s="93"/>
      <c r="FS54" s="93"/>
      <c r="FW54" s="93"/>
      <c r="GA54" s="93"/>
      <c r="GE54" s="93"/>
      <c r="GI54" s="93"/>
      <c r="GM54" s="93"/>
      <c r="GQ54" s="93"/>
    </row>
    <row r="55" spans="1:199" ht="18" hidden="1" customHeight="1">
      <c r="A55" s="127" t="s">
        <v>614</v>
      </c>
      <c r="B55" s="129" t="s">
        <v>35</v>
      </c>
      <c r="C55" s="131"/>
      <c r="N55" s="102"/>
    </row>
    <row r="56" spans="1:199" ht="18" hidden="1" customHeight="1">
      <c r="A56" s="127" t="s">
        <v>617</v>
      </c>
      <c r="B56" s="129" t="s">
        <v>232</v>
      </c>
      <c r="C56" s="131"/>
      <c r="N56" s="102"/>
    </row>
    <row r="57" spans="1:199" ht="18" hidden="1" customHeight="1">
      <c r="A57" s="97" t="s">
        <v>611</v>
      </c>
      <c r="B57" s="129" t="s">
        <v>35</v>
      </c>
      <c r="C57" s="131"/>
      <c r="N57" s="102"/>
    </row>
    <row r="58" spans="1:199" ht="18" hidden="1" customHeight="1">
      <c r="A58" s="127" t="s">
        <v>410</v>
      </c>
      <c r="B58" s="129" t="s">
        <v>35</v>
      </c>
      <c r="C58" s="131"/>
      <c r="G58" s="93"/>
      <c r="K58" s="93"/>
      <c r="N58" s="102"/>
      <c r="O58" s="93"/>
      <c r="S58" s="93"/>
      <c r="W58" s="93"/>
      <c r="AA58" s="93"/>
      <c r="AE58" s="93"/>
      <c r="AI58" s="93"/>
      <c r="AM58" s="93"/>
      <c r="AQ58" s="93"/>
      <c r="AU58" s="93"/>
      <c r="AY58" s="93"/>
      <c r="BC58" s="93"/>
      <c r="BG58" s="93"/>
      <c r="BK58" s="93"/>
      <c r="BO58" s="93"/>
      <c r="BS58" s="93"/>
      <c r="BW58" s="93"/>
      <c r="CA58" s="93"/>
      <c r="CE58" s="93"/>
      <c r="CI58" s="93"/>
      <c r="CM58" s="93"/>
      <c r="CQ58" s="93"/>
      <c r="CU58" s="93"/>
      <c r="CY58" s="93"/>
      <c r="DC58" s="93"/>
      <c r="DG58" s="93"/>
      <c r="DK58" s="93"/>
      <c r="DO58" s="93"/>
      <c r="DS58" s="93"/>
      <c r="DW58" s="93"/>
      <c r="EA58" s="93"/>
      <c r="EE58" s="93"/>
      <c r="EI58" s="93"/>
      <c r="EM58" s="93"/>
      <c r="EQ58" s="93"/>
      <c r="EU58" s="93"/>
      <c r="EY58" s="93"/>
      <c r="FC58" s="93"/>
      <c r="FG58" s="93"/>
      <c r="FK58" s="93"/>
      <c r="FO58" s="93"/>
      <c r="FS58" s="93"/>
      <c r="FW58" s="93"/>
      <c r="GA58" s="93"/>
      <c r="GE58" s="93"/>
      <c r="GI58" s="93"/>
      <c r="GM58" s="93"/>
      <c r="GQ58" s="93"/>
    </row>
    <row r="59" spans="1:199" ht="18" customHeight="1">
      <c r="A59" s="127" t="s">
        <v>719</v>
      </c>
      <c r="B59" s="129" t="s">
        <v>32</v>
      </c>
      <c r="C59" s="445"/>
      <c r="D59" s="94"/>
      <c r="E59" s="94"/>
      <c r="F59" s="94"/>
      <c r="G59" s="95"/>
      <c r="H59" s="94"/>
      <c r="I59" s="94"/>
      <c r="J59" s="94"/>
      <c r="K59" s="95"/>
      <c r="L59" s="94"/>
      <c r="M59" s="94"/>
      <c r="N59" s="102"/>
      <c r="O59" s="95"/>
      <c r="P59" s="94"/>
      <c r="Q59" s="94"/>
      <c r="R59" s="94"/>
      <c r="S59" s="95"/>
      <c r="T59" s="94"/>
      <c r="U59" s="94"/>
      <c r="V59" s="94"/>
      <c r="W59" s="95"/>
      <c r="X59" s="94"/>
      <c r="Y59" s="94"/>
      <c r="Z59" s="94"/>
      <c r="AA59" s="95"/>
      <c r="AB59" s="94"/>
      <c r="AC59" s="94"/>
      <c r="AD59" s="94"/>
      <c r="AE59" s="95"/>
      <c r="AF59" s="94"/>
      <c r="AG59" s="94"/>
      <c r="AH59" s="94"/>
      <c r="AI59" s="95"/>
      <c r="AJ59" s="94"/>
      <c r="AK59" s="94"/>
      <c r="AL59" s="94"/>
      <c r="AM59" s="95"/>
      <c r="AN59" s="94"/>
      <c r="AO59" s="94"/>
      <c r="AP59" s="94"/>
      <c r="AQ59" s="95"/>
      <c r="AR59" s="94"/>
      <c r="AS59" s="94"/>
      <c r="AT59" s="94"/>
      <c r="AU59" s="95"/>
      <c r="AV59" s="94"/>
      <c r="AW59" s="94"/>
      <c r="AX59" s="94"/>
      <c r="AY59" s="95"/>
      <c r="AZ59" s="94"/>
      <c r="BA59" s="94"/>
      <c r="BB59" s="94"/>
      <c r="BC59" s="95"/>
      <c r="BD59" s="94"/>
      <c r="BE59" s="94"/>
      <c r="BF59" s="94"/>
      <c r="BG59" s="95"/>
      <c r="BH59" s="94"/>
      <c r="BI59" s="94"/>
      <c r="BJ59" s="94"/>
      <c r="BK59" s="95"/>
      <c r="BL59" s="94"/>
      <c r="BM59" s="94"/>
      <c r="BN59" s="94"/>
      <c r="BO59" s="95"/>
      <c r="BP59" s="94"/>
      <c r="BQ59" s="94"/>
      <c r="BR59" s="94"/>
      <c r="BS59" s="95"/>
      <c r="BT59" s="94"/>
      <c r="BU59" s="94"/>
      <c r="BV59" s="94"/>
      <c r="BW59" s="95"/>
      <c r="BX59" s="94"/>
      <c r="BY59" s="94"/>
      <c r="BZ59" s="94"/>
      <c r="CA59" s="95"/>
      <c r="CB59" s="94"/>
      <c r="CC59" s="94"/>
      <c r="CD59" s="94"/>
      <c r="CE59" s="95"/>
      <c r="CF59" s="94"/>
      <c r="CG59" s="94"/>
      <c r="CH59" s="94"/>
      <c r="CI59" s="95"/>
      <c r="CJ59" s="94"/>
      <c r="CK59" s="94"/>
      <c r="CL59" s="94"/>
      <c r="CM59" s="95"/>
      <c r="CN59" s="94"/>
      <c r="CO59" s="94"/>
      <c r="CP59" s="94"/>
      <c r="CQ59" s="95"/>
      <c r="CR59" s="94"/>
      <c r="CS59" s="94"/>
      <c r="CT59" s="94"/>
      <c r="CU59" s="95"/>
      <c r="CV59" s="94"/>
      <c r="CW59" s="94"/>
      <c r="CX59" s="94"/>
      <c r="CY59" s="95"/>
      <c r="CZ59" s="94"/>
      <c r="DA59" s="94"/>
      <c r="DB59" s="94"/>
      <c r="DC59" s="95"/>
      <c r="DD59" s="94"/>
      <c r="DE59" s="94"/>
      <c r="DF59" s="94"/>
      <c r="DG59" s="95"/>
      <c r="DH59" s="94"/>
      <c r="DI59" s="94"/>
      <c r="DJ59" s="94"/>
      <c r="DK59" s="95"/>
      <c r="DL59" s="94"/>
      <c r="DM59" s="94"/>
      <c r="DN59" s="94"/>
      <c r="DO59" s="95"/>
      <c r="DP59" s="94"/>
      <c r="DQ59" s="94"/>
      <c r="DR59" s="94"/>
      <c r="DS59" s="95"/>
      <c r="DT59" s="94"/>
      <c r="DU59" s="94"/>
      <c r="DV59" s="94"/>
      <c r="DW59" s="95"/>
      <c r="DX59" s="94"/>
      <c r="DY59" s="94"/>
      <c r="DZ59" s="94"/>
      <c r="EA59" s="95"/>
      <c r="EB59" s="94"/>
      <c r="EC59" s="94"/>
      <c r="ED59" s="94"/>
      <c r="EE59" s="95"/>
      <c r="EF59" s="94"/>
      <c r="EG59" s="94"/>
      <c r="EH59" s="94"/>
      <c r="EI59" s="95"/>
      <c r="EJ59" s="94"/>
      <c r="EK59" s="94"/>
      <c r="EL59" s="94"/>
      <c r="EM59" s="95"/>
      <c r="EN59" s="94"/>
      <c r="EO59" s="94"/>
      <c r="EP59" s="94"/>
      <c r="EQ59" s="95"/>
      <c r="ER59" s="94"/>
      <c r="ES59" s="94"/>
      <c r="ET59" s="94"/>
      <c r="EU59" s="95"/>
      <c r="EV59" s="94"/>
      <c r="EW59" s="94"/>
      <c r="EX59" s="94"/>
      <c r="EY59" s="95"/>
      <c r="EZ59" s="94"/>
      <c r="FA59" s="94"/>
      <c r="FB59" s="94"/>
      <c r="FC59" s="95"/>
      <c r="FD59" s="94"/>
      <c r="FE59" s="94"/>
      <c r="FF59" s="94"/>
      <c r="FG59" s="95"/>
      <c r="FH59" s="94"/>
      <c r="FI59" s="94"/>
      <c r="FJ59" s="94"/>
      <c r="FK59" s="95"/>
      <c r="FL59" s="94"/>
      <c r="FM59" s="94"/>
      <c r="FN59" s="94"/>
      <c r="FO59" s="95"/>
      <c r="FP59" s="94"/>
      <c r="FQ59" s="94"/>
      <c r="FR59" s="94"/>
      <c r="FS59" s="95"/>
      <c r="FT59" s="94"/>
      <c r="FU59" s="94"/>
      <c r="FV59" s="94"/>
      <c r="FW59" s="95"/>
      <c r="FX59" s="94"/>
      <c r="FY59" s="94"/>
      <c r="FZ59" s="94"/>
      <c r="GA59" s="95"/>
      <c r="GB59" s="94"/>
      <c r="GC59" s="94"/>
      <c r="GD59" s="94"/>
      <c r="GE59" s="95"/>
      <c r="GF59" s="94"/>
      <c r="GG59" s="94"/>
      <c r="GH59" s="94"/>
      <c r="GI59" s="95"/>
      <c r="GJ59" s="94"/>
      <c r="GK59" s="94"/>
      <c r="GL59" s="94"/>
      <c r="GM59" s="95"/>
      <c r="GN59" s="94"/>
      <c r="GO59" s="94"/>
      <c r="GP59" s="94"/>
      <c r="GQ59" s="95"/>
    </row>
    <row r="60" spans="1:199" ht="18" customHeight="1">
      <c r="A60" s="127" t="s">
        <v>704</v>
      </c>
      <c r="B60" s="129" t="s">
        <v>32</v>
      </c>
      <c r="C60" s="445"/>
      <c r="E60" s="318"/>
      <c r="G60" s="93"/>
      <c r="K60" s="93"/>
      <c r="N60" s="102"/>
      <c r="O60" s="93"/>
      <c r="S60" s="93"/>
      <c r="W60" s="93"/>
      <c r="AA60" s="93"/>
      <c r="AE60" s="93"/>
      <c r="AI60" s="93"/>
      <c r="AM60" s="93"/>
      <c r="AQ60" s="93"/>
      <c r="AU60" s="93"/>
      <c r="AY60" s="93"/>
      <c r="BC60" s="93"/>
      <c r="BG60" s="93"/>
      <c r="BK60" s="93"/>
      <c r="BO60" s="93"/>
      <c r="BS60" s="93"/>
      <c r="BW60" s="93"/>
      <c r="CA60" s="93"/>
      <c r="CE60" s="93"/>
      <c r="CI60" s="93"/>
      <c r="CM60" s="93"/>
      <c r="CQ60" s="93"/>
      <c r="CU60" s="93"/>
      <c r="CY60" s="93"/>
      <c r="DC60" s="93"/>
      <c r="DG60" s="93"/>
      <c r="DK60" s="93"/>
      <c r="DO60" s="93"/>
      <c r="DS60" s="93"/>
      <c r="DW60" s="93"/>
      <c r="EA60" s="93"/>
      <c r="EE60" s="93"/>
      <c r="EI60" s="93"/>
      <c r="EM60" s="93"/>
      <c r="EQ60" s="93"/>
      <c r="EU60" s="93"/>
      <c r="EY60" s="93"/>
      <c r="FC60" s="93"/>
      <c r="FG60" s="93"/>
      <c r="FK60" s="93"/>
      <c r="FO60" s="93"/>
      <c r="FS60" s="93"/>
      <c r="FW60" s="93"/>
      <c r="GA60" s="93"/>
      <c r="GE60" s="93"/>
      <c r="GI60" s="93"/>
      <c r="GM60" s="93"/>
      <c r="GQ60" s="93"/>
    </row>
    <row r="61" spans="1:199" ht="18" customHeight="1">
      <c r="A61" s="112" t="s">
        <v>573</v>
      </c>
      <c r="B61" s="129" t="s">
        <v>32</v>
      </c>
      <c r="C61" s="445"/>
      <c r="G61" s="93"/>
      <c r="K61" s="93"/>
      <c r="N61" s="102"/>
      <c r="O61" s="93"/>
      <c r="S61" s="93"/>
      <c r="W61" s="93"/>
      <c r="AA61" s="93"/>
      <c r="AE61" s="93"/>
      <c r="AI61" s="93"/>
      <c r="AM61" s="93"/>
      <c r="AQ61" s="93"/>
      <c r="AU61" s="93"/>
      <c r="AY61" s="93"/>
      <c r="BC61" s="93"/>
      <c r="BG61" s="93"/>
      <c r="BK61" s="93"/>
      <c r="BO61" s="93"/>
      <c r="BS61" s="93"/>
      <c r="BW61" s="93"/>
      <c r="CA61" s="93"/>
      <c r="CE61" s="93"/>
      <c r="CI61" s="93"/>
      <c r="CM61" s="93"/>
      <c r="CQ61" s="93"/>
      <c r="CU61" s="93"/>
      <c r="CY61" s="93"/>
      <c r="DC61" s="93"/>
      <c r="DG61" s="93"/>
      <c r="DK61" s="93"/>
      <c r="DO61" s="93"/>
      <c r="DS61" s="93"/>
      <c r="DW61" s="93"/>
      <c r="EA61" s="93"/>
      <c r="EE61" s="93"/>
      <c r="EI61" s="93"/>
      <c r="EM61" s="93"/>
      <c r="EQ61" s="93"/>
      <c r="EU61" s="93"/>
      <c r="EY61" s="93"/>
      <c r="FC61" s="93"/>
      <c r="FG61" s="93"/>
      <c r="FK61" s="93"/>
      <c r="FO61" s="93"/>
      <c r="FS61" s="93"/>
      <c r="FW61" s="93"/>
      <c r="GA61" s="93"/>
      <c r="GE61" s="93"/>
      <c r="GI61" s="93"/>
      <c r="GM61" s="93"/>
      <c r="GQ61" s="93"/>
    </row>
    <row r="62" spans="1:199" ht="18" customHeight="1">
      <c r="A62" s="127" t="s">
        <v>33</v>
      </c>
      <c r="B62" s="129" t="s">
        <v>32</v>
      </c>
      <c r="C62" s="445"/>
      <c r="G62" s="93"/>
      <c r="K62" s="93"/>
      <c r="N62" s="102"/>
      <c r="O62" s="93"/>
      <c r="S62" s="93"/>
      <c r="W62" s="93"/>
      <c r="AA62" s="93"/>
      <c r="AE62" s="93"/>
      <c r="AI62" s="93"/>
      <c r="AM62" s="93"/>
      <c r="AQ62" s="93"/>
      <c r="AU62" s="93"/>
      <c r="AY62" s="93"/>
      <c r="BC62" s="93"/>
      <c r="BG62" s="93"/>
      <c r="BK62" s="93"/>
      <c r="BO62" s="93"/>
      <c r="BS62" s="93"/>
      <c r="BW62" s="93"/>
      <c r="CA62" s="93"/>
      <c r="CE62" s="93"/>
      <c r="CI62" s="93"/>
      <c r="CM62" s="93"/>
      <c r="CQ62" s="93"/>
      <c r="CU62" s="93"/>
      <c r="CY62" s="93"/>
      <c r="DC62" s="93"/>
      <c r="DG62" s="93"/>
      <c r="DK62" s="93"/>
      <c r="DO62" s="93"/>
      <c r="DS62" s="93"/>
      <c r="DW62" s="93"/>
      <c r="EA62" s="93"/>
      <c r="EE62" s="93"/>
      <c r="EI62" s="93"/>
      <c r="EM62" s="93"/>
      <c r="EQ62" s="93"/>
      <c r="EU62" s="93"/>
      <c r="EY62" s="93"/>
      <c r="FC62" s="93"/>
      <c r="FG62" s="93"/>
      <c r="FK62" s="93"/>
      <c r="FO62" s="93"/>
      <c r="FS62" s="93"/>
      <c r="FW62" s="93"/>
      <c r="GA62" s="93"/>
      <c r="GE62" s="93"/>
      <c r="GI62" s="93"/>
      <c r="GM62" s="93"/>
      <c r="GQ62" s="93"/>
    </row>
    <row r="63" spans="1:199" ht="18" customHeight="1">
      <c r="A63" s="127" t="s">
        <v>305</v>
      </c>
      <c r="B63" s="129" t="s">
        <v>32</v>
      </c>
      <c r="C63" s="445"/>
      <c r="G63" s="93"/>
      <c r="K63" s="93"/>
      <c r="N63" s="102"/>
      <c r="O63" s="93"/>
      <c r="S63" s="93"/>
      <c r="W63" s="93"/>
      <c r="AA63" s="93"/>
      <c r="AE63" s="93"/>
      <c r="AI63" s="93"/>
      <c r="AM63" s="93"/>
      <c r="AQ63" s="93"/>
      <c r="AU63" s="93"/>
      <c r="AY63" s="93"/>
      <c r="BC63" s="93"/>
      <c r="BG63" s="93"/>
      <c r="BK63" s="93"/>
      <c r="BO63" s="93"/>
      <c r="BS63" s="93"/>
      <c r="BW63" s="93"/>
      <c r="CA63" s="93"/>
      <c r="CE63" s="93"/>
      <c r="CI63" s="93"/>
      <c r="CM63" s="93"/>
      <c r="CQ63" s="93"/>
      <c r="CU63" s="93"/>
      <c r="CY63" s="93"/>
      <c r="DC63" s="93"/>
      <c r="DG63" s="93"/>
      <c r="DK63" s="93"/>
      <c r="DO63" s="93"/>
      <c r="DS63" s="93"/>
      <c r="DW63" s="93"/>
      <c r="EA63" s="93"/>
      <c r="EE63" s="93"/>
      <c r="EI63" s="93"/>
      <c r="EM63" s="93"/>
      <c r="EQ63" s="93"/>
      <c r="EU63" s="93"/>
      <c r="EY63" s="93"/>
      <c r="FC63" s="93"/>
      <c r="FG63" s="93"/>
      <c r="FK63" s="93"/>
      <c r="FO63" s="93"/>
      <c r="FS63" s="93"/>
      <c r="FW63" s="93"/>
      <c r="GA63" s="93"/>
      <c r="GE63" s="93"/>
      <c r="GI63" s="93"/>
      <c r="GM63" s="93"/>
      <c r="GQ63" s="93"/>
    </row>
    <row r="64" spans="1:199" ht="18" customHeight="1">
      <c r="A64" s="127" t="s">
        <v>714</v>
      </c>
      <c r="B64" s="129" t="s">
        <v>32</v>
      </c>
      <c r="C64" s="445"/>
      <c r="G64" s="93"/>
      <c r="K64" s="93"/>
      <c r="N64" s="102"/>
      <c r="O64" s="93"/>
      <c r="S64" s="93"/>
      <c r="W64" s="93"/>
      <c r="AA64" s="93"/>
      <c r="AE64" s="93"/>
      <c r="AI64" s="93"/>
      <c r="AM64" s="93"/>
      <c r="AQ64" s="93"/>
      <c r="AU64" s="93"/>
      <c r="AY64" s="93"/>
      <c r="BC64" s="93"/>
      <c r="BG64" s="93"/>
      <c r="BK64" s="93"/>
      <c r="BO64" s="93"/>
      <c r="BS64" s="93"/>
      <c r="BW64" s="93"/>
      <c r="CA64" s="93"/>
      <c r="CE64" s="93"/>
      <c r="CI64" s="93"/>
      <c r="CM64" s="93"/>
      <c r="CQ64" s="93"/>
      <c r="CU64" s="93"/>
      <c r="CY64" s="93"/>
      <c r="DC64" s="93"/>
      <c r="DG64" s="93"/>
      <c r="DK64" s="93"/>
      <c r="DO64" s="93"/>
      <c r="DS64" s="93"/>
      <c r="DW64" s="93"/>
      <c r="EA64" s="93"/>
      <c r="EE64" s="93"/>
      <c r="EI64" s="93"/>
      <c r="EM64" s="93"/>
      <c r="EQ64" s="93"/>
      <c r="EU64" s="93"/>
      <c r="EY64" s="93"/>
      <c r="FC64" s="93"/>
      <c r="FG64" s="93"/>
      <c r="FK64" s="93"/>
      <c r="FO64" s="93"/>
      <c r="FS64" s="93"/>
      <c r="FW64" s="93"/>
      <c r="GA64" s="93"/>
      <c r="GE64" s="93"/>
      <c r="GI64" s="93"/>
      <c r="GM64" s="93"/>
      <c r="GQ64" s="93"/>
    </row>
    <row r="65" spans="1:199" ht="18" customHeight="1">
      <c r="A65" s="127" t="s">
        <v>286</v>
      </c>
      <c r="B65" s="129" t="s">
        <v>32</v>
      </c>
      <c r="C65" s="445"/>
      <c r="G65" s="93"/>
      <c r="K65" s="93"/>
      <c r="N65" s="102"/>
      <c r="O65" s="93"/>
      <c r="S65" s="93"/>
      <c r="W65" s="93"/>
      <c r="AA65" s="93"/>
      <c r="AE65" s="93"/>
      <c r="AI65" s="93"/>
      <c r="AM65" s="93"/>
      <c r="AQ65" s="93"/>
      <c r="AU65" s="93"/>
      <c r="AY65" s="93"/>
      <c r="BC65" s="93"/>
      <c r="BG65" s="93"/>
      <c r="BK65" s="93"/>
      <c r="BO65" s="93"/>
      <c r="BS65" s="93"/>
      <c r="BW65" s="93"/>
      <c r="CA65" s="93"/>
      <c r="CE65" s="93"/>
      <c r="CI65" s="93"/>
      <c r="CM65" s="93"/>
      <c r="CQ65" s="93"/>
      <c r="CU65" s="93"/>
      <c r="CY65" s="93"/>
      <c r="DC65" s="93"/>
      <c r="DG65" s="93"/>
      <c r="DK65" s="93"/>
      <c r="DO65" s="93"/>
      <c r="DS65" s="93"/>
      <c r="DW65" s="93"/>
      <c r="EA65" s="93"/>
      <c r="EE65" s="93"/>
      <c r="EI65" s="93"/>
      <c r="EM65" s="93"/>
      <c r="EQ65" s="93"/>
      <c r="EU65" s="93"/>
      <c r="EY65" s="93"/>
      <c r="FC65" s="93"/>
      <c r="FG65" s="93"/>
      <c r="FK65" s="93"/>
      <c r="FO65" s="93"/>
      <c r="FS65" s="93"/>
      <c r="FW65" s="93"/>
      <c r="GA65" s="93"/>
      <c r="GE65" s="93"/>
      <c r="GI65" s="93"/>
      <c r="GM65" s="93"/>
      <c r="GQ65" s="93"/>
    </row>
    <row r="66" spans="1:199" ht="18" hidden="1" customHeight="1">
      <c r="A66" s="127" t="s">
        <v>112</v>
      </c>
      <c r="B66" s="129" t="s">
        <v>32</v>
      </c>
      <c r="C66" s="131"/>
      <c r="G66" s="93"/>
      <c r="K66" s="93"/>
      <c r="N66" s="102"/>
      <c r="O66" s="93"/>
      <c r="S66" s="93"/>
      <c r="W66" s="93"/>
      <c r="AA66" s="93"/>
      <c r="AE66" s="93"/>
      <c r="AI66" s="93"/>
      <c r="AM66" s="93"/>
      <c r="AQ66" s="93"/>
      <c r="AU66" s="93"/>
      <c r="AY66" s="93"/>
      <c r="BC66" s="93"/>
      <c r="BG66" s="93"/>
      <c r="BK66" s="93"/>
      <c r="BO66" s="93"/>
      <c r="BS66" s="93"/>
      <c r="BW66" s="93"/>
      <c r="CA66" s="93"/>
      <c r="CE66" s="93"/>
      <c r="CI66" s="93"/>
      <c r="CM66" s="93"/>
      <c r="CQ66" s="93"/>
      <c r="CU66" s="93"/>
      <c r="CY66" s="93"/>
      <c r="DC66" s="93"/>
      <c r="DG66" s="93"/>
      <c r="DK66" s="93"/>
      <c r="DO66" s="93"/>
      <c r="DS66" s="93"/>
      <c r="DW66" s="93"/>
      <c r="EA66" s="93"/>
      <c r="EE66" s="93"/>
      <c r="EI66" s="93"/>
      <c r="EM66" s="93"/>
      <c r="EQ66" s="93"/>
      <c r="EU66" s="93"/>
      <c r="EY66" s="93"/>
      <c r="FC66" s="93"/>
      <c r="FG66" s="93"/>
      <c r="FK66" s="93"/>
      <c r="FO66" s="93"/>
      <c r="FS66" s="93"/>
      <c r="FW66" s="93"/>
      <c r="GA66" s="93"/>
      <c r="GE66" s="93"/>
      <c r="GI66" s="93"/>
      <c r="GM66" s="93"/>
      <c r="GQ66" s="93"/>
    </row>
    <row r="67" spans="1:199" ht="18" hidden="1" customHeight="1">
      <c r="A67" s="127" t="s">
        <v>282</v>
      </c>
      <c r="B67" s="129" t="s">
        <v>32</v>
      </c>
      <c r="C67" s="131"/>
      <c r="G67" s="93"/>
      <c r="K67" s="93"/>
      <c r="N67" s="102"/>
      <c r="O67" s="93"/>
      <c r="S67" s="93"/>
      <c r="W67" s="93"/>
      <c r="AA67" s="93"/>
      <c r="AE67" s="93"/>
      <c r="AI67" s="93"/>
      <c r="AM67" s="93"/>
      <c r="AQ67" s="93"/>
      <c r="AU67" s="93"/>
      <c r="AY67" s="93"/>
      <c r="BC67" s="93"/>
      <c r="BG67" s="93"/>
      <c r="BK67" s="93"/>
      <c r="BO67" s="93"/>
      <c r="BS67" s="93"/>
      <c r="BW67" s="93"/>
      <c r="CA67" s="93"/>
      <c r="CE67" s="93"/>
      <c r="CI67" s="93"/>
      <c r="CM67" s="93"/>
      <c r="CQ67" s="93"/>
      <c r="CU67" s="93"/>
      <c r="CY67" s="93"/>
      <c r="DC67" s="93"/>
      <c r="DG67" s="93"/>
      <c r="DK67" s="93"/>
      <c r="DO67" s="93"/>
      <c r="DS67" s="93"/>
      <c r="DW67" s="93"/>
      <c r="EA67" s="93"/>
      <c r="EE67" s="93"/>
      <c r="EI67" s="93"/>
      <c r="EM67" s="93"/>
      <c r="EQ67" s="93"/>
      <c r="EU67" s="93"/>
      <c r="EY67" s="93"/>
      <c r="FC67" s="93"/>
      <c r="FG67" s="93"/>
      <c r="FK67" s="93"/>
      <c r="FO67" s="93"/>
      <c r="FS67" s="93"/>
      <c r="FW67" s="93"/>
      <c r="GA67" s="93"/>
      <c r="GE67" s="93"/>
      <c r="GI67" s="93"/>
      <c r="GM67" s="93"/>
      <c r="GQ67" s="93"/>
    </row>
    <row r="68" spans="1:199" ht="18" hidden="1" customHeight="1">
      <c r="A68" s="127" t="s">
        <v>283</v>
      </c>
      <c r="B68" s="129" t="s">
        <v>32</v>
      </c>
      <c r="C68" s="131"/>
      <c r="G68" s="93"/>
      <c r="K68" s="93"/>
      <c r="N68" s="102"/>
      <c r="O68" s="93"/>
      <c r="S68" s="93"/>
      <c r="W68" s="93"/>
      <c r="AA68" s="93"/>
      <c r="AE68" s="93"/>
      <c r="AI68" s="93"/>
      <c r="AM68" s="93"/>
      <c r="AQ68" s="93"/>
      <c r="AU68" s="93"/>
      <c r="AY68" s="93"/>
      <c r="BC68" s="93"/>
      <c r="BG68" s="93"/>
      <c r="BK68" s="93"/>
      <c r="BO68" s="93"/>
      <c r="BS68" s="93"/>
      <c r="BW68" s="93"/>
      <c r="CA68" s="93"/>
      <c r="CE68" s="93"/>
      <c r="CI68" s="93"/>
      <c r="CM68" s="93"/>
      <c r="CQ68" s="93"/>
      <c r="CU68" s="93"/>
      <c r="CY68" s="93"/>
      <c r="DC68" s="93"/>
      <c r="DG68" s="93"/>
      <c r="DK68" s="93"/>
      <c r="DO68" s="93"/>
      <c r="DS68" s="93"/>
      <c r="DW68" s="93"/>
      <c r="EA68" s="93"/>
      <c r="EE68" s="93"/>
      <c r="EI68" s="93"/>
      <c r="EM68" s="93"/>
      <c r="EQ68" s="93"/>
      <c r="EU68" s="93"/>
      <c r="EY68" s="93"/>
      <c r="FC68" s="93"/>
      <c r="FG68" s="93"/>
      <c r="FK68" s="93"/>
      <c r="FO68" s="93"/>
      <c r="FS68" s="93"/>
      <c r="FW68" s="93"/>
      <c r="GA68" s="93"/>
      <c r="GE68" s="93"/>
      <c r="GI68" s="93"/>
      <c r="GM68" s="93"/>
      <c r="GQ68" s="93"/>
    </row>
    <row r="69" spans="1:199" ht="18" customHeight="1">
      <c r="A69" s="127" t="s">
        <v>491</v>
      </c>
      <c r="B69" s="129" t="s">
        <v>32</v>
      </c>
      <c r="C69" s="445"/>
      <c r="G69" s="93"/>
      <c r="K69" s="93"/>
      <c r="N69" s="102"/>
      <c r="O69" s="93"/>
      <c r="S69" s="93"/>
      <c r="W69" s="93"/>
      <c r="AA69" s="93"/>
      <c r="AE69" s="93"/>
      <c r="AI69" s="93"/>
      <c r="AM69" s="93"/>
      <c r="AQ69" s="93"/>
      <c r="AU69" s="93"/>
      <c r="AY69" s="93"/>
      <c r="BC69" s="93"/>
      <c r="BG69" s="93"/>
      <c r="BK69" s="93"/>
      <c r="BO69" s="93"/>
      <c r="BS69" s="93"/>
      <c r="BW69" s="93"/>
      <c r="CA69" s="93"/>
      <c r="CE69" s="93"/>
      <c r="CI69" s="93"/>
      <c r="CM69" s="93"/>
      <c r="CQ69" s="93"/>
      <c r="CU69" s="93"/>
      <c r="CY69" s="93"/>
      <c r="DC69" s="93"/>
      <c r="DG69" s="93"/>
      <c r="DK69" s="93"/>
      <c r="DO69" s="93"/>
      <c r="DS69" s="93"/>
      <c r="DW69" s="93"/>
      <c r="EA69" s="93"/>
      <c r="EE69" s="93"/>
      <c r="EI69" s="93"/>
      <c r="EM69" s="93"/>
      <c r="EQ69" s="93"/>
      <c r="EU69" s="93"/>
      <c r="EY69" s="93"/>
      <c r="FC69" s="93"/>
      <c r="FG69" s="93"/>
      <c r="FK69" s="93"/>
      <c r="FO69" s="93"/>
      <c r="FS69" s="93"/>
      <c r="FW69" s="93"/>
      <c r="GA69" s="93"/>
      <c r="GE69" s="93"/>
      <c r="GI69" s="93"/>
      <c r="GM69" s="93"/>
      <c r="GQ69" s="93"/>
    </row>
    <row r="70" spans="1:199" ht="18" customHeight="1">
      <c r="A70" s="127" t="s">
        <v>488</v>
      </c>
      <c r="B70" s="129" t="s">
        <v>32</v>
      </c>
      <c r="C70" s="445"/>
      <c r="G70" s="93"/>
      <c r="K70" s="93"/>
      <c r="N70" s="102"/>
      <c r="O70" s="93"/>
      <c r="S70" s="93"/>
      <c r="W70" s="93"/>
      <c r="AA70" s="93"/>
      <c r="AE70" s="93"/>
      <c r="AI70" s="93"/>
      <c r="AM70" s="93"/>
      <c r="AQ70" s="93"/>
      <c r="AU70" s="93"/>
      <c r="AY70" s="93"/>
      <c r="BC70" s="93"/>
      <c r="BG70" s="93"/>
      <c r="BK70" s="93"/>
      <c r="BO70" s="93"/>
      <c r="BS70" s="93"/>
      <c r="BW70" s="93"/>
      <c r="CA70" s="93"/>
      <c r="CE70" s="93"/>
      <c r="CI70" s="93"/>
      <c r="CM70" s="93"/>
      <c r="CQ70" s="93"/>
      <c r="CU70" s="93"/>
      <c r="CY70" s="93"/>
      <c r="DC70" s="93"/>
      <c r="DG70" s="93"/>
      <c r="DK70" s="93"/>
      <c r="DO70" s="93"/>
      <c r="DS70" s="93"/>
      <c r="DW70" s="93"/>
      <c r="EA70" s="93"/>
      <c r="EE70" s="93"/>
      <c r="EI70" s="93"/>
      <c r="EM70" s="93"/>
      <c r="EQ70" s="93"/>
      <c r="EU70" s="93"/>
      <c r="EY70" s="93"/>
      <c r="FC70" s="93"/>
      <c r="FG70" s="93"/>
      <c r="FK70" s="93"/>
      <c r="FO70" s="93"/>
      <c r="FS70" s="93"/>
      <c r="FW70" s="93"/>
      <c r="GA70" s="93"/>
      <c r="GE70" s="93"/>
      <c r="GI70" s="93"/>
      <c r="GM70" s="93"/>
      <c r="GQ70" s="93"/>
    </row>
    <row r="71" spans="1:199" ht="18" hidden="1" customHeight="1">
      <c r="A71" s="447" t="s">
        <v>653</v>
      </c>
      <c r="B71" s="129" t="s">
        <v>32</v>
      </c>
      <c r="C71" s="131"/>
      <c r="G71" s="93"/>
      <c r="K71" s="93"/>
      <c r="N71" s="102"/>
      <c r="O71" s="93"/>
      <c r="S71" s="93"/>
      <c r="W71" s="93"/>
      <c r="AA71" s="93"/>
      <c r="AE71" s="93"/>
      <c r="AI71" s="93"/>
      <c r="AM71" s="93"/>
      <c r="AQ71" s="93"/>
      <c r="AU71" s="93"/>
      <c r="AY71" s="93"/>
      <c r="BC71" s="93"/>
      <c r="BG71" s="93"/>
      <c r="BK71" s="93"/>
      <c r="BO71" s="93"/>
      <c r="BS71" s="93"/>
      <c r="BW71" s="93"/>
      <c r="CA71" s="93"/>
      <c r="CE71" s="93"/>
      <c r="CI71" s="93"/>
      <c r="CM71" s="93"/>
      <c r="CQ71" s="93"/>
      <c r="CU71" s="93"/>
      <c r="CY71" s="93"/>
      <c r="DC71" s="93"/>
      <c r="DG71" s="93"/>
      <c r="DK71" s="93"/>
      <c r="DO71" s="93"/>
      <c r="DS71" s="93"/>
      <c r="DW71" s="93"/>
      <c r="EA71" s="93"/>
      <c r="EE71" s="93"/>
      <c r="EI71" s="93"/>
      <c r="EM71" s="93"/>
      <c r="EQ71" s="93"/>
      <c r="EU71" s="93"/>
      <c r="EY71" s="93"/>
      <c r="FC71" s="93"/>
      <c r="FG71" s="93"/>
      <c r="FK71" s="93"/>
      <c r="FO71" s="93"/>
      <c r="FS71" s="93"/>
      <c r="FW71" s="93"/>
      <c r="GA71" s="93"/>
      <c r="GE71" s="93"/>
      <c r="GI71" s="93"/>
      <c r="GM71" s="93"/>
      <c r="GQ71" s="93"/>
    </row>
    <row r="72" spans="1:199" ht="18" customHeight="1">
      <c r="A72" s="127" t="s">
        <v>494</v>
      </c>
      <c r="B72" s="129" t="s">
        <v>32</v>
      </c>
      <c r="C72" s="445"/>
      <c r="G72" s="93"/>
      <c r="K72" s="93"/>
      <c r="N72" s="102"/>
      <c r="O72" s="93"/>
      <c r="S72" s="93"/>
      <c r="W72" s="93"/>
      <c r="AA72" s="93"/>
      <c r="AE72" s="93"/>
      <c r="AI72" s="93"/>
      <c r="AM72" s="93"/>
      <c r="AQ72" s="93"/>
      <c r="AU72" s="93"/>
      <c r="AY72" s="93"/>
      <c r="BC72" s="93"/>
      <c r="BG72" s="93"/>
      <c r="BK72" s="93"/>
      <c r="BO72" s="93"/>
      <c r="BS72" s="93"/>
      <c r="BW72" s="93"/>
      <c r="CA72" s="93"/>
      <c r="CE72" s="93"/>
      <c r="CI72" s="93"/>
      <c r="CM72" s="93"/>
      <c r="CQ72" s="93"/>
      <c r="CU72" s="93"/>
      <c r="CY72" s="93"/>
      <c r="DC72" s="93"/>
      <c r="DG72" s="93"/>
      <c r="DK72" s="93"/>
      <c r="DO72" s="93"/>
      <c r="DS72" s="93"/>
      <c r="DW72" s="93"/>
      <c r="EA72" s="93"/>
      <c r="EE72" s="93"/>
      <c r="EI72" s="93"/>
      <c r="EM72" s="93"/>
      <c r="EQ72" s="93"/>
      <c r="EU72" s="93"/>
      <c r="EY72" s="93"/>
      <c r="FC72" s="93"/>
      <c r="FG72" s="93"/>
      <c r="FK72" s="93"/>
      <c r="FO72" s="93"/>
      <c r="FS72" s="93"/>
      <c r="FW72" s="93"/>
      <c r="GA72" s="93"/>
      <c r="GE72" s="93"/>
      <c r="GI72" s="93"/>
      <c r="GM72" s="93"/>
      <c r="GQ72" s="93"/>
    </row>
    <row r="73" spans="1:199" ht="18" customHeight="1">
      <c r="A73" s="127" t="s">
        <v>493</v>
      </c>
      <c r="B73" s="129" t="s">
        <v>32</v>
      </c>
      <c r="C73" s="445"/>
      <c r="G73" s="93"/>
      <c r="K73" s="93"/>
      <c r="N73" s="102"/>
      <c r="O73" s="93"/>
      <c r="S73" s="93"/>
      <c r="W73" s="93"/>
      <c r="AA73" s="93"/>
      <c r="AE73" s="93"/>
      <c r="AI73" s="93"/>
      <c r="AM73" s="93"/>
      <c r="AQ73" s="93"/>
      <c r="AU73" s="93"/>
      <c r="AY73" s="93"/>
      <c r="BC73" s="93"/>
      <c r="BG73" s="93"/>
      <c r="BK73" s="93"/>
      <c r="BO73" s="93"/>
      <c r="BS73" s="93"/>
      <c r="BW73" s="93"/>
      <c r="CA73" s="93"/>
      <c r="CE73" s="93"/>
      <c r="CI73" s="93"/>
      <c r="CM73" s="93"/>
      <c r="CQ73" s="93"/>
      <c r="CU73" s="93"/>
      <c r="CY73" s="93"/>
      <c r="DC73" s="93"/>
      <c r="DG73" s="93"/>
      <c r="DK73" s="93"/>
      <c r="DO73" s="93"/>
      <c r="DS73" s="93"/>
      <c r="DW73" s="93"/>
      <c r="EA73" s="93"/>
      <c r="EE73" s="93"/>
      <c r="EI73" s="93"/>
      <c r="EM73" s="93"/>
      <c r="EQ73" s="93"/>
      <c r="EU73" s="93"/>
      <c r="EY73" s="93"/>
      <c r="FC73" s="93"/>
      <c r="FG73" s="93"/>
      <c r="FK73" s="93"/>
      <c r="FO73" s="93"/>
      <c r="FS73" s="93"/>
      <c r="FW73" s="93"/>
      <c r="GA73" s="93"/>
      <c r="GE73" s="93"/>
      <c r="GI73" s="93"/>
      <c r="GM73" s="93"/>
      <c r="GQ73" s="93"/>
    </row>
    <row r="74" spans="1:199" ht="18" customHeight="1">
      <c r="A74" s="127" t="s">
        <v>307</v>
      </c>
      <c r="B74" s="129" t="s">
        <v>32</v>
      </c>
      <c r="C74" s="445"/>
      <c r="G74" s="93"/>
      <c r="K74" s="93"/>
      <c r="N74" s="102">
        <v>3.04</v>
      </c>
      <c r="O74" s="93"/>
      <c r="S74" s="93"/>
      <c r="W74" s="93"/>
      <c r="AA74" s="93"/>
      <c r="AE74" s="93"/>
      <c r="AI74" s="93"/>
      <c r="AM74" s="93"/>
      <c r="AQ74" s="93"/>
      <c r="AU74" s="93"/>
      <c r="AY74" s="93"/>
      <c r="BC74" s="93"/>
      <c r="BG74" s="93"/>
      <c r="BK74" s="93"/>
      <c r="BO74" s="93"/>
      <c r="BS74" s="93"/>
      <c r="BW74" s="93"/>
      <c r="CA74" s="93"/>
      <c r="CE74" s="93"/>
      <c r="CI74" s="93"/>
      <c r="CM74" s="93"/>
      <c r="CQ74" s="93"/>
      <c r="CU74" s="93"/>
      <c r="CY74" s="93"/>
      <c r="DC74" s="93"/>
      <c r="DG74" s="93"/>
      <c r="DK74" s="93"/>
      <c r="DO74" s="93"/>
      <c r="DS74" s="93"/>
      <c r="DW74" s="93"/>
      <c r="EA74" s="93"/>
      <c r="EE74" s="93"/>
      <c r="EI74" s="93"/>
      <c r="EM74" s="93"/>
      <c r="EQ74" s="93"/>
      <c r="EU74" s="93"/>
      <c r="EY74" s="93"/>
      <c r="FC74" s="93"/>
      <c r="FG74" s="93"/>
      <c r="FK74" s="93"/>
      <c r="FO74" s="93"/>
      <c r="FS74" s="93"/>
      <c r="FW74" s="93"/>
      <c r="GA74" s="93"/>
      <c r="GE74" s="93"/>
      <c r="GI74" s="93"/>
      <c r="GM74" s="93"/>
      <c r="GQ74" s="93"/>
    </row>
    <row r="75" spans="1:199" ht="18" customHeight="1">
      <c r="A75" s="97" t="s">
        <v>489</v>
      </c>
      <c r="B75" s="129" t="s">
        <v>32</v>
      </c>
      <c r="C75" s="445"/>
      <c r="G75" s="93"/>
      <c r="K75" s="93"/>
      <c r="N75" s="102">
        <v>3.04</v>
      </c>
      <c r="O75" s="93"/>
      <c r="S75" s="93"/>
      <c r="W75" s="93"/>
      <c r="AA75" s="93"/>
      <c r="AE75" s="93"/>
      <c r="AI75" s="93"/>
      <c r="AM75" s="93"/>
      <c r="AQ75" s="93"/>
      <c r="AU75" s="93"/>
      <c r="AY75" s="93"/>
      <c r="BC75" s="93"/>
      <c r="BG75" s="93"/>
      <c r="BK75" s="93"/>
      <c r="BO75" s="93"/>
      <c r="BS75" s="93"/>
      <c r="BW75" s="93"/>
      <c r="CA75" s="93"/>
      <c r="CE75" s="93"/>
      <c r="CI75" s="93"/>
      <c r="CM75" s="93"/>
      <c r="CQ75" s="93"/>
      <c r="CU75" s="93"/>
      <c r="CY75" s="93"/>
      <c r="DC75" s="93"/>
      <c r="DG75" s="93"/>
      <c r="DK75" s="93"/>
      <c r="DO75" s="93"/>
      <c r="DS75" s="93"/>
      <c r="DW75" s="93"/>
      <c r="EA75" s="93"/>
      <c r="EE75" s="93"/>
      <c r="EI75" s="93"/>
      <c r="EM75" s="93"/>
      <c r="EQ75" s="93"/>
      <c r="EU75" s="93"/>
      <c r="EY75" s="93"/>
      <c r="FC75" s="93"/>
      <c r="FG75" s="93"/>
      <c r="FK75" s="93"/>
      <c r="FO75" s="93"/>
      <c r="FS75" s="93"/>
      <c r="FW75" s="93"/>
      <c r="GA75" s="93"/>
      <c r="GE75" s="93"/>
      <c r="GI75" s="93"/>
      <c r="GM75" s="93"/>
      <c r="GQ75" s="93"/>
    </row>
    <row r="76" spans="1:199" ht="18" hidden="1" customHeight="1">
      <c r="A76" s="447" t="s">
        <v>705</v>
      </c>
      <c r="B76" s="129" t="s">
        <v>32</v>
      </c>
      <c r="C76" s="131"/>
      <c r="G76" s="93"/>
      <c r="K76" s="93"/>
      <c r="N76" s="102"/>
      <c r="O76" s="93"/>
      <c r="S76" s="93"/>
      <c r="W76" s="93"/>
      <c r="AA76" s="93"/>
      <c r="AE76" s="93"/>
      <c r="AI76" s="93"/>
      <c r="AM76" s="93"/>
      <c r="AQ76" s="93"/>
      <c r="AU76" s="93"/>
      <c r="AY76" s="93"/>
      <c r="BC76" s="93"/>
      <c r="BG76" s="93"/>
      <c r="BK76" s="93"/>
      <c r="BO76" s="93"/>
      <c r="BS76" s="93"/>
      <c r="BW76" s="93"/>
      <c r="CA76" s="93"/>
      <c r="CE76" s="93"/>
      <c r="CI76" s="93"/>
      <c r="CM76" s="93"/>
      <c r="CQ76" s="93"/>
      <c r="CU76" s="93"/>
      <c r="CY76" s="93"/>
      <c r="DC76" s="93"/>
      <c r="DG76" s="93"/>
      <c r="DK76" s="93"/>
      <c r="DO76" s="93"/>
      <c r="DS76" s="93"/>
      <c r="DW76" s="93"/>
      <c r="EA76" s="93"/>
      <c r="EE76" s="93"/>
      <c r="EI76" s="93"/>
      <c r="EM76" s="93"/>
      <c r="EQ76" s="93"/>
      <c r="EU76" s="93"/>
      <c r="EY76" s="93"/>
      <c r="FC76" s="93"/>
      <c r="FG76" s="93"/>
      <c r="FK76" s="93"/>
      <c r="FO76" s="93"/>
      <c r="FS76" s="93"/>
      <c r="FW76" s="93"/>
      <c r="GA76" s="93"/>
      <c r="GE76" s="93"/>
      <c r="GI76" s="93"/>
      <c r="GM76" s="93"/>
      <c r="GQ76" s="93"/>
    </row>
    <row r="77" spans="1:199" ht="18" customHeight="1">
      <c r="A77" s="127" t="s">
        <v>492</v>
      </c>
      <c r="B77" s="129" t="s">
        <v>32</v>
      </c>
      <c r="C77" s="445"/>
      <c r="G77" s="93"/>
      <c r="K77" s="93"/>
      <c r="N77" s="102"/>
      <c r="O77" s="93"/>
      <c r="S77" s="93"/>
      <c r="W77" s="93"/>
      <c r="AA77" s="93"/>
      <c r="AE77" s="93"/>
      <c r="AI77" s="93"/>
      <c r="AM77" s="93"/>
      <c r="AQ77" s="93"/>
      <c r="AU77" s="93"/>
      <c r="AY77" s="93"/>
      <c r="BC77" s="93"/>
      <c r="BG77" s="93"/>
      <c r="BK77" s="93"/>
      <c r="BO77" s="93"/>
      <c r="BS77" s="93"/>
      <c r="BW77" s="93"/>
      <c r="CA77" s="93"/>
      <c r="CE77" s="93"/>
      <c r="CI77" s="93"/>
      <c r="CM77" s="93"/>
      <c r="CQ77" s="93"/>
      <c r="CU77" s="93"/>
      <c r="CY77" s="93"/>
      <c r="DC77" s="93"/>
      <c r="DG77" s="93"/>
      <c r="DK77" s="93"/>
      <c r="DO77" s="93"/>
      <c r="DS77" s="93"/>
      <c r="DW77" s="93"/>
      <c r="EA77" s="93"/>
      <c r="EE77" s="93"/>
      <c r="EI77" s="93"/>
      <c r="EM77" s="93"/>
      <c r="EQ77" s="93"/>
      <c r="EU77" s="93"/>
      <c r="EY77" s="93"/>
      <c r="FC77" s="93"/>
      <c r="FG77" s="93"/>
      <c r="FK77" s="93"/>
      <c r="FO77" s="93"/>
      <c r="FS77" s="93"/>
      <c r="FW77" s="93"/>
      <c r="GA77" s="93"/>
      <c r="GE77" s="93"/>
      <c r="GI77" s="93"/>
      <c r="GM77" s="93"/>
      <c r="GQ77" s="93"/>
    </row>
    <row r="78" spans="1:199" ht="18" customHeight="1">
      <c r="A78" s="127" t="s">
        <v>490</v>
      </c>
      <c r="B78" s="129" t="s">
        <v>32</v>
      </c>
      <c r="C78" s="445"/>
      <c r="G78" s="93"/>
      <c r="K78" s="93"/>
      <c r="N78" s="102"/>
      <c r="O78" s="93"/>
      <c r="S78" s="93"/>
      <c r="W78" s="93"/>
      <c r="AA78" s="93"/>
      <c r="AE78" s="93"/>
      <c r="AI78" s="93"/>
      <c r="AM78" s="93"/>
      <c r="AQ78" s="93"/>
      <c r="AU78" s="93"/>
      <c r="AY78" s="93"/>
      <c r="BC78" s="93"/>
      <c r="BG78" s="93"/>
      <c r="BK78" s="93"/>
      <c r="BO78" s="93"/>
      <c r="BS78" s="93"/>
      <c r="BW78" s="93"/>
      <c r="CA78" s="93"/>
      <c r="CE78" s="93"/>
      <c r="CI78" s="93"/>
      <c r="CM78" s="93"/>
      <c r="CQ78" s="93"/>
      <c r="CU78" s="93"/>
      <c r="CY78" s="93"/>
      <c r="DC78" s="93"/>
      <c r="DG78" s="93"/>
      <c r="DK78" s="93"/>
      <c r="DO78" s="93"/>
      <c r="DS78" s="93"/>
      <c r="DW78" s="93"/>
      <c r="EA78" s="93"/>
      <c r="EE78" s="93"/>
      <c r="EI78" s="93"/>
      <c r="EM78" s="93"/>
      <c r="EQ78" s="93"/>
      <c r="EU78" s="93"/>
      <c r="EY78" s="93"/>
      <c r="FC78" s="93"/>
      <c r="FG78" s="93"/>
      <c r="FK78" s="93"/>
      <c r="FO78" s="93"/>
      <c r="FS78" s="93"/>
      <c r="FW78" s="93"/>
      <c r="GA78" s="93"/>
      <c r="GE78" s="93"/>
      <c r="GI78" s="93"/>
      <c r="GM78" s="93"/>
      <c r="GQ78" s="93"/>
    </row>
    <row r="79" spans="1:199" ht="18" customHeight="1">
      <c r="A79" s="127" t="s">
        <v>708</v>
      </c>
      <c r="B79" s="129" t="s">
        <v>32</v>
      </c>
      <c r="C79" s="445"/>
      <c r="G79" s="93"/>
      <c r="K79" s="93"/>
      <c r="N79" s="102"/>
      <c r="O79" s="93"/>
      <c r="S79" s="93"/>
      <c r="W79" s="93"/>
      <c r="AA79" s="93"/>
      <c r="AE79" s="93"/>
      <c r="AI79" s="93"/>
      <c r="AM79" s="93"/>
      <c r="AQ79" s="93"/>
      <c r="AU79" s="93"/>
      <c r="AY79" s="93"/>
      <c r="BC79" s="93"/>
      <c r="BG79" s="93"/>
      <c r="BK79" s="93"/>
      <c r="BO79" s="93"/>
      <c r="BS79" s="93"/>
      <c r="BW79" s="93"/>
      <c r="CA79" s="93"/>
      <c r="CE79" s="93"/>
      <c r="CI79" s="93"/>
      <c r="CM79" s="93"/>
      <c r="CQ79" s="93"/>
      <c r="CU79" s="93"/>
      <c r="CY79" s="93"/>
      <c r="DC79" s="93"/>
      <c r="DG79" s="93"/>
      <c r="DK79" s="93"/>
      <c r="DO79" s="93"/>
      <c r="DS79" s="93"/>
      <c r="DW79" s="93"/>
      <c r="EA79" s="93"/>
      <c r="EE79" s="93"/>
      <c r="EI79" s="93"/>
      <c r="EM79" s="93"/>
      <c r="EQ79" s="93"/>
      <c r="EU79" s="93"/>
      <c r="EY79" s="93"/>
      <c r="FC79" s="93"/>
      <c r="FG79" s="93"/>
      <c r="FK79" s="93"/>
      <c r="FO79" s="93"/>
      <c r="FS79" s="93"/>
      <c r="FW79" s="93"/>
      <c r="GA79" s="93"/>
      <c r="GE79" s="93"/>
      <c r="GI79" s="93"/>
      <c r="GM79" s="93"/>
      <c r="GQ79" s="93"/>
    </row>
    <row r="80" spans="1:199" ht="18" customHeight="1">
      <c r="A80" s="127" t="s">
        <v>709</v>
      </c>
      <c r="B80" s="129" t="s">
        <v>32</v>
      </c>
      <c r="C80" s="445"/>
      <c r="G80" s="93"/>
      <c r="K80" s="93"/>
      <c r="N80" s="102"/>
      <c r="O80" s="93"/>
      <c r="S80" s="93"/>
      <c r="W80" s="93"/>
      <c r="AA80" s="93"/>
      <c r="AE80" s="93"/>
      <c r="AI80" s="93"/>
      <c r="AM80" s="93"/>
      <c r="AQ80" s="93"/>
      <c r="AU80" s="93"/>
      <c r="AY80" s="93"/>
      <c r="BC80" s="93"/>
      <c r="BG80" s="93"/>
      <c r="BK80" s="93"/>
      <c r="BO80" s="93"/>
      <c r="BS80" s="93"/>
      <c r="BW80" s="93"/>
      <c r="CA80" s="93"/>
      <c r="CE80" s="93"/>
      <c r="CI80" s="93"/>
      <c r="CM80" s="93"/>
      <c r="CQ80" s="93"/>
      <c r="CU80" s="93"/>
      <c r="CY80" s="93"/>
      <c r="DC80" s="93"/>
      <c r="DG80" s="93"/>
      <c r="DK80" s="93"/>
      <c r="DO80" s="93"/>
      <c r="DS80" s="93"/>
      <c r="DW80" s="93"/>
      <c r="EA80" s="93"/>
      <c r="EE80" s="93"/>
      <c r="EI80" s="93"/>
      <c r="EM80" s="93"/>
      <c r="EQ80" s="93"/>
      <c r="EU80" s="93"/>
      <c r="EY80" s="93"/>
      <c r="FC80" s="93"/>
      <c r="FG80" s="93"/>
      <c r="FK80" s="93"/>
      <c r="FO80" s="93"/>
      <c r="FS80" s="93"/>
      <c r="FW80" s="93"/>
      <c r="GA80" s="93"/>
      <c r="GE80" s="93"/>
      <c r="GI80" s="93"/>
      <c r="GM80" s="93"/>
      <c r="GQ80" s="93"/>
    </row>
    <row r="81" spans="1:199" ht="18" customHeight="1">
      <c r="A81" s="127" t="s">
        <v>710</v>
      </c>
      <c r="B81" s="129" t="s">
        <v>32</v>
      </c>
      <c r="C81" s="445"/>
      <c r="G81" s="93"/>
      <c r="K81" s="93"/>
      <c r="N81" s="102"/>
      <c r="O81" s="93"/>
      <c r="S81" s="93"/>
      <c r="W81" s="93"/>
      <c r="AA81" s="93"/>
      <c r="AE81" s="93"/>
      <c r="AI81" s="93"/>
      <c r="AM81" s="93"/>
      <c r="AQ81" s="93"/>
      <c r="AU81" s="93"/>
      <c r="AY81" s="93"/>
      <c r="BC81" s="93"/>
      <c r="BG81" s="93"/>
      <c r="BK81" s="93"/>
      <c r="BO81" s="93"/>
      <c r="BS81" s="93"/>
      <c r="BW81" s="93"/>
      <c r="CA81" s="93"/>
      <c r="CE81" s="93"/>
      <c r="CI81" s="93"/>
      <c r="CM81" s="93"/>
      <c r="CQ81" s="93"/>
      <c r="CU81" s="93"/>
      <c r="CY81" s="93"/>
      <c r="DC81" s="93"/>
      <c r="DG81" s="93"/>
      <c r="DK81" s="93"/>
      <c r="DO81" s="93"/>
      <c r="DS81" s="93"/>
      <c r="DW81" s="93"/>
      <c r="EA81" s="93"/>
      <c r="EE81" s="93"/>
      <c r="EI81" s="93"/>
      <c r="EM81" s="93"/>
      <c r="EQ81" s="93"/>
      <c r="EU81" s="93"/>
      <c r="EY81" s="93"/>
      <c r="FC81" s="93"/>
      <c r="FG81" s="93"/>
      <c r="FK81" s="93"/>
      <c r="FO81" s="93"/>
      <c r="FS81" s="93"/>
      <c r="FW81" s="93"/>
      <c r="GA81" s="93"/>
      <c r="GE81" s="93"/>
      <c r="GI81" s="93"/>
      <c r="GM81" s="93"/>
      <c r="GQ81" s="93"/>
    </row>
    <row r="82" spans="1:199" ht="18" customHeight="1">
      <c r="A82" s="127" t="s">
        <v>711</v>
      </c>
      <c r="B82" s="129" t="s">
        <v>32</v>
      </c>
      <c r="C82" s="445"/>
      <c r="G82" s="93"/>
      <c r="K82" s="93"/>
      <c r="N82" s="102"/>
      <c r="O82" s="93"/>
      <c r="S82" s="93"/>
      <c r="W82" s="93"/>
      <c r="AA82" s="93"/>
      <c r="AE82" s="93"/>
      <c r="AI82" s="93"/>
      <c r="AM82" s="93"/>
      <c r="AQ82" s="93"/>
      <c r="AU82" s="93"/>
      <c r="AY82" s="93"/>
      <c r="BC82" s="93"/>
      <c r="BG82" s="93"/>
      <c r="BK82" s="93"/>
      <c r="BO82" s="93"/>
      <c r="BS82" s="93"/>
      <c r="BW82" s="93"/>
      <c r="CA82" s="93"/>
      <c r="CE82" s="93"/>
      <c r="CI82" s="93"/>
      <c r="CM82" s="93"/>
      <c r="CQ82" s="93"/>
      <c r="CU82" s="93"/>
      <c r="CY82" s="93"/>
      <c r="DC82" s="93"/>
      <c r="DG82" s="93"/>
      <c r="DK82" s="93"/>
      <c r="DO82" s="93"/>
      <c r="DS82" s="93"/>
      <c r="DW82" s="93"/>
      <c r="EA82" s="93"/>
      <c r="EE82" s="93"/>
      <c r="EI82" s="93"/>
      <c r="EM82" s="93"/>
      <c r="EQ82" s="93"/>
      <c r="EU82" s="93"/>
      <c r="EY82" s="93"/>
      <c r="FC82" s="93"/>
      <c r="FG82" s="93"/>
      <c r="FK82" s="93"/>
      <c r="FO82" s="93"/>
      <c r="FS82" s="93"/>
      <c r="FW82" s="93"/>
      <c r="GA82" s="93"/>
      <c r="GE82" s="93"/>
      <c r="GI82" s="93"/>
      <c r="GM82" s="93"/>
      <c r="GQ82" s="93"/>
    </row>
    <row r="83" spans="1:199" ht="18" customHeight="1">
      <c r="A83" s="127" t="s">
        <v>279</v>
      </c>
      <c r="B83" s="129" t="s">
        <v>30</v>
      </c>
      <c r="C83" s="445"/>
      <c r="G83" s="93"/>
      <c r="K83" s="93"/>
      <c r="N83" s="102"/>
      <c r="O83" s="93"/>
      <c r="S83" s="93"/>
      <c r="W83" s="93"/>
      <c r="AA83" s="93"/>
      <c r="AE83" s="93"/>
      <c r="AI83" s="93"/>
      <c r="AM83" s="93"/>
      <c r="AQ83" s="93"/>
      <c r="AU83" s="93"/>
      <c r="AY83" s="93"/>
      <c r="BC83" s="93"/>
      <c r="BG83" s="93"/>
      <c r="BK83" s="93"/>
      <c r="BO83" s="93"/>
      <c r="BS83" s="93"/>
      <c r="BW83" s="93"/>
      <c r="CA83" s="93"/>
      <c r="CE83" s="93"/>
      <c r="CI83" s="93"/>
      <c r="CM83" s="93"/>
      <c r="CQ83" s="93"/>
      <c r="CU83" s="93"/>
      <c r="CY83" s="93"/>
      <c r="DC83" s="93"/>
      <c r="DG83" s="93"/>
      <c r="DK83" s="93"/>
      <c r="DO83" s="93"/>
      <c r="DS83" s="93"/>
      <c r="DW83" s="93"/>
      <c r="EA83" s="93"/>
      <c r="EE83" s="93"/>
      <c r="EI83" s="93"/>
      <c r="EM83" s="93"/>
      <c r="EQ83" s="93"/>
      <c r="EU83" s="93"/>
      <c r="EY83" s="93"/>
      <c r="FC83" s="93"/>
      <c r="FG83" s="93"/>
      <c r="FK83" s="93"/>
      <c r="FO83" s="93"/>
      <c r="FS83" s="93"/>
      <c r="FW83" s="93"/>
      <c r="GA83" s="93"/>
      <c r="GE83" s="93"/>
      <c r="GI83" s="93"/>
      <c r="GM83" s="93"/>
      <c r="GQ83" s="93"/>
    </row>
    <row r="84" spans="1:199" ht="18" customHeight="1">
      <c r="A84" s="127" t="s">
        <v>780</v>
      </c>
      <c r="B84" s="129" t="s">
        <v>35</v>
      </c>
      <c r="C84" s="445"/>
      <c r="G84" s="93"/>
      <c r="K84" s="93"/>
      <c r="N84" s="102"/>
      <c r="O84" s="93"/>
      <c r="S84" s="93"/>
      <c r="W84" s="93"/>
      <c r="AA84" s="93"/>
      <c r="AE84" s="93"/>
      <c r="AI84" s="93"/>
      <c r="AM84" s="93"/>
      <c r="AQ84" s="93"/>
      <c r="AU84" s="93"/>
      <c r="AY84" s="93"/>
      <c r="BC84" s="93"/>
      <c r="BG84" s="93"/>
      <c r="BK84" s="93"/>
      <c r="BO84" s="93"/>
      <c r="BS84" s="93"/>
      <c r="BW84" s="93"/>
      <c r="CA84" s="93"/>
      <c r="CE84" s="93"/>
      <c r="CI84" s="93"/>
      <c r="CM84" s="93"/>
      <c r="CQ84" s="93"/>
      <c r="CU84" s="93"/>
      <c r="CY84" s="93"/>
      <c r="DC84" s="93"/>
      <c r="DG84" s="93"/>
      <c r="DK84" s="93"/>
      <c r="DO84" s="93"/>
      <c r="DS84" s="93"/>
      <c r="DW84" s="93"/>
      <c r="EA84" s="93"/>
      <c r="EE84" s="93"/>
      <c r="EI84" s="93"/>
      <c r="EM84" s="93"/>
      <c r="EQ84" s="93"/>
      <c r="EU84" s="93"/>
      <c r="EY84" s="93"/>
      <c r="FC84" s="93"/>
      <c r="FG84" s="93"/>
      <c r="FK84" s="93"/>
      <c r="FO84" s="93"/>
      <c r="FS84" s="93"/>
      <c r="FW84" s="93"/>
      <c r="GA84" s="93"/>
      <c r="GE84" s="93"/>
      <c r="GI84" s="93"/>
      <c r="GM84" s="93"/>
      <c r="GQ84" s="93"/>
    </row>
    <row r="85" spans="1:199" ht="18" customHeight="1">
      <c r="A85" s="127" t="s">
        <v>781</v>
      </c>
      <c r="B85" s="129" t="s">
        <v>35</v>
      </c>
      <c r="C85" s="445"/>
      <c r="G85" s="93"/>
      <c r="K85" s="93"/>
      <c r="N85" s="102"/>
      <c r="O85" s="93"/>
      <c r="S85" s="93"/>
      <c r="W85" s="93"/>
      <c r="AA85" s="93"/>
      <c r="AE85" s="93"/>
      <c r="AI85" s="93"/>
      <c r="AM85" s="93"/>
      <c r="AQ85" s="93"/>
      <c r="AU85" s="93"/>
      <c r="AY85" s="93"/>
      <c r="BC85" s="93"/>
      <c r="BG85" s="93"/>
      <c r="BK85" s="93"/>
      <c r="BO85" s="93"/>
      <c r="BS85" s="93"/>
      <c r="BW85" s="93"/>
      <c r="CA85" s="93"/>
      <c r="CE85" s="93"/>
      <c r="CI85" s="93"/>
      <c r="CM85" s="93"/>
      <c r="CQ85" s="93"/>
      <c r="CU85" s="93"/>
      <c r="CY85" s="93"/>
      <c r="DC85" s="93"/>
      <c r="DG85" s="93"/>
      <c r="DK85" s="93"/>
      <c r="DO85" s="93"/>
      <c r="DS85" s="93"/>
      <c r="DW85" s="93"/>
      <c r="EA85" s="93"/>
      <c r="EE85" s="93"/>
      <c r="EI85" s="93"/>
      <c r="EM85" s="93"/>
      <c r="EQ85" s="93"/>
      <c r="EU85" s="93"/>
      <c r="EY85" s="93"/>
      <c r="FC85" s="93"/>
      <c r="FG85" s="93"/>
      <c r="FK85" s="93"/>
      <c r="FO85" s="93"/>
      <c r="FS85" s="93"/>
      <c r="FW85" s="93"/>
      <c r="GA85" s="93"/>
      <c r="GE85" s="93"/>
      <c r="GI85" s="93"/>
      <c r="GM85" s="93"/>
      <c r="GQ85" s="93"/>
    </row>
    <row r="86" spans="1:199" ht="18" customHeight="1">
      <c r="A86" s="127" t="s">
        <v>292</v>
      </c>
      <c r="B86" s="129" t="s">
        <v>30</v>
      </c>
      <c r="C86" s="445"/>
      <c r="G86" s="93"/>
      <c r="K86" s="93"/>
      <c r="N86" s="102"/>
      <c r="O86" s="93"/>
      <c r="S86" s="93"/>
      <c r="W86" s="93"/>
      <c r="AA86" s="93"/>
      <c r="AE86" s="93"/>
      <c r="AI86" s="93"/>
      <c r="AM86" s="93"/>
      <c r="AQ86" s="93"/>
      <c r="AU86" s="93"/>
      <c r="AY86" s="93"/>
      <c r="BC86" s="93"/>
      <c r="BG86" s="93"/>
      <c r="BK86" s="93"/>
      <c r="BO86" s="93"/>
      <c r="BS86" s="93"/>
      <c r="BW86" s="93"/>
      <c r="CA86" s="93"/>
      <c r="CE86" s="93"/>
      <c r="CI86" s="93"/>
      <c r="CM86" s="93"/>
      <c r="CQ86" s="93"/>
      <c r="CU86" s="93"/>
      <c r="CY86" s="93"/>
      <c r="DC86" s="93"/>
      <c r="DG86" s="93"/>
      <c r="DK86" s="93"/>
      <c r="DO86" s="93"/>
      <c r="DS86" s="93"/>
      <c r="DW86" s="93"/>
      <c r="EA86" s="93"/>
      <c r="EE86" s="93"/>
      <c r="EI86" s="93"/>
      <c r="EM86" s="93"/>
      <c r="EQ86" s="93"/>
      <c r="EU86" s="93"/>
      <c r="EY86" s="93"/>
      <c r="FC86" s="93"/>
      <c r="FG86" s="93"/>
      <c r="FK86" s="93"/>
      <c r="FO86" s="93"/>
      <c r="FS86" s="93"/>
      <c r="FW86" s="93"/>
      <c r="GA86" s="93"/>
      <c r="GE86" s="93"/>
      <c r="GI86" s="93"/>
      <c r="GM86" s="93"/>
      <c r="GQ86" s="93"/>
    </row>
    <row r="87" spans="1:199" ht="18" customHeight="1">
      <c r="A87" s="105" t="s">
        <v>655</v>
      </c>
      <c r="B87" s="129" t="s">
        <v>35</v>
      </c>
      <c r="C87" s="445"/>
      <c r="G87" s="93"/>
      <c r="K87" s="93"/>
      <c r="N87" s="102"/>
      <c r="O87" s="93"/>
      <c r="S87" s="93"/>
      <c r="W87" s="93"/>
      <c r="AA87" s="93"/>
      <c r="AE87" s="93"/>
      <c r="AI87" s="93"/>
      <c r="AM87" s="93"/>
      <c r="AQ87" s="93"/>
      <c r="AU87" s="93"/>
      <c r="AY87" s="93"/>
      <c r="BC87" s="93"/>
      <c r="BG87" s="93"/>
      <c r="BK87" s="93"/>
      <c r="BO87" s="93"/>
      <c r="BS87" s="93"/>
      <c r="BW87" s="93"/>
      <c r="CA87" s="93"/>
      <c r="CE87" s="93"/>
      <c r="CI87" s="93"/>
      <c r="CM87" s="93"/>
      <c r="CQ87" s="93"/>
      <c r="CU87" s="93"/>
      <c r="CY87" s="93"/>
      <c r="DC87" s="93"/>
      <c r="DG87" s="93"/>
      <c r="DK87" s="93"/>
      <c r="DO87" s="93"/>
      <c r="DS87" s="93"/>
      <c r="DW87" s="93"/>
      <c r="EA87" s="93"/>
      <c r="EE87" s="93"/>
      <c r="EI87" s="93"/>
      <c r="EM87" s="93"/>
      <c r="EQ87" s="93"/>
      <c r="EU87" s="93"/>
      <c r="EY87" s="93"/>
      <c r="FC87" s="93"/>
      <c r="FG87" s="93"/>
      <c r="FK87" s="93"/>
      <c r="FO87" s="93"/>
      <c r="FS87" s="93"/>
      <c r="FW87" s="93"/>
      <c r="GA87" s="93"/>
      <c r="GE87" s="93"/>
      <c r="GI87" s="93"/>
      <c r="GM87" s="93"/>
      <c r="GQ87" s="93"/>
    </row>
    <row r="88" spans="1:199" ht="18" customHeight="1">
      <c r="A88" s="98" t="s">
        <v>654</v>
      </c>
      <c r="B88" s="129" t="s">
        <v>32</v>
      </c>
      <c r="C88" s="445"/>
      <c r="G88" s="93"/>
      <c r="K88" s="93"/>
      <c r="N88" s="102"/>
      <c r="O88" s="93"/>
      <c r="S88" s="93"/>
      <c r="W88" s="93"/>
      <c r="AA88" s="93"/>
      <c r="AE88" s="93"/>
      <c r="AI88" s="93"/>
      <c r="AM88" s="93"/>
      <c r="AQ88" s="93"/>
      <c r="AU88" s="93"/>
      <c r="AY88" s="93"/>
      <c r="BC88" s="93"/>
      <c r="BG88" s="93"/>
      <c r="BK88" s="93"/>
      <c r="BO88" s="93"/>
      <c r="BS88" s="93"/>
      <c r="BW88" s="93"/>
      <c r="CA88" s="93"/>
      <c r="CE88" s="93"/>
      <c r="CI88" s="93"/>
      <c r="CM88" s="93"/>
      <c r="CQ88" s="93"/>
      <c r="CU88" s="93"/>
      <c r="CY88" s="93"/>
      <c r="DC88" s="93"/>
      <c r="DG88" s="93"/>
      <c r="DK88" s="93"/>
      <c r="DO88" s="93"/>
      <c r="DS88" s="93"/>
      <c r="DW88" s="93"/>
      <c r="EA88" s="93"/>
      <c r="EE88" s="93"/>
      <c r="EI88" s="93"/>
      <c r="EM88" s="93"/>
      <c r="EQ88" s="93"/>
      <c r="EU88" s="93"/>
      <c r="EY88" s="93"/>
      <c r="FC88" s="93"/>
      <c r="FG88" s="93"/>
      <c r="FK88" s="93"/>
      <c r="FO88" s="93"/>
      <c r="FS88" s="93"/>
      <c r="FW88" s="93"/>
      <c r="GA88" s="93"/>
      <c r="GE88" s="93"/>
      <c r="GI88" s="93"/>
      <c r="GM88" s="93"/>
      <c r="GQ88" s="93"/>
    </row>
    <row r="89" spans="1:199" ht="18" customHeight="1">
      <c r="A89" s="127" t="s">
        <v>289</v>
      </c>
      <c r="B89" s="129" t="s">
        <v>32</v>
      </c>
      <c r="C89" s="445"/>
      <c r="G89" s="310"/>
      <c r="K89" s="93"/>
      <c r="N89" s="102"/>
      <c r="O89" s="93"/>
      <c r="S89" s="93"/>
      <c r="W89" s="93"/>
      <c r="AA89" s="93"/>
      <c r="AE89" s="93"/>
      <c r="AI89" s="93"/>
      <c r="AM89" s="93"/>
      <c r="AQ89" s="93"/>
      <c r="AU89" s="93"/>
      <c r="AY89" s="93"/>
      <c r="BC89" s="93"/>
      <c r="BG89" s="93"/>
      <c r="BK89" s="93"/>
      <c r="BO89" s="93"/>
      <c r="BS89" s="93"/>
      <c r="BW89" s="93"/>
      <c r="CA89" s="93"/>
      <c r="CE89" s="93"/>
      <c r="CI89" s="93"/>
      <c r="CM89" s="93"/>
      <c r="CQ89" s="93"/>
      <c r="CU89" s="93"/>
      <c r="CY89" s="93"/>
      <c r="DC89" s="93"/>
      <c r="DG89" s="93"/>
      <c r="DK89" s="93"/>
      <c r="DO89" s="93"/>
      <c r="DS89" s="93"/>
      <c r="DW89" s="93"/>
      <c r="EA89" s="93"/>
      <c r="EE89" s="93"/>
      <c r="EI89" s="93"/>
      <c r="EM89" s="93"/>
      <c r="EQ89" s="93"/>
      <c r="EU89" s="93"/>
      <c r="EY89" s="93"/>
      <c r="FC89" s="93"/>
      <c r="FG89" s="93"/>
      <c r="FK89" s="93"/>
      <c r="FO89" s="93"/>
      <c r="FS89" s="93"/>
      <c r="FW89" s="93"/>
      <c r="GA89" s="93"/>
      <c r="GE89" s="93"/>
      <c r="GI89" s="93"/>
      <c r="GM89" s="93"/>
      <c r="GQ89" s="93"/>
    </row>
    <row r="90" spans="1:199" ht="18" customHeight="1">
      <c r="A90" s="127" t="s">
        <v>34</v>
      </c>
      <c r="B90" s="129" t="s">
        <v>32</v>
      </c>
      <c r="C90" s="445"/>
      <c r="G90" s="93"/>
      <c r="K90" s="93"/>
      <c r="N90" s="102"/>
      <c r="O90" s="93"/>
      <c r="S90" s="93"/>
      <c r="W90" s="93"/>
      <c r="AA90" s="93"/>
      <c r="AE90" s="93"/>
      <c r="AI90" s="93"/>
      <c r="AM90" s="93"/>
      <c r="AQ90" s="93"/>
      <c r="AU90" s="93"/>
      <c r="AY90" s="93"/>
      <c r="BC90" s="93"/>
      <c r="BG90" s="93"/>
      <c r="BK90" s="93"/>
      <c r="BO90" s="93"/>
      <c r="BS90" s="93"/>
      <c r="BW90" s="93"/>
      <c r="CA90" s="93"/>
      <c r="CE90" s="93"/>
      <c r="CI90" s="93"/>
      <c r="CM90" s="93"/>
      <c r="CQ90" s="93"/>
      <c r="CU90" s="93"/>
      <c r="CY90" s="93"/>
      <c r="DC90" s="93"/>
      <c r="DG90" s="93"/>
      <c r="DK90" s="93"/>
      <c r="DO90" s="93"/>
      <c r="DS90" s="93"/>
      <c r="DW90" s="93"/>
      <c r="EA90" s="93"/>
      <c r="EE90" s="93"/>
      <c r="EI90" s="93"/>
      <c r="EM90" s="93"/>
      <c r="EQ90" s="93"/>
      <c r="EU90" s="93"/>
      <c r="EY90" s="93"/>
      <c r="FC90" s="93"/>
      <c r="FG90" s="93"/>
      <c r="FK90" s="93"/>
      <c r="FO90" s="93"/>
      <c r="FS90" s="93"/>
      <c r="FW90" s="93"/>
      <c r="GA90" s="93"/>
      <c r="GE90" s="93"/>
      <c r="GI90" s="93"/>
      <c r="GM90" s="93"/>
      <c r="GQ90" s="93"/>
    </row>
    <row r="91" spans="1:199" ht="18" customHeight="1">
      <c r="A91" s="98" t="s">
        <v>421</v>
      </c>
      <c r="B91" s="129" t="s">
        <v>32</v>
      </c>
      <c r="C91" s="445"/>
      <c r="G91" s="93"/>
      <c r="K91" s="93"/>
      <c r="N91" s="102"/>
      <c r="O91" s="93"/>
      <c r="S91" s="93"/>
      <c r="W91" s="93"/>
      <c r="AA91" s="93"/>
      <c r="AE91" s="93"/>
      <c r="AI91" s="93"/>
      <c r="AM91" s="93"/>
      <c r="AQ91" s="93"/>
      <c r="AU91" s="93"/>
      <c r="AY91" s="93"/>
      <c r="BC91" s="93"/>
      <c r="BG91" s="93"/>
      <c r="BK91" s="93"/>
      <c r="BO91" s="93"/>
      <c r="BS91" s="93"/>
      <c r="BW91" s="93"/>
      <c r="CA91" s="93"/>
      <c r="CE91" s="93"/>
      <c r="CI91" s="93"/>
      <c r="CM91" s="93"/>
      <c r="CQ91" s="93"/>
      <c r="CU91" s="93"/>
      <c r="CY91" s="93"/>
      <c r="DC91" s="93"/>
      <c r="DG91" s="93"/>
      <c r="DK91" s="93"/>
      <c r="DO91" s="93"/>
      <c r="DS91" s="93"/>
      <c r="DW91" s="93"/>
      <c r="EA91" s="93"/>
      <c r="EE91" s="93"/>
      <c r="EI91" s="93"/>
      <c r="EM91" s="93"/>
      <c r="EQ91" s="93"/>
      <c r="EU91" s="93"/>
      <c r="EY91" s="93"/>
      <c r="FC91" s="93"/>
      <c r="FG91" s="93"/>
      <c r="FK91" s="93"/>
      <c r="FO91" s="93"/>
      <c r="FS91" s="93"/>
      <c r="FW91" s="93"/>
      <c r="GA91" s="93"/>
      <c r="GE91" s="93"/>
      <c r="GI91" s="93"/>
      <c r="GM91" s="93"/>
      <c r="GQ91" s="93"/>
    </row>
    <row r="92" spans="1:199" ht="18" customHeight="1">
      <c r="A92" s="98" t="s">
        <v>712</v>
      </c>
      <c r="B92" s="129" t="s">
        <v>32</v>
      </c>
      <c r="C92" s="445"/>
      <c r="G92" s="93"/>
      <c r="K92" s="93"/>
      <c r="N92" s="102"/>
      <c r="O92" s="93"/>
      <c r="S92" s="93"/>
      <c r="W92" s="93"/>
      <c r="AA92" s="93"/>
      <c r="AE92" s="93"/>
      <c r="AI92" s="93"/>
      <c r="AM92" s="93"/>
      <c r="AQ92" s="93"/>
      <c r="AU92" s="93"/>
      <c r="AY92" s="93"/>
      <c r="BC92" s="93"/>
      <c r="BG92" s="93"/>
      <c r="BK92" s="93"/>
      <c r="BO92" s="93"/>
      <c r="BS92" s="93"/>
      <c r="BW92" s="93"/>
      <c r="CA92" s="93"/>
      <c r="CE92" s="93"/>
      <c r="CI92" s="93"/>
      <c r="CM92" s="93"/>
      <c r="CQ92" s="93"/>
      <c r="CU92" s="93"/>
      <c r="CY92" s="93"/>
      <c r="DC92" s="93"/>
      <c r="DG92" s="93"/>
      <c r="DK92" s="93"/>
      <c r="DO92" s="93"/>
      <c r="DS92" s="93"/>
      <c r="DW92" s="93"/>
      <c r="EA92" s="93"/>
      <c r="EE92" s="93"/>
      <c r="EI92" s="93"/>
      <c r="EM92" s="93"/>
      <c r="EQ92" s="93"/>
      <c r="EU92" s="93"/>
      <c r="EY92" s="93"/>
      <c r="FC92" s="93"/>
      <c r="FG92" s="93"/>
      <c r="FK92" s="93"/>
      <c r="FO92" s="93"/>
      <c r="FS92" s="93"/>
      <c r="FW92" s="93"/>
      <c r="GA92" s="93"/>
      <c r="GE92" s="93"/>
      <c r="GI92" s="93"/>
      <c r="GM92" s="93"/>
      <c r="GQ92" s="93"/>
    </row>
    <row r="93" spans="1:199" ht="18" customHeight="1">
      <c r="A93" s="127" t="s">
        <v>412</v>
      </c>
      <c r="B93" s="129" t="s">
        <v>32</v>
      </c>
      <c r="C93" s="445"/>
      <c r="G93" s="93"/>
      <c r="K93" s="93"/>
      <c r="N93" s="102"/>
      <c r="O93" s="93"/>
      <c r="S93" s="93"/>
      <c r="W93" s="93"/>
      <c r="AA93" s="93"/>
      <c r="AE93" s="93"/>
      <c r="AI93" s="93"/>
      <c r="AM93" s="93"/>
      <c r="AQ93" s="93"/>
      <c r="AU93" s="93"/>
      <c r="AY93" s="93"/>
      <c r="BC93" s="93"/>
      <c r="BG93" s="93"/>
      <c r="BK93" s="93"/>
      <c r="BO93" s="93"/>
      <c r="BS93" s="93"/>
      <c r="BW93" s="93"/>
      <c r="CA93" s="93"/>
      <c r="CE93" s="93"/>
      <c r="CI93" s="93"/>
      <c r="CM93" s="93"/>
      <c r="CQ93" s="93"/>
      <c r="CU93" s="93"/>
      <c r="CY93" s="93"/>
      <c r="DC93" s="93"/>
      <c r="DG93" s="93"/>
      <c r="DK93" s="93"/>
      <c r="DO93" s="93"/>
      <c r="DS93" s="93"/>
      <c r="DW93" s="93"/>
      <c r="EA93" s="93"/>
      <c r="EE93" s="93"/>
      <c r="EI93" s="93"/>
      <c r="EM93" s="93"/>
      <c r="EQ93" s="93"/>
      <c r="EU93" s="93"/>
      <c r="EY93" s="93"/>
      <c r="FC93" s="93"/>
      <c r="FG93" s="93"/>
      <c r="FK93" s="93"/>
      <c r="FO93" s="93"/>
      <c r="FS93" s="93"/>
      <c r="FW93" s="93"/>
      <c r="GA93" s="93"/>
      <c r="GE93" s="93"/>
      <c r="GI93" s="93"/>
      <c r="GM93" s="93"/>
      <c r="GQ93" s="93"/>
    </row>
    <row r="94" spans="1:199" ht="18" customHeight="1">
      <c r="A94" s="127" t="s">
        <v>720</v>
      </c>
      <c r="B94" s="129" t="s">
        <v>32</v>
      </c>
      <c r="C94" s="445"/>
      <c r="G94" s="93"/>
      <c r="K94" s="93"/>
      <c r="N94" s="102"/>
      <c r="O94" s="93"/>
      <c r="S94" s="93"/>
      <c r="W94" s="93"/>
      <c r="AA94" s="93"/>
      <c r="AE94" s="93"/>
      <c r="AI94" s="93"/>
      <c r="AM94" s="93"/>
      <c r="AQ94" s="93"/>
      <c r="AU94" s="93"/>
      <c r="AY94" s="93"/>
      <c r="BC94" s="93"/>
      <c r="BG94" s="93"/>
      <c r="BK94" s="93"/>
      <c r="BO94" s="93"/>
      <c r="BS94" s="93"/>
      <c r="BW94" s="93"/>
      <c r="CA94" s="93"/>
      <c r="CE94" s="93"/>
      <c r="CI94" s="93"/>
      <c r="CM94" s="93"/>
      <c r="CQ94" s="93"/>
      <c r="CU94" s="93"/>
      <c r="CY94" s="93"/>
      <c r="DC94" s="93"/>
      <c r="DG94" s="93"/>
      <c r="DK94" s="93"/>
      <c r="DO94" s="93"/>
      <c r="DS94" s="93"/>
      <c r="DW94" s="93"/>
      <c r="EA94" s="93"/>
      <c r="EE94" s="93"/>
      <c r="EI94" s="93"/>
      <c r="EM94" s="93"/>
      <c r="EQ94" s="93"/>
      <c r="EU94" s="93"/>
      <c r="EY94" s="93"/>
      <c r="FC94" s="93"/>
      <c r="FG94" s="93"/>
      <c r="FK94" s="93"/>
      <c r="FO94" s="93"/>
      <c r="FS94" s="93"/>
      <c r="FW94" s="93"/>
      <c r="GA94" s="93"/>
      <c r="GE94" s="93"/>
      <c r="GI94" s="93"/>
      <c r="GM94" s="93"/>
      <c r="GQ94" s="93"/>
    </row>
    <row r="95" spans="1:199" ht="18" customHeight="1">
      <c r="A95" s="127" t="s">
        <v>244</v>
      </c>
      <c r="B95" s="129" t="s">
        <v>32</v>
      </c>
      <c r="C95" s="445"/>
      <c r="G95" s="93"/>
      <c r="K95" s="93"/>
      <c r="N95" s="102"/>
      <c r="O95" s="93"/>
      <c r="S95" s="93"/>
      <c r="W95" s="93"/>
      <c r="AA95" s="93"/>
      <c r="AE95" s="93"/>
      <c r="AI95" s="93"/>
      <c r="AM95" s="93"/>
      <c r="AQ95" s="93"/>
      <c r="AU95" s="93"/>
      <c r="AY95" s="93"/>
      <c r="BC95" s="93"/>
      <c r="BG95" s="93"/>
      <c r="BK95" s="93"/>
      <c r="BO95" s="93"/>
      <c r="BS95" s="93"/>
      <c r="BW95" s="93"/>
      <c r="CA95" s="93"/>
      <c r="CE95" s="93"/>
      <c r="CI95" s="93"/>
      <c r="CM95" s="93"/>
      <c r="CQ95" s="93"/>
      <c r="CU95" s="93"/>
      <c r="CY95" s="93"/>
      <c r="DC95" s="93"/>
      <c r="DG95" s="93"/>
      <c r="DK95" s="93"/>
      <c r="DO95" s="93"/>
      <c r="DS95" s="93"/>
      <c r="DW95" s="93"/>
      <c r="EA95" s="93"/>
      <c r="EE95" s="93"/>
      <c r="EI95" s="93"/>
      <c r="EM95" s="93"/>
      <c r="EQ95" s="93"/>
      <c r="EU95" s="93"/>
      <c r="EY95" s="93"/>
      <c r="FC95" s="93"/>
      <c r="FG95" s="93"/>
      <c r="FK95" s="93"/>
      <c r="FO95" s="93"/>
      <c r="FS95" s="93"/>
      <c r="FW95" s="93"/>
      <c r="GA95" s="93"/>
      <c r="GE95" s="93"/>
      <c r="GI95" s="93"/>
      <c r="GM95" s="93"/>
      <c r="GQ95" s="93"/>
    </row>
    <row r="96" spans="1:199" ht="27" customHeight="1">
      <c r="A96" s="127" t="s">
        <v>416</v>
      </c>
      <c r="B96" s="129" t="s">
        <v>32</v>
      </c>
      <c r="C96" s="445"/>
      <c r="G96" s="93"/>
      <c r="K96" s="93"/>
      <c r="N96" s="102"/>
      <c r="O96" s="93"/>
      <c r="S96" s="93"/>
      <c r="W96" s="93"/>
      <c r="AA96" s="93"/>
      <c r="AE96" s="93"/>
      <c r="AI96" s="93"/>
      <c r="AM96" s="93"/>
      <c r="AQ96" s="93"/>
      <c r="AU96" s="93"/>
      <c r="AY96" s="93"/>
      <c r="BC96" s="93"/>
      <c r="BG96" s="93"/>
      <c r="BK96" s="93"/>
      <c r="BO96" s="93"/>
      <c r="BS96" s="93"/>
      <c r="BW96" s="93"/>
      <c r="CA96" s="93"/>
      <c r="CE96" s="93"/>
      <c r="CI96" s="93"/>
      <c r="CM96" s="93"/>
      <c r="CQ96" s="93"/>
      <c r="CU96" s="93"/>
      <c r="CY96" s="93"/>
      <c r="DC96" s="93"/>
      <c r="DG96" s="93"/>
      <c r="DK96" s="93"/>
      <c r="DO96" s="93"/>
      <c r="DS96" s="93"/>
      <c r="DW96" s="93"/>
      <c r="EA96" s="93"/>
      <c r="EE96" s="93"/>
      <c r="EI96" s="93"/>
      <c r="EM96" s="93"/>
      <c r="EQ96" s="93"/>
      <c r="EU96" s="93"/>
      <c r="EY96" s="93"/>
      <c r="FC96" s="93"/>
      <c r="FG96" s="93"/>
      <c r="FK96" s="93"/>
      <c r="FO96" s="93"/>
      <c r="FS96" s="93"/>
      <c r="FW96" s="93"/>
      <c r="GA96" s="93"/>
      <c r="GE96" s="93"/>
      <c r="GI96" s="93"/>
      <c r="GM96" s="93"/>
      <c r="GQ96" s="93"/>
    </row>
    <row r="97" spans="1:199" ht="27" customHeight="1">
      <c r="A97" s="127" t="s">
        <v>706</v>
      </c>
      <c r="B97" s="129" t="s">
        <v>32</v>
      </c>
      <c r="C97" s="445"/>
      <c r="G97" s="93"/>
      <c r="K97" s="93"/>
      <c r="N97" s="102"/>
      <c r="O97" s="93"/>
      <c r="S97" s="93"/>
      <c r="W97" s="93"/>
      <c r="AA97" s="93"/>
      <c r="AE97" s="93"/>
      <c r="AI97" s="93"/>
      <c r="AM97" s="93"/>
      <c r="AQ97" s="93"/>
      <c r="AU97" s="93"/>
      <c r="AY97" s="93"/>
      <c r="BC97" s="93"/>
      <c r="BG97" s="93"/>
      <c r="BK97" s="93"/>
      <c r="BO97" s="93"/>
      <c r="BS97" s="93"/>
      <c r="BW97" s="93"/>
      <c r="CA97" s="93"/>
      <c r="CE97" s="93"/>
      <c r="CI97" s="93"/>
      <c r="CM97" s="93"/>
      <c r="CQ97" s="93"/>
      <c r="CU97" s="93"/>
      <c r="CY97" s="93"/>
      <c r="DC97" s="93"/>
      <c r="DG97" s="93"/>
      <c r="DK97" s="93"/>
      <c r="DO97" s="93"/>
      <c r="DS97" s="93"/>
      <c r="DW97" s="93"/>
      <c r="EA97" s="93"/>
      <c r="EE97" s="93"/>
      <c r="EI97" s="93"/>
      <c r="EM97" s="93"/>
      <c r="EQ97" s="93"/>
      <c r="EU97" s="93"/>
      <c r="EY97" s="93"/>
      <c r="FC97" s="93"/>
      <c r="FG97" s="93"/>
      <c r="FK97" s="93"/>
      <c r="FO97" s="93"/>
      <c r="FS97" s="93"/>
      <c r="FW97" s="93"/>
      <c r="GA97" s="93"/>
      <c r="GE97" s="93"/>
      <c r="GI97" s="93"/>
      <c r="GM97" s="93"/>
      <c r="GQ97" s="93"/>
    </row>
    <row r="98" spans="1:199" ht="27" hidden="1" customHeight="1">
      <c r="A98" s="127" t="s">
        <v>723</v>
      </c>
      <c r="B98" s="129" t="s">
        <v>41</v>
      </c>
      <c r="C98" s="131"/>
      <c r="G98" s="93"/>
      <c r="K98" s="93"/>
      <c r="N98" s="102"/>
      <c r="O98" s="93"/>
      <c r="S98" s="93"/>
      <c r="W98" s="93"/>
      <c r="AA98" s="93"/>
      <c r="AE98" s="93"/>
      <c r="AI98" s="93"/>
      <c r="AM98" s="93"/>
      <c r="AQ98" s="93"/>
      <c r="AU98" s="93"/>
      <c r="AY98" s="93"/>
      <c r="BC98" s="93"/>
      <c r="BG98" s="93"/>
      <c r="BK98" s="93"/>
      <c r="BO98" s="93"/>
      <c r="BS98" s="93"/>
      <c r="BW98" s="93"/>
      <c r="CA98" s="93"/>
      <c r="CE98" s="93"/>
      <c r="CI98" s="93"/>
      <c r="CM98" s="93"/>
      <c r="CQ98" s="93"/>
      <c r="CU98" s="93"/>
      <c r="CY98" s="93"/>
      <c r="DC98" s="93"/>
      <c r="DG98" s="93"/>
      <c r="DK98" s="93"/>
      <c r="DO98" s="93"/>
      <c r="DS98" s="93"/>
      <c r="DW98" s="93"/>
      <c r="EA98" s="93"/>
      <c r="EE98" s="93"/>
      <c r="EI98" s="93"/>
      <c r="EM98" s="93"/>
      <c r="EQ98" s="93"/>
      <c r="EU98" s="93"/>
      <c r="EY98" s="93"/>
      <c r="FC98" s="93"/>
      <c r="FG98" s="93"/>
      <c r="FK98" s="93"/>
      <c r="FO98" s="93"/>
      <c r="FS98" s="93"/>
      <c r="FW98" s="93"/>
      <c r="GA98" s="93"/>
      <c r="GE98" s="93"/>
      <c r="GI98" s="93"/>
      <c r="GM98" s="93"/>
      <c r="GQ98" s="93"/>
    </row>
    <row r="99" spans="1:199" ht="18" customHeight="1">
      <c r="A99" s="127" t="s">
        <v>295</v>
      </c>
      <c r="B99" s="129" t="s">
        <v>32</v>
      </c>
      <c r="C99" s="445"/>
      <c r="G99" s="93"/>
      <c r="K99" s="93"/>
      <c r="N99" s="102"/>
      <c r="O99" s="93"/>
      <c r="S99" s="93"/>
      <c r="W99" s="93"/>
      <c r="AA99" s="93"/>
      <c r="AE99" s="93"/>
      <c r="AI99" s="93"/>
      <c r="AM99" s="93"/>
      <c r="AQ99" s="93"/>
      <c r="AU99" s="93"/>
      <c r="AY99" s="93"/>
      <c r="BC99" s="93"/>
      <c r="BG99" s="93"/>
      <c r="BK99" s="93"/>
      <c r="BO99" s="93"/>
      <c r="BS99" s="93"/>
      <c r="BW99" s="93"/>
      <c r="CA99" s="93"/>
      <c r="CE99" s="93"/>
      <c r="CI99" s="93"/>
      <c r="CM99" s="93"/>
      <c r="CQ99" s="93"/>
      <c r="CU99" s="93"/>
      <c r="CY99" s="93"/>
      <c r="DC99" s="93"/>
      <c r="DG99" s="93"/>
      <c r="DK99" s="93"/>
      <c r="DO99" s="93"/>
      <c r="DS99" s="93"/>
      <c r="DW99" s="93"/>
      <c r="EA99" s="93"/>
      <c r="EE99" s="93"/>
      <c r="EI99" s="93"/>
      <c r="EM99" s="93"/>
      <c r="EQ99" s="93"/>
      <c r="EU99" s="93"/>
      <c r="EY99" s="93"/>
      <c r="FC99" s="93"/>
      <c r="FG99" s="93"/>
      <c r="FK99" s="93"/>
      <c r="FO99" s="93"/>
      <c r="FS99" s="93"/>
      <c r="FW99" s="93"/>
      <c r="GA99" s="93"/>
      <c r="GE99" s="93"/>
      <c r="GI99" s="93"/>
      <c r="GM99" s="93"/>
      <c r="GQ99" s="93"/>
    </row>
    <row r="100" spans="1:199" ht="18" customHeight="1">
      <c r="A100" s="127" t="s">
        <v>372</v>
      </c>
      <c r="B100" s="129" t="s">
        <v>32</v>
      </c>
      <c r="C100" s="445"/>
      <c r="G100" s="93"/>
      <c r="K100" s="93"/>
      <c r="N100" s="102"/>
      <c r="O100" s="93"/>
      <c r="S100" s="93"/>
      <c r="W100" s="93"/>
      <c r="AA100" s="93"/>
      <c r="AE100" s="93"/>
      <c r="AI100" s="93"/>
      <c r="AM100" s="93"/>
      <c r="AQ100" s="93"/>
      <c r="AU100" s="93"/>
      <c r="AY100" s="93"/>
      <c r="BC100" s="93"/>
      <c r="BG100" s="93"/>
      <c r="BK100" s="93"/>
      <c r="BO100" s="93"/>
      <c r="BS100" s="93"/>
      <c r="BW100" s="93"/>
      <c r="CA100" s="93"/>
      <c r="CE100" s="93"/>
      <c r="CI100" s="93"/>
      <c r="CM100" s="93"/>
      <c r="CQ100" s="93"/>
      <c r="CU100" s="93"/>
      <c r="CY100" s="93"/>
      <c r="DC100" s="93"/>
      <c r="DG100" s="93"/>
      <c r="DK100" s="93"/>
      <c r="DO100" s="93"/>
      <c r="DS100" s="93"/>
      <c r="DW100" s="93"/>
      <c r="EA100" s="93"/>
      <c r="EE100" s="93"/>
      <c r="EI100" s="93"/>
      <c r="EM100" s="93"/>
      <c r="EQ100" s="93"/>
      <c r="EU100" s="93"/>
      <c r="EY100" s="93"/>
      <c r="FC100" s="93"/>
      <c r="FG100" s="93"/>
      <c r="FK100" s="93"/>
      <c r="FO100" s="93"/>
      <c r="FS100" s="93"/>
      <c r="FW100" s="93"/>
      <c r="GA100" s="93"/>
      <c r="GE100" s="93"/>
      <c r="GI100" s="93"/>
      <c r="GM100" s="93"/>
      <c r="GQ100" s="93"/>
    </row>
    <row r="101" spans="1:199" ht="18" customHeight="1">
      <c r="A101" s="127" t="s">
        <v>373</v>
      </c>
      <c r="B101" s="129" t="s">
        <v>32</v>
      </c>
      <c r="C101" s="445"/>
      <c r="G101" s="93"/>
      <c r="K101" s="93"/>
      <c r="N101" s="102"/>
      <c r="O101" s="93"/>
      <c r="S101" s="93"/>
      <c r="W101" s="93"/>
      <c r="AA101" s="93"/>
      <c r="AE101" s="93"/>
      <c r="AI101" s="93"/>
      <c r="AM101" s="93"/>
      <c r="AQ101" s="93"/>
      <c r="AU101" s="93"/>
      <c r="AY101" s="93"/>
      <c r="BC101" s="93"/>
      <c r="BG101" s="93"/>
      <c r="BK101" s="93"/>
      <c r="BO101" s="93"/>
      <c r="BS101" s="93"/>
      <c r="BW101" s="93"/>
      <c r="CA101" s="93"/>
      <c r="CE101" s="93"/>
      <c r="CI101" s="93"/>
      <c r="CM101" s="93"/>
      <c r="CQ101" s="93"/>
      <c r="CU101" s="93"/>
      <c r="CY101" s="93"/>
      <c r="DC101" s="93"/>
      <c r="DG101" s="93"/>
      <c r="DK101" s="93"/>
      <c r="DO101" s="93"/>
      <c r="DS101" s="93"/>
      <c r="DW101" s="93"/>
      <c r="EA101" s="93"/>
      <c r="EE101" s="93"/>
      <c r="EI101" s="93"/>
      <c r="EM101" s="93"/>
      <c r="EQ101" s="93"/>
      <c r="EU101" s="93"/>
      <c r="EY101" s="93"/>
      <c r="FC101" s="93"/>
      <c r="FG101" s="93"/>
      <c r="FK101" s="93"/>
      <c r="FO101" s="93"/>
      <c r="FS101" s="93"/>
      <c r="FW101" s="93"/>
      <c r="GA101" s="93"/>
      <c r="GE101" s="93"/>
      <c r="GI101" s="93"/>
      <c r="GM101" s="93"/>
      <c r="GQ101" s="93"/>
    </row>
    <row r="102" spans="1:199" ht="18" customHeight="1">
      <c r="A102" s="127" t="s">
        <v>285</v>
      </c>
      <c r="B102" s="129" t="s">
        <v>32</v>
      </c>
      <c r="C102" s="445"/>
      <c r="G102" s="93"/>
      <c r="K102" s="93"/>
      <c r="N102" s="102"/>
      <c r="O102" s="93"/>
      <c r="S102" s="93"/>
      <c r="W102" s="93"/>
      <c r="AA102" s="93"/>
      <c r="AE102" s="93"/>
      <c r="AI102" s="93"/>
      <c r="AM102" s="93"/>
      <c r="AQ102" s="93"/>
      <c r="AU102" s="93"/>
      <c r="AY102" s="93"/>
      <c r="BC102" s="93"/>
      <c r="BG102" s="93"/>
      <c r="BK102" s="93"/>
      <c r="BO102" s="93"/>
      <c r="BS102" s="93"/>
      <c r="BW102" s="93"/>
      <c r="CA102" s="93"/>
      <c r="CE102" s="93"/>
      <c r="CI102" s="93"/>
      <c r="CM102" s="93"/>
      <c r="CQ102" s="93"/>
      <c r="CU102" s="93"/>
      <c r="CY102" s="93"/>
      <c r="DC102" s="93"/>
      <c r="DG102" s="93"/>
      <c r="DK102" s="93"/>
      <c r="DO102" s="93"/>
      <c r="DS102" s="93"/>
      <c r="DW102" s="93"/>
      <c r="EA102" s="93"/>
      <c r="EE102" s="93"/>
      <c r="EI102" s="93"/>
      <c r="EM102" s="93"/>
      <c r="EQ102" s="93"/>
      <c r="EU102" s="93"/>
      <c r="EY102" s="93"/>
      <c r="FC102" s="93"/>
      <c r="FG102" s="93"/>
      <c r="FK102" s="93"/>
      <c r="FO102" s="93"/>
      <c r="FS102" s="93"/>
      <c r="FW102" s="93"/>
      <c r="GA102" s="93"/>
      <c r="GE102" s="93"/>
      <c r="GI102" s="93"/>
      <c r="GM102" s="93"/>
      <c r="GQ102" s="93"/>
    </row>
    <row r="103" spans="1:199" ht="18" customHeight="1">
      <c r="A103" s="127" t="s">
        <v>358</v>
      </c>
      <c r="B103" s="129" t="s">
        <v>32</v>
      </c>
      <c r="C103" s="445"/>
      <c r="G103" s="93"/>
      <c r="K103" s="93"/>
      <c r="N103" s="102"/>
      <c r="O103" s="93"/>
      <c r="S103" s="93"/>
      <c r="W103" s="93"/>
      <c r="AA103" s="93"/>
      <c r="AE103" s="93"/>
      <c r="AI103" s="93"/>
      <c r="AM103" s="93"/>
      <c r="AQ103" s="93"/>
      <c r="AU103" s="93"/>
      <c r="AY103" s="93"/>
      <c r="BC103" s="93"/>
      <c r="BG103" s="93"/>
      <c r="BK103" s="93"/>
      <c r="BO103" s="93"/>
      <c r="BS103" s="93"/>
      <c r="BW103" s="93"/>
      <c r="CA103" s="93"/>
      <c r="CE103" s="93"/>
      <c r="CI103" s="93"/>
      <c r="CM103" s="93"/>
      <c r="CQ103" s="93"/>
      <c r="CU103" s="93"/>
      <c r="CY103" s="93"/>
      <c r="DC103" s="93"/>
      <c r="DG103" s="93"/>
      <c r="DK103" s="93"/>
      <c r="DO103" s="93"/>
      <c r="DS103" s="93"/>
      <c r="DW103" s="93"/>
      <c r="EA103" s="93"/>
      <c r="EE103" s="93"/>
      <c r="EI103" s="93"/>
      <c r="EM103" s="93"/>
      <c r="EQ103" s="93"/>
      <c r="EU103" s="93"/>
      <c r="EY103" s="93"/>
      <c r="FC103" s="93"/>
      <c r="FG103" s="93"/>
      <c r="FK103" s="93"/>
      <c r="FO103" s="93"/>
      <c r="FS103" s="93"/>
      <c r="FW103" s="93"/>
      <c r="GA103" s="93"/>
      <c r="GE103" s="93"/>
      <c r="GI103" s="93"/>
      <c r="GM103" s="93"/>
      <c r="GQ103" s="93"/>
    </row>
    <row r="104" spans="1:199" ht="18" customHeight="1">
      <c r="A104" s="127" t="s">
        <v>297</v>
      </c>
      <c r="B104" s="129" t="s">
        <v>32</v>
      </c>
      <c r="C104" s="445"/>
      <c r="G104" s="93"/>
      <c r="K104" s="93"/>
      <c r="N104" s="102"/>
      <c r="O104" s="93"/>
      <c r="S104" s="93"/>
      <c r="W104" s="93"/>
      <c r="AA104" s="93"/>
      <c r="AE104" s="93"/>
      <c r="AI104" s="93"/>
      <c r="AM104" s="93"/>
      <c r="AQ104" s="93"/>
      <c r="AU104" s="93"/>
      <c r="AY104" s="93"/>
      <c r="BC104" s="93"/>
      <c r="BG104" s="93"/>
      <c r="BK104" s="93"/>
      <c r="BO104" s="93"/>
      <c r="BS104" s="93"/>
      <c r="BW104" s="93"/>
      <c r="CA104" s="93"/>
      <c r="CE104" s="93"/>
      <c r="CI104" s="93"/>
      <c r="CM104" s="93"/>
      <c r="CQ104" s="93"/>
      <c r="CU104" s="93"/>
      <c r="CY104" s="93"/>
      <c r="DC104" s="93"/>
      <c r="DG104" s="93"/>
      <c r="DK104" s="93"/>
      <c r="DO104" s="93"/>
      <c r="DS104" s="93"/>
      <c r="DW104" s="93"/>
      <c r="EA104" s="93"/>
      <c r="EE104" s="93"/>
      <c r="EI104" s="93"/>
      <c r="EM104" s="93"/>
      <c r="EQ104" s="93"/>
      <c r="EU104" s="93"/>
      <c r="EY104" s="93"/>
      <c r="FC104" s="93"/>
      <c r="FG104" s="93"/>
      <c r="FK104" s="93"/>
      <c r="FO104" s="93"/>
      <c r="FS104" s="93"/>
      <c r="FW104" s="93"/>
      <c r="GA104" s="93"/>
      <c r="GE104" s="93"/>
      <c r="GI104" s="93"/>
      <c r="GM104" s="93"/>
      <c r="GQ104" s="93"/>
    </row>
    <row r="105" spans="1:199" ht="18" customHeight="1">
      <c r="A105" s="127" t="s">
        <v>240</v>
      </c>
      <c r="B105" s="129" t="s">
        <v>32</v>
      </c>
      <c r="C105" s="445"/>
      <c r="G105" s="93"/>
      <c r="K105" s="93"/>
      <c r="N105" s="102"/>
      <c r="O105" s="93"/>
      <c r="S105" s="93"/>
      <c r="W105" s="93"/>
      <c r="AA105" s="93"/>
      <c r="AE105" s="93"/>
      <c r="AI105" s="93"/>
      <c r="AM105" s="93"/>
      <c r="AQ105" s="93"/>
      <c r="AU105" s="93"/>
      <c r="AY105" s="93"/>
      <c r="BC105" s="93"/>
      <c r="BG105" s="93"/>
      <c r="BK105" s="93"/>
      <c r="BO105" s="93"/>
      <c r="BS105" s="93"/>
      <c r="BW105" s="93"/>
      <c r="CA105" s="93"/>
      <c r="CE105" s="93"/>
      <c r="CI105" s="93"/>
      <c r="CM105" s="93"/>
      <c r="CQ105" s="93"/>
      <c r="CU105" s="93"/>
      <c r="CY105" s="93"/>
      <c r="DC105" s="93"/>
      <c r="DG105" s="93"/>
      <c r="DK105" s="93"/>
      <c r="DO105" s="93"/>
      <c r="DS105" s="93"/>
      <c r="DW105" s="93"/>
      <c r="EA105" s="93"/>
      <c r="EE105" s="93"/>
      <c r="EI105" s="93"/>
      <c r="EM105" s="93"/>
      <c r="EQ105" s="93"/>
      <c r="EU105" s="93"/>
      <c r="EY105" s="93"/>
      <c r="FC105" s="93"/>
      <c r="FG105" s="93"/>
      <c r="FK105" s="93"/>
      <c r="FO105" s="93"/>
      <c r="FS105" s="93"/>
      <c r="FW105" s="93"/>
      <c r="GA105" s="93"/>
      <c r="GE105" s="93"/>
      <c r="GI105" s="93"/>
      <c r="GM105" s="93"/>
      <c r="GQ105" s="93"/>
    </row>
    <row r="106" spans="1:199" ht="18" customHeight="1">
      <c r="A106" s="127" t="s">
        <v>707</v>
      </c>
      <c r="B106" s="129" t="s">
        <v>32</v>
      </c>
      <c r="C106" s="445"/>
      <c r="G106" s="93"/>
      <c r="K106" s="93"/>
      <c r="N106" s="102"/>
      <c r="O106" s="93"/>
      <c r="S106" s="93"/>
      <c r="W106" s="93"/>
      <c r="AA106" s="93"/>
      <c r="AE106" s="93"/>
      <c r="AI106" s="93"/>
      <c r="AM106" s="93"/>
      <c r="AQ106" s="93"/>
      <c r="AU106" s="93"/>
      <c r="AY106" s="93"/>
      <c r="BC106" s="93"/>
      <c r="BG106" s="93"/>
      <c r="BK106" s="93"/>
      <c r="BO106" s="93"/>
      <c r="BS106" s="93"/>
      <c r="BW106" s="93"/>
      <c r="CA106" s="93"/>
      <c r="CE106" s="93"/>
      <c r="CI106" s="93"/>
      <c r="CM106" s="93"/>
      <c r="CQ106" s="93"/>
      <c r="CU106" s="93"/>
      <c r="CY106" s="93"/>
      <c r="DC106" s="93"/>
      <c r="DG106" s="93"/>
      <c r="DK106" s="93"/>
      <c r="DO106" s="93"/>
      <c r="DS106" s="93"/>
      <c r="DW106" s="93"/>
      <c r="EA106" s="93"/>
      <c r="EE106" s="93"/>
      <c r="EI106" s="93"/>
      <c r="EM106" s="93"/>
      <c r="EQ106" s="93"/>
      <c r="EU106" s="93"/>
      <c r="EY106" s="93"/>
      <c r="FC106" s="93"/>
      <c r="FG106" s="93"/>
      <c r="FK106" s="93"/>
      <c r="FO106" s="93"/>
      <c r="FS106" s="93"/>
      <c r="FW106" s="93"/>
      <c r="GA106" s="93"/>
      <c r="GE106" s="93"/>
      <c r="GI106" s="93"/>
      <c r="GM106" s="93"/>
      <c r="GQ106" s="93"/>
    </row>
    <row r="107" spans="1:199" ht="18" customHeight="1">
      <c r="A107" s="127" t="s">
        <v>125</v>
      </c>
      <c r="B107" s="129" t="s">
        <v>32</v>
      </c>
      <c r="C107" s="445"/>
      <c r="G107" s="93"/>
      <c r="K107" s="93"/>
      <c r="N107" s="102"/>
      <c r="O107" s="93"/>
      <c r="S107" s="93"/>
      <c r="W107" s="93"/>
      <c r="AA107" s="93"/>
      <c r="AE107" s="93"/>
      <c r="AI107" s="93"/>
      <c r="AM107" s="93"/>
      <c r="AQ107" s="93"/>
      <c r="AU107" s="93"/>
      <c r="AY107" s="93"/>
      <c r="BC107" s="93"/>
      <c r="BG107" s="93"/>
      <c r="BK107" s="93"/>
      <c r="BO107" s="93"/>
      <c r="BS107" s="93"/>
      <c r="BW107" s="93"/>
      <c r="CA107" s="93"/>
      <c r="CE107" s="93"/>
      <c r="CI107" s="93"/>
      <c r="CM107" s="93"/>
      <c r="CQ107" s="93"/>
      <c r="CU107" s="93"/>
      <c r="CY107" s="93"/>
      <c r="DC107" s="93"/>
      <c r="DG107" s="93"/>
      <c r="DK107" s="93"/>
      <c r="DO107" s="93"/>
      <c r="DS107" s="93"/>
      <c r="DW107" s="93"/>
      <c r="EA107" s="93"/>
      <c r="EE107" s="93"/>
      <c r="EI107" s="93"/>
      <c r="EM107" s="93"/>
      <c r="EQ107" s="93"/>
      <c r="EU107" s="93"/>
      <c r="EY107" s="93"/>
      <c r="FC107" s="93"/>
      <c r="FG107" s="93"/>
      <c r="FK107" s="93"/>
      <c r="FO107" s="93"/>
      <c r="FS107" s="93"/>
      <c r="FW107" s="93"/>
      <c r="GA107" s="93"/>
      <c r="GE107" s="93"/>
      <c r="GI107" s="93"/>
      <c r="GM107" s="93"/>
      <c r="GQ107" s="93"/>
    </row>
    <row r="108" spans="1:199" ht="18" customHeight="1">
      <c r="A108" s="127" t="s">
        <v>569</v>
      </c>
      <c r="B108" s="129" t="s">
        <v>32</v>
      </c>
      <c r="C108" s="445"/>
      <c r="G108" s="93"/>
      <c r="K108" s="93"/>
      <c r="N108" s="102"/>
      <c r="O108" s="93"/>
      <c r="S108" s="93"/>
      <c r="W108" s="93"/>
      <c r="AA108" s="93"/>
      <c r="AE108" s="93"/>
      <c r="AI108" s="93"/>
      <c r="AM108" s="93"/>
      <c r="AQ108" s="93"/>
      <c r="AU108" s="93"/>
      <c r="AY108" s="93"/>
      <c r="BC108" s="93"/>
      <c r="BG108" s="93"/>
      <c r="BK108" s="93"/>
      <c r="BO108" s="93"/>
      <c r="BS108" s="93"/>
      <c r="BW108" s="93"/>
      <c r="CA108" s="93"/>
      <c r="CE108" s="93"/>
      <c r="CI108" s="93"/>
      <c r="CM108" s="93"/>
      <c r="CQ108" s="93"/>
      <c r="CU108" s="93"/>
      <c r="CY108" s="93"/>
      <c r="DC108" s="93"/>
      <c r="DG108" s="93"/>
      <c r="DK108" s="93"/>
      <c r="DO108" s="93"/>
      <c r="DS108" s="93"/>
      <c r="DW108" s="93"/>
      <c r="EA108" s="93"/>
      <c r="EE108" s="93"/>
      <c r="EI108" s="93"/>
      <c r="EM108" s="93"/>
      <c r="EQ108" s="93"/>
      <c r="EU108" s="93"/>
      <c r="EY108" s="93"/>
      <c r="FC108" s="93"/>
      <c r="FG108" s="93"/>
      <c r="FK108" s="93"/>
      <c r="FO108" s="93"/>
      <c r="FS108" s="93"/>
      <c r="FW108" s="93"/>
      <c r="GA108" s="93"/>
      <c r="GE108" s="93"/>
      <c r="GI108" s="93"/>
      <c r="GM108" s="93"/>
      <c r="GQ108" s="93"/>
    </row>
    <row r="109" spans="1:199" ht="18" customHeight="1">
      <c r="A109" s="127" t="s">
        <v>348</v>
      </c>
      <c r="B109" s="129" t="s">
        <v>32</v>
      </c>
      <c r="C109" s="445"/>
      <c r="G109" s="93"/>
      <c r="K109" s="93"/>
      <c r="N109" s="102"/>
      <c r="O109" s="93"/>
      <c r="S109" s="93"/>
      <c r="W109" s="93"/>
      <c r="AA109" s="93"/>
      <c r="AE109" s="93"/>
      <c r="AI109" s="93"/>
      <c r="AM109" s="93"/>
      <c r="AQ109" s="93"/>
      <c r="AU109" s="93"/>
      <c r="AY109" s="93"/>
      <c r="BC109" s="93"/>
      <c r="BG109" s="93"/>
      <c r="BK109" s="93"/>
      <c r="BO109" s="93"/>
      <c r="BS109" s="93"/>
      <c r="BW109" s="93"/>
      <c r="CA109" s="93"/>
      <c r="CE109" s="93"/>
      <c r="CI109" s="93"/>
      <c r="CM109" s="93"/>
      <c r="CQ109" s="93"/>
      <c r="CU109" s="93"/>
      <c r="CY109" s="93"/>
      <c r="DC109" s="93"/>
      <c r="DG109" s="93"/>
      <c r="DK109" s="93"/>
      <c r="DO109" s="93"/>
      <c r="DS109" s="93"/>
      <c r="DW109" s="93"/>
      <c r="EA109" s="93"/>
      <c r="EE109" s="93"/>
      <c r="EI109" s="93"/>
      <c r="EM109" s="93"/>
      <c r="EQ109" s="93"/>
      <c r="EU109" s="93"/>
      <c r="EY109" s="93"/>
      <c r="FC109" s="93"/>
      <c r="FG109" s="93"/>
      <c r="FK109" s="93"/>
      <c r="FO109" s="93"/>
      <c r="FS109" s="93"/>
      <c r="FW109" s="93"/>
      <c r="GA109" s="93"/>
      <c r="GE109" s="93"/>
      <c r="GI109" s="93"/>
      <c r="GM109" s="93"/>
      <c r="GQ109" s="93"/>
    </row>
    <row r="110" spans="1:199" ht="18" customHeight="1">
      <c r="A110" s="127" t="s">
        <v>571</v>
      </c>
      <c r="B110" s="129" t="s">
        <v>32</v>
      </c>
      <c r="C110" s="445"/>
      <c r="G110" s="93"/>
      <c r="K110" s="93"/>
      <c r="N110" s="102"/>
      <c r="O110" s="93"/>
      <c r="S110" s="93"/>
      <c r="W110" s="93"/>
      <c r="AA110" s="93"/>
      <c r="AE110" s="93"/>
      <c r="AI110" s="93"/>
      <c r="AM110" s="93"/>
      <c r="AQ110" s="93"/>
      <c r="AU110" s="93"/>
      <c r="AY110" s="93"/>
      <c r="BC110" s="93"/>
      <c r="BG110" s="93"/>
      <c r="BK110" s="93"/>
      <c r="BO110" s="93"/>
      <c r="BS110" s="93"/>
      <c r="BW110" s="93"/>
      <c r="CA110" s="93"/>
      <c r="CE110" s="93"/>
      <c r="CI110" s="93"/>
      <c r="CM110" s="93"/>
      <c r="CQ110" s="93"/>
      <c r="CU110" s="93"/>
      <c r="CY110" s="93"/>
      <c r="DC110" s="93"/>
      <c r="DG110" s="93"/>
      <c r="DK110" s="93"/>
      <c r="DO110" s="93"/>
      <c r="DS110" s="93"/>
      <c r="DW110" s="93"/>
      <c r="EA110" s="93"/>
      <c r="EE110" s="93"/>
      <c r="EI110" s="93"/>
      <c r="EM110" s="93"/>
      <c r="EQ110" s="93"/>
      <c r="EU110" s="93"/>
      <c r="EY110" s="93"/>
      <c r="FC110" s="93"/>
      <c r="FG110" s="93"/>
      <c r="FK110" s="93"/>
      <c r="FO110" s="93"/>
      <c r="FS110" s="93"/>
      <c r="FW110" s="93"/>
      <c r="GA110" s="93"/>
      <c r="GE110" s="93"/>
      <c r="GI110" s="93"/>
      <c r="GM110" s="93"/>
      <c r="GQ110" s="93"/>
    </row>
    <row r="111" spans="1:199" ht="18" customHeight="1">
      <c r="A111" s="127" t="s">
        <v>722</v>
      </c>
      <c r="B111" s="129" t="s">
        <v>41</v>
      </c>
      <c r="C111" s="445"/>
      <c r="G111" s="93"/>
      <c r="K111" s="93"/>
      <c r="N111" s="102">
        <v>3</v>
      </c>
      <c r="O111" s="93"/>
      <c r="S111" s="93"/>
      <c r="W111" s="93"/>
      <c r="AA111" s="93"/>
      <c r="AE111" s="93"/>
      <c r="AI111" s="93"/>
      <c r="AM111" s="93"/>
      <c r="AQ111" s="93"/>
      <c r="AU111" s="93"/>
      <c r="AY111" s="93"/>
      <c r="BC111" s="93"/>
      <c r="BG111" s="93"/>
      <c r="BK111" s="93"/>
      <c r="BO111" s="93"/>
      <c r="BS111" s="93"/>
      <c r="BW111" s="93"/>
      <c r="CA111" s="93"/>
      <c r="CE111" s="93"/>
      <c r="CI111" s="93"/>
      <c r="CM111" s="93"/>
      <c r="CQ111" s="93"/>
      <c r="CU111" s="93"/>
      <c r="CY111" s="93"/>
      <c r="DC111" s="93"/>
      <c r="DG111" s="93"/>
      <c r="DK111" s="93"/>
      <c r="DO111" s="93"/>
      <c r="DS111" s="93"/>
      <c r="DW111" s="93"/>
      <c r="EA111" s="93"/>
      <c r="EE111" s="93"/>
      <c r="EI111" s="93"/>
      <c r="EM111" s="93"/>
      <c r="EQ111" s="93"/>
      <c r="EU111" s="93"/>
      <c r="EY111" s="93"/>
      <c r="FC111" s="93"/>
      <c r="FG111" s="93"/>
      <c r="FK111" s="93"/>
      <c r="FO111" s="93"/>
      <c r="FS111" s="93"/>
      <c r="FW111" s="93"/>
      <c r="GA111" s="93"/>
      <c r="GE111" s="93"/>
      <c r="GI111" s="93"/>
      <c r="GM111" s="93"/>
      <c r="GQ111" s="93"/>
    </row>
    <row r="112" spans="1:199" ht="18" customHeight="1">
      <c r="A112" s="127" t="s">
        <v>417</v>
      </c>
      <c r="B112" s="129" t="s">
        <v>32</v>
      </c>
      <c r="C112" s="445"/>
      <c r="G112" s="93"/>
      <c r="K112" s="93"/>
      <c r="N112" s="102"/>
      <c r="O112" s="93"/>
      <c r="S112" s="93"/>
      <c r="W112" s="93"/>
      <c r="AA112" s="93"/>
      <c r="AE112" s="93"/>
      <c r="AI112" s="93"/>
      <c r="AM112" s="93"/>
      <c r="AQ112" s="93"/>
      <c r="AU112" s="93"/>
      <c r="AY112" s="93"/>
      <c r="BC112" s="93"/>
      <c r="BG112" s="93"/>
      <c r="BK112" s="93"/>
      <c r="BO112" s="93"/>
      <c r="BS112" s="93"/>
      <c r="BW112" s="93"/>
      <c r="CA112" s="93"/>
      <c r="CE112" s="93"/>
      <c r="CI112" s="93"/>
      <c r="CM112" s="93"/>
      <c r="CQ112" s="93"/>
      <c r="CU112" s="93"/>
      <c r="CY112" s="93"/>
      <c r="DC112" s="93"/>
      <c r="DG112" s="93"/>
      <c r="DK112" s="93"/>
      <c r="DO112" s="93"/>
      <c r="DS112" s="93"/>
      <c r="DW112" s="93"/>
      <c r="EA112" s="93"/>
      <c r="EE112" s="93"/>
      <c r="EI112" s="93"/>
      <c r="EM112" s="93"/>
      <c r="EQ112" s="93"/>
      <c r="EU112" s="93"/>
      <c r="EY112" s="93"/>
      <c r="FC112" s="93"/>
      <c r="FG112" s="93"/>
      <c r="FK112" s="93"/>
      <c r="FO112" s="93"/>
      <c r="FS112" s="93"/>
      <c r="FW112" s="93"/>
      <c r="GA112" s="93"/>
      <c r="GE112" s="93"/>
      <c r="GI112" s="93"/>
      <c r="GM112" s="93"/>
      <c r="GQ112" s="93"/>
    </row>
    <row r="113" spans="1:199" s="92" customFormat="1" ht="18" customHeight="1">
      <c r="A113" s="127" t="s">
        <v>304</v>
      </c>
      <c r="B113" s="129" t="s">
        <v>32</v>
      </c>
      <c r="C113" s="445"/>
      <c r="N113" s="102"/>
    </row>
    <row r="114" spans="1:199" s="92" customFormat="1" ht="18" customHeight="1">
      <c r="A114" s="127" t="s">
        <v>47</v>
      </c>
      <c r="B114" s="129" t="s">
        <v>32</v>
      </c>
      <c r="C114" s="445"/>
      <c r="N114" s="102"/>
    </row>
    <row r="115" spans="1:199" ht="18" customHeight="1">
      <c r="A115" s="127" t="s">
        <v>190</v>
      </c>
      <c r="B115" s="129" t="s">
        <v>32</v>
      </c>
      <c r="C115" s="445"/>
      <c r="G115" s="93"/>
      <c r="K115" s="93"/>
      <c r="N115" s="102"/>
      <c r="O115" s="93"/>
      <c r="S115" s="93"/>
      <c r="W115" s="93"/>
      <c r="AA115" s="93"/>
      <c r="AE115" s="93"/>
      <c r="AI115" s="93"/>
      <c r="AM115" s="93"/>
      <c r="AQ115" s="93"/>
      <c r="AU115" s="93"/>
      <c r="AY115" s="93"/>
      <c r="BC115" s="93"/>
      <c r="BG115" s="93"/>
      <c r="BK115" s="93"/>
      <c r="BO115" s="93"/>
      <c r="BS115" s="93"/>
      <c r="BW115" s="93"/>
      <c r="CA115" s="93"/>
      <c r="CE115" s="93"/>
      <c r="CI115" s="93"/>
      <c r="CM115" s="93"/>
      <c r="CQ115" s="93"/>
      <c r="CU115" s="93"/>
      <c r="CY115" s="93"/>
      <c r="DC115" s="93"/>
      <c r="DG115" s="93"/>
      <c r="DK115" s="93"/>
      <c r="DO115" s="93"/>
      <c r="DS115" s="93"/>
      <c r="DW115" s="93"/>
      <c r="EA115" s="93"/>
      <c r="EE115" s="93"/>
      <c r="EI115" s="93"/>
      <c r="EM115" s="93"/>
      <c r="EQ115" s="93"/>
      <c r="EU115" s="93"/>
      <c r="EY115" s="93"/>
      <c r="FC115" s="93"/>
      <c r="FG115" s="93"/>
      <c r="FK115" s="93"/>
      <c r="FO115" s="93"/>
      <c r="FS115" s="93"/>
      <c r="FW115" s="93"/>
      <c r="GA115" s="93"/>
      <c r="GE115" s="93"/>
      <c r="GI115" s="93"/>
      <c r="GM115" s="93"/>
      <c r="GQ115" s="93"/>
    </row>
    <row r="116" spans="1:199" ht="18" customHeight="1">
      <c r="A116" s="127" t="s">
        <v>104</v>
      </c>
      <c r="B116" s="129" t="s">
        <v>32</v>
      </c>
      <c r="C116" s="445"/>
      <c r="G116" s="93"/>
      <c r="K116" s="93"/>
      <c r="N116" s="102"/>
      <c r="O116" s="93"/>
      <c r="S116" s="93"/>
      <c r="W116" s="93"/>
      <c r="AA116" s="93"/>
      <c r="AE116" s="93"/>
      <c r="AI116" s="93"/>
      <c r="AM116" s="93"/>
      <c r="AQ116" s="93"/>
      <c r="AU116" s="93"/>
      <c r="AY116" s="93"/>
      <c r="BC116" s="93"/>
      <c r="BG116" s="93"/>
      <c r="BK116" s="93"/>
      <c r="BO116" s="93"/>
      <c r="BS116" s="93"/>
      <c r="BW116" s="93"/>
      <c r="CA116" s="93"/>
      <c r="CE116" s="93"/>
      <c r="CI116" s="93"/>
      <c r="CM116" s="93"/>
      <c r="CQ116" s="93"/>
      <c r="CU116" s="93"/>
      <c r="CY116" s="93"/>
      <c r="DC116" s="93"/>
      <c r="DG116" s="93"/>
      <c r="DK116" s="93"/>
      <c r="DO116" s="93"/>
      <c r="DS116" s="93"/>
      <c r="DW116" s="93"/>
      <c r="EA116" s="93"/>
      <c r="EE116" s="93"/>
      <c r="EI116" s="93"/>
      <c r="EM116" s="93"/>
      <c r="EQ116" s="93"/>
      <c r="EU116" s="93"/>
      <c r="EY116" s="93"/>
      <c r="FC116" s="93"/>
      <c r="FG116" s="93"/>
      <c r="FK116" s="93"/>
      <c r="FO116" s="93"/>
      <c r="FS116" s="93"/>
      <c r="FW116" s="93"/>
      <c r="GA116" s="93"/>
      <c r="GE116" s="93"/>
      <c r="GI116" s="93"/>
      <c r="GM116" s="93"/>
      <c r="GQ116" s="93"/>
    </row>
    <row r="117" spans="1:199" ht="18" hidden="1" customHeight="1">
      <c r="A117" s="127" t="s">
        <v>637</v>
      </c>
      <c r="B117" s="129" t="s">
        <v>32</v>
      </c>
      <c r="C117" s="131"/>
      <c r="G117" s="93"/>
      <c r="K117" s="93"/>
      <c r="N117" s="102"/>
      <c r="O117" s="93"/>
      <c r="S117" s="93"/>
      <c r="W117" s="93"/>
      <c r="AA117" s="93"/>
      <c r="AE117" s="93"/>
      <c r="AI117" s="93"/>
      <c r="AM117" s="93"/>
      <c r="AQ117" s="93"/>
      <c r="AU117" s="93"/>
      <c r="AY117" s="93"/>
      <c r="BC117" s="93"/>
      <c r="BG117" s="93"/>
      <c r="BK117" s="93"/>
      <c r="BO117" s="93"/>
      <c r="BS117" s="93"/>
      <c r="BW117" s="93"/>
      <c r="CA117" s="93"/>
      <c r="CE117" s="93"/>
      <c r="CI117" s="93"/>
      <c r="CM117" s="93"/>
      <c r="CQ117" s="93"/>
      <c r="CU117" s="93"/>
      <c r="CY117" s="93"/>
      <c r="DC117" s="93"/>
      <c r="DG117" s="93"/>
      <c r="DK117" s="93"/>
      <c r="DO117" s="93"/>
      <c r="DS117" s="93"/>
      <c r="DW117" s="93"/>
      <c r="EA117" s="93"/>
      <c r="EE117" s="93"/>
      <c r="EI117" s="93"/>
      <c r="EM117" s="93"/>
      <c r="EQ117" s="93"/>
      <c r="EU117" s="93"/>
      <c r="EY117" s="93"/>
      <c r="FC117" s="93"/>
      <c r="FG117" s="93"/>
      <c r="FK117" s="93"/>
      <c r="FO117" s="93"/>
      <c r="FS117" s="93"/>
      <c r="FW117" s="93"/>
      <c r="GA117" s="93"/>
      <c r="GE117" s="93"/>
      <c r="GI117" s="93"/>
      <c r="GM117" s="93"/>
      <c r="GQ117" s="93"/>
    </row>
    <row r="118" spans="1:199" ht="18" hidden="1" customHeight="1">
      <c r="A118" s="126" t="s">
        <v>629</v>
      </c>
      <c r="B118" s="129" t="s">
        <v>32</v>
      </c>
      <c r="C118" s="131"/>
      <c r="G118" s="93"/>
      <c r="K118" s="93"/>
      <c r="N118" s="102">
        <v>-32</v>
      </c>
      <c r="O118" s="93"/>
      <c r="S118" s="93"/>
      <c r="W118" s="93"/>
      <c r="AA118" s="93"/>
      <c r="AE118" s="93"/>
      <c r="AI118" s="93"/>
      <c r="AM118" s="93"/>
      <c r="AQ118" s="93"/>
      <c r="AU118" s="93"/>
      <c r="AY118" s="93"/>
      <c r="BC118" s="93"/>
      <c r="BG118" s="93"/>
      <c r="BK118" s="93"/>
      <c r="BO118" s="93"/>
      <c r="BS118" s="93"/>
      <c r="BW118" s="93"/>
      <c r="CA118" s="93"/>
      <c r="CE118" s="93"/>
      <c r="CI118" s="93"/>
      <c r="CM118" s="93"/>
      <c r="CQ118" s="93"/>
      <c r="CU118" s="93"/>
      <c r="CY118" s="93"/>
      <c r="DC118" s="93"/>
      <c r="DG118" s="93"/>
      <c r="DK118" s="93"/>
      <c r="DO118" s="93"/>
      <c r="DS118" s="93"/>
      <c r="DW118" s="93"/>
      <c r="EA118" s="93"/>
      <c r="EE118" s="93"/>
      <c r="EI118" s="93"/>
      <c r="EM118" s="93"/>
      <c r="EQ118" s="93"/>
      <c r="EU118" s="93"/>
      <c r="EY118" s="93"/>
      <c r="FC118" s="93"/>
      <c r="FG118" s="93"/>
      <c r="FK118" s="93"/>
      <c r="FO118" s="93"/>
      <c r="FS118" s="93"/>
      <c r="FW118" s="93"/>
      <c r="GA118" s="93"/>
      <c r="GE118" s="93"/>
      <c r="GI118" s="93"/>
      <c r="GM118" s="93"/>
      <c r="GQ118" s="93"/>
    </row>
    <row r="119" spans="1:199" ht="18" customHeight="1">
      <c r="A119" s="127" t="s">
        <v>290</v>
      </c>
      <c r="B119" s="129" t="s">
        <v>32</v>
      </c>
      <c r="C119" s="445"/>
      <c r="G119" s="93"/>
      <c r="K119" s="93"/>
      <c r="N119" s="102"/>
      <c r="O119" s="93"/>
      <c r="S119" s="93"/>
      <c r="W119" s="93"/>
      <c r="AA119" s="93"/>
      <c r="AE119" s="93"/>
      <c r="AI119" s="93"/>
      <c r="AM119" s="93"/>
      <c r="AQ119" s="93"/>
      <c r="AU119" s="93"/>
      <c r="AY119" s="93"/>
      <c r="BC119" s="93"/>
      <c r="BG119" s="93"/>
      <c r="BK119" s="93"/>
      <c r="BO119" s="93"/>
      <c r="BS119" s="93"/>
      <c r="BW119" s="93"/>
      <c r="CA119" s="93"/>
      <c r="CE119" s="93"/>
      <c r="CI119" s="93"/>
      <c r="CM119" s="93"/>
      <c r="CQ119" s="93"/>
      <c r="CU119" s="93"/>
      <c r="CY119" s="93"/>
      <c r="DC119" s="93"/>
      <c r="DG119" s="93"/>
      <c r="DK119" s="93"/>
      <c r="DO119" s="93"/>
      <c r="DS119" s="93"/>
      <c r="DW119" s="93"/>
      <c r="EA119" s="93"/>
      <c r="EE119" s="93"/>
      <c r="EI119" s="93"/>
      <c r="EM119" s="93"/>
      <c r="EQ119" s="93"/>
      <c r="EU119" s="93"/>
      <c r="EY119" s="93"/>
      <c r="FC119" s="93"/>
      <c r="FG119" s="93"/>
      <c r="FK119" s="93"/>
      <c r="FO119" s="93"/>
      <c r="FS119" s="93"/>
      <c r="FW119" s="93"/>
      <c r="GA119" s="93"/>
      <c r="GE119" s="93"/>
      <c r="GI119" s="93"/>
      <c r="GM119" s="93"/>
      <c r="GQ119" s="93"/>
    </row>
    <row r="120" spans="1:199" ht="18" customHeight="1">
      <c r="A120" s="127" t="s">
        <v>193</v>
      </c>
      <c r="B120" s="129" t="s">
        <v>32</v>
      </c>
      <c r="C120" s="445"/>
      <c r="G120" s="93"/>
      <c r="K120" s="93"/>
      <c r="N120" s="102"/>
      <c r="O120" s="93"/>
      <c r="S120" s="93"/>
      <c r="W120" s="93"/>
      <c r="AA120" s="93"/>
      <c r="AE120" s="93"/>
      <c r="AI120" s="93"/>
      <c r="AM120" s="93"/>
      <c r="AQ120" s="93"/>
      <c r="AU120" s="93"/>
      <c r="AY120" s="93"/>
      <c r="BC120" s="93"/>
      <c r="BG120" s="93"/>
      <c r="BK120" s="93"/>
      <c r="BO120" s="93"/>
      <c r="BS120" s="93"/>
      <c r="BW120" s="93"/>
      <c r="CA120" s="93"/>
      <c r="CE120" s="93"/>
      <c r="CI120" s="93"/>
      <c r="CM120" s="93"/>
      <c r="CQ120" s="93"/>
      <c r="CU120" s="93"/>
      <c r="CY120" s="93"/>
      <c r="DC120" s="93"/>
      <c r="DG120" s="93"/>
      <c r="DK120" s="93"/>
      <c r="DO120" s="93"/>
      <c r="DS120" s="93"/>
      <c r="DW120" s="93"/>
      <c r="EA120" s="93"/>
      <c r="EE120" s="93"/>
      <c r="EI120" s="93"/>
      <c r="EM120" s="93"/>
      <c r="EQ120" s="93"/>
      <c r="EU120" s="93"/>
      <c r="EY120" s="93"/>
      <c r="FC120" s="93"/>
      <c r="FG120" s="93"/>
      <c r="FK120" s="93"/>
      <c r="FO120" s="93"/>
      <c r="FS120" s="93"/>
      <c r="FW120" s="93"/>
      <c r="GA120" s="93"/>
      <c r="GE120" s="93"/>
      <c r="GI120" s="93"/>
      <c r="GM120" s="93"/>
      <c r="GQ120" s="93"/>
    </row>
    <row r="121" spans="1:199" s="92" customFormat="1" ht="18" customHeight="1">
      <c r="A121" s="127" t="s">
        <v>191</v>
      </c>
      <c r="B121" s="129" t="s">
        <v>32</v>
      </c>
      <c r="C121" s="445"/>
      <c r="N121" s="102"/>
    </row>
    <row r="122" spans="1:199" s="92" customFormat="1" ht="18" customHeight="1">
      <c r="A122" s="126" t="s">
        <v>418</v>
      </c>
      <c r="B122" s="129" t="s">
        <v>32</v>
      </c>
      <c r="C122" s="445"/>
      <c r="N122" s="102"/>
    </row>
    <row r="123" spans="1:199" ht="18" customHeight="1">
      <c r="A123" s="127" t="s">
        <v>284</v>
      </c>
      <c r="B123" s="129" t="s">
        <v>32</v>
      </c>
      <c r="C123" s="445"/>
      <c r="G123" s="96"/>
      <c r="K123" s="96"/>
      <c r="N123" s="102"/>
      <c r="O123" s="96"/>
      <c r="S123" s="96"/>
      <c r="W123" s="96"/>
      <c r="AA123" s="96"/>
      <c r="AE123" s="96"/>
      <c r="AI123" s="96"/>
      <c r="AM123" s="96"/>
      <c r="AQ123" s="96"/>
      <c r="AU123" s="96"/>
      <c r="AY123" s="96"/>
      <c r="BC123" s="96"/>
      <c r="BG123" s="96"/>
      <c r="BK123" s="96"/>
      <c r="BO123" s="96"/>
      <c r="BS123" s="96"/>
      <c r="BW123" s="96"/>
      <c r="CA123" s="96"/>
      <c r="CE123" s="96"/>
      <c r="CI123" s="96"/>
      <c r="CM123" s="96"/>
      <c r="CQ123" s="96"/>
      <c r="CU123" s="96"/>
      <c r="CY123" s="96"/>
      <c r="DC123" s="96"/>
      <c r="DG123" s="96"/>
      <c r="DK123" s="96"/>
      <c r="DO123" s="96"/>
      <c r="DS123" s="96"/>
      <c r="DW123" s="96"/>
      <c r="EA123" s="96"/>
      <c r="EE123" s="96"/>
      <c r="EI123" s="96"/>
      <c r="EM123" s="96"/>
      <c r="EQ123" s="96"/>
      <c r="EU123" s="96"/>
      <c r="EY123" s="96"/>
      <c r="FC123" s="96"/>
      <c r="FG123" s="96"/>
      <c r="FK123" s="96"/>
      <c r="FO123" s="96"/>
      <c r="FS123" s="96"/>
      <c r="FW123" s="96"/>
      <c r="GA123" s="96"/>
      <c r="GE123" s="96"/>
      <c r="GI123" s="96"/>
      <c r="GM123" s="96"/>
      <c r="GQ123" s="96"/>
    </row>
    <row r="124" spans="1:199" ht="18" customHeight="1">
      <c r="A124" s="127" t="s">
        <v>419</v>
      </c>
      <c r="B124" s="129" t="s">
        <v>32</v>
      </c>
      <c r="C124" s="445"/>
      <c r="G124" s="96"/>
      <c r="K124" s="96"/>
      <c r="N124" s="102"/>
      <c r="O124" s="96"/>
      <c r="S124" s="96"/>
      <c r="W124" s="96"/>
      <c r="AA124" s="96"/>
      <c r="AE124" s="96"/>
      <c r="AI124" s="96"/>
      <c r="AM124" s="96"/>
      <c r="AQ124" s="96"/>
      <c r="AU124" s="96"/>
      <c r="AY124" s="96"/>
      <c r="BC124" s="96"/>
      <c r="BG124" s="96"/>
      <c r="BK124" s="96"/>
      <c r="BO124" s="96"/>
      <c r="BS124" s="96"/>
      <c r="BW124" s="96"/>
      <c r="CA124" s="96"/>
      <c r="CE124" s="96"/>
      <c r="CI124" s="96"/>
      <c r="CM124" s="96"/>
      <c r="CQ124" s="96"/>
      <c r="CU124" s="96"/>
      <c r="CY124" s="96"/>
      <c r="DC124" s="96"/>
      <c r="DG124" s="96"/>
      <c r="DK124" s="96"/>
      <c r="DO124" s="96"/>
      <c r="DS124" s="96"/>
      <c r="DW124" s="96"/>
      <c r="EA124" s="96"/>
      <c r="EE124" s="96"/>
      <c r="EI124" s="96"/>
      <c r="EM124" s="96"/>
      <c r="EQ124" s="96"/>
      <c r="EU124" s="96"/>
      <c r="EY124" s="96"/>
      <c r="FC124" s="96"/>
      <c r="FG124" s="96"/>
      <c r="FK124" s="96"/>
      <c r="FO124" s="96"/>
      <c r="FS124" s="96"/>
      <c r="FW124" s="96"/>
      <c r="GA124" s="96"/>
      <c r="GE124" s="96"/>
      <c r="GI124" s="96"/>
      <c r="GM124" s="96"/>
      <c r="GQ124" s="96"/>
    </row>
    <row r="125" spans="1:199" ht="18" customHeight="1">
      <c r="A125" s="127" t="s">
        <v>287</v>
      </c>
      <c r="B125" s="129" t="s">
        <v>32</v>
      </c>
      <c r="C125" s="445"/>
      <c r="G125" s="96"/>
      <c r="K125" s="96"/>
      <c r="N125" s="102"/>
      <c r="O125" s="96"/>
      <c r="S125" s="96"/>
      <c r="W125" s="96"/>
      <c r="AA125" s="96"/>
      <c r="AE125" s="96"/>
      <c r="AI125" s="96"/>
      <c r="AM125" s="96"/>
      <c r="AQ125" s="96"/>
      <c r="AU125" s="96"/>
      <c r="AY125" s="96"/>
      <c r="BC125" s="96"/>
      <c r="BG125" s="96"/>
      <c r="BK125" s="96"/>
      <c r="BO125" s="96"/>
      <c r="BS125" s="96"/>
      <c r="BW125" s="96"/>
      <c r="CA125" s="96"/>
      <c r="CE125" s="96"/>
      <c r="CI125" s="96"/>
      <c r="CM125" s="96"/>
      <c r="CQ125" s="96"/>
      <c r="CU125" s="96"/>
      <c r="CY125" s="96"/>
      <c r="DC125" s="96"/>
      <c r="DG125" s="96"/>
      <c r="DK125" s="96"/>
      <c r="DO125" s="96"/>
      <c r="DS125" s="96"/>
      <c r="DW125" s="96"/>
      <c r="EA125" s="96"/>
      <c r="EE125" s="96"/>
      <c r="EI125" s="96"/>
      <c r="EM125" s="96"/>
      <c r="EQ125" s="96"/>
      <c r="EU125" s="96"/>
      <c r="EY125" s="96"/>
      <c r="FC125" s="96"/>
      <c r="FG125" s="96"/>
      <c r="FK125" s="96"/>
      <c r="FO125" s="96"/>
      <c r="FS125" s="96"/>
      <c r="FW125" s="96"/>
      <c r="GA125" s="96"/>
      <c r="GE125" s="96"/>
      <c r="GI125" s="96"/>
      <c r="GM125" s="96"/>
      <c r="GQ125" s="96"/>
    </row>
    <row r="126" spans="1:199" ht="18" customHeight="1">
      <c r="A126" s="127" t="s">
        <v>106</v>
      </c>
      <c r="B126" s="129" t="s">
        <v>32</v>
      </c>
      <c r="C126" s="445"/>
      <c r="G126" s="96"/>
      <c r="K126" s="96"/>
      <c r="N126" s="102"/>
      <c r="O126" s="96"/>
      <c r="S126" s="96"/>
      <c r="W126" s="96"/>
      <c r="AA126" s="96"/>
      <c r="AE126" s="96"/>
      <c r="AI126" s="96"/>
      <c r="AM126" s="96"/>
      <c r="AQ126" s="96"/>
      <c r="AU126" s="96"/>
      <c r="AY126" s="96"/>
      <c r="BC126" s="96"/>
      <c r="BG126" s="96"/>
      <c r="BK126" s="96"/>
      <c r="BO126" s="96"/>
      <c r="BS126" s="96"/>
      <c r="BW126" s="96"/>
      <c r="CA126" s="96"/>
      <c r="CE126" s="96"/>
      <c r="CI126" s="96"/>
      <c r="CM126" s="96"/>
      <c r="CQ126" s="96"/>
      <c r="CU126" s="96"/>
      <c r="CY126" s="96"/>
      <c r="DC126" s="96"/>
      <c r="DG126" s="96"/>
      <c r="DK126" s="96"/>
      <c r="DO126" s="96"/>
      <c r="DS126" s="96"/>
      <c r="DW126" s="96"/>
      <c r="EA126" s="96"/>
      <c r="EE126" s="96"/>
      <c r="EI126" s="96"/>
      <c r="EM126" s="96"/>
      <c r="EQ126" s="96"/>
      <c r="EU126" s="96"/>
      <c r="EY126" s="96"/>
      <c r="FC126" s="96"/>
      <c r="FG126" s="96"/>
      <c r="FK126" s="96"/>
      <c r="FO126" s="96"/>
      <c r="FS126" s="96"/>
      <c r="FW126" s="96"/>
      <c r="GA126" s="96"/>
      <c r="GE126" s="96"/>
      <c r="GI126" s="96"/>
      <c r="GM126" s="96"/>
      <c r="GQ126" s="96"/>
    </row>
    <row r="127" spans="1:199" ht="18" customHeight="1">
      <c r="A127" s="127" t="s">
        <v>105</v>
      </c>
      <c r="B127" s="129" t="s">
        <v>32</v>
      </c>
      <c r="C127" s="445"/>
      <c r="G127" s="96"/>
      <c r="K127" s="96"/>
      <c r="N127" s="102"/>
      <c r="O127" s="96"/>
      <c r="S127" s="96"/>
      <c r="W127" s="96"/>
      <c r="AA127" s="96"/>
      <c r="AE127" s="96"/>
      <c r="AI127" s="96"/>
      <c r="AM127" s="96"/>
      <c r="AQ127" s="96"/>
      <c r="AU127" s="96"/>
      <c r="AY127" s="96"/>
      <c r="BC127" s="96"/>
      <c r="BG127" s="96"/>
      <c r="BK127" s="96"/>
      <c r="BO127" s="96"/>
      <c r="BS127" s="96"/>
      <c r="BW127" s="96"/>
      <c r="CA127" s="96"/>
      <c r="CE127" s="96"/>
      <c r="CI127" s="96"/>
      <c r="CM127" s="96"/>
      <c r="CQ127" s="96"/>
      <c r="CU127" s="96"/>
      <c r="CY127" s="96"/>
      <c r="DC127" s="96"/>
      <c r="DG127" s="96"/>
      <c r="DK127" s="96"/>
      <c r="DO127" s="96"/>
      <c r="DS127" s="96"/>
      <c r="DW127" s="96"/>
      <c r="EA127" s="96"/>
      <c r="EE127" s="96"/>
      <c r="EI127" s="96"/>
      <c r="EM127" s="96"/>
      <c r="EQ127" s="96"/>
      <c r="EU127" s="96"/>
      <c r="EY127" s="96"/>
      <c r="FC127" s="96"/>
      <c r="FG127" s="96"/>
      <c r="FK127" s="96"/>
      <c r="FO127" s="96"/>
      <c r="FS127" s="96"/>
      <c r="FW127" s="96"/>
      <c r="GA127" s="96"/>
      <c r="GE127" s="96"/>
      <c r="GI127" s="96"/>
      <c r="GM127" s="96"/>
      <c r="GQ127" s="96"/>
    </row>
    <row r="128" spans="1:199" ht="18" customHeight="1">
      <c r="A128" s="127" t="s">
        <v>425</v>
      </c>
      <c r="B128" s="129" t="s">
        <v>32</v>
      </c>
      <c r="C128" s="445"/>
      <c r="G128" s="96"/>
      <c r="K128" s="96"/>
      <c r="N128" s="102"/>
      <c r="O128" s="96"/>
      <c r="S128" s="96"/>
      <c r="W128" s="96"/>
      <c r="AA128" s="96"/>
      <c r="AE128" s="96"/>
      <c r="AI128" s="96"/>
      <c r="AM128" s="96"/>
      <c r="AQ128" s="96"/>
      <c r="AU128" s="96"/>
      <c r="AY128" s="96"/>
      <c r="BC128" s="96"/>
      <c r="BG128" s="96"/>
      <c r="BK128" s="96"/>
      <c r="BO128" s="96"/>
      <c r="BS128" s="96"/>
      <c r="BW128" s="96"/>
      <c r="CA128" s="96"/>
      <c r="CE128" s="96"/>
      <c r="CI128" s="96"/>
      <c r="CM128" s="96"/>
      <c r="CQ128" s="96"/>
      <c r="CU128" s="96"/>
      <c r="CY128" s="96"/>
      <c r="DC128" s="96"/>
      <c r="DG128" s="96"/>
      <c r="DK128" s="96"/>
      <c r="DO128" s="96"/>
      <c r="DS128" s="96"/>
      <c r="DW128" s="96"/>
      <c r="EA128" s="96"/>
      <c r="EE128" s="96"/>
      <c r="EI128" s="96"/>
      <c r="EM128" s="96"/>
      <c r="EQ128" s="96"/>
      <c r="EU128" s="96"/>
      <c r="EY128" s="96"/>
      <c r="FC128" s="96"/>
      <c r="FG128" s="96"/>
      <c r="FK128" s="96"/>
      <c r="FO128" s="96"/>
      <c r="FS128" s="96"/>
      <c r="FW128" s="96"/>
      <c r="GA128" s="96"/>
      <c r="GE128" s="96"/>
      <c r="GI128" s="96"/>
      <c r="GM128" s="96"/>
      <c r="GQ128" s="96"/>
    </row>
    <row r="129" spans="1:199" ht="18" customHeight="1">
      <c r="A129" s="127" t="s">
        <v>424</v>
      </c>
      <c r="B129" s="129" t="s">
        <v>32</v>
      </c>
      <c r="C129" s="445"/>
      <c r="G129" s="96"/>
      <c r="K129" s="96"/>
      <c r="N129" s="102"/>
      <c r="O129" s="96"/>
      <c r="S129" s="96"/>
      <c r="W129" s="96"/>
      <c r="AA129" s="96"/>
      <c r="AE129" s="96"/>
      <c r="AI129" s="96"/>
      <c r="AM129" s="96"/>
      <c r="AQ129" s="96"/>
      <c r="AU129" s="96"/>
      <c r="AY129" s="96"/>
      <c r="BC129" s="96"/>
      <c r="BG129" s="96"/>
      <c r="BK129" s="96"/>
      <c r="BO129" s="96"/>
      <c r="BS129" s="96"/>
      <c r="BW129" s="96"/>
      <c r="CA129" s="96"/>
      <c r="CE129" s="96"/>
      <c r="CI129" s="96"/>
      <c r="CM129" s="96"/>
      <c r="CQ129" s="96"/>
      <c r="CU129" s="96"/>
      <c r="CY129" s="96"/>
      <c r="DC129" s="96"/>
      <c r="DG129" s="96"/>
      <c r="DK129" s="96"/>
      <c r="DO129" s="96"/>
      <c r="DS129" s="96"/>
      <c r="DW129" s="96"/>
      <c r="EA129" s="96"/>
      <c r="EE129" s="96"/>
      <c r="EI129" s="96"/>
      <c r="EM129" s="96"/>
      <c r="EQ129" s="96"/>
      <c r="EU129" s="96"/>
      <c r="EY129" s="96"/>
      <c r="FC129" s="96"/>
      <c r="FG129" s="96"/>
      <c r="FK129" s="96"/>
      <c r="FO129" s="96"/>
      <c r="FS129" s="96"/>
      <c r="FW129" s="96"/>
      <c r="GA129" s="96"/>
      <c r="GE129" s="96"/>
      <c r="GI129" s="96"/>
      <c r="GM129" s="96"/>
      <c r="GQ129" s="96"/>
    </row>
    <row r="130" spans="1:199" ht="18" customHeight="1">
      <c r="A130" s="127" t="s">
        <v>330</v>
      </c>
      <c r="B130" s="129" t="s">
        <v>32</v>
      </c>
      <c r="C130" s="445"/>
      <c r="G130" s="96"/>
      <c r="K130" s="96"/>
      <c r="N130" s="102"/>
      <c r="O130" s="96"/>
      <c r="S130" s="96"/>
      <c r="W130" s="96"/>
      <c r="AA130" s="96"/>
      <c r="AE130" s="96"/>
      <c r="AI130" s="96"/>
      <c r="AM130" s="96"/>
      <c r="AQ130" s="96"/>
      <c r="AU130" s="96"/>
      <c r="AY130" s="96"/>
      <c r="BC130" s="96"/>
      <c r="BG130" s="96"/>
      <c r="BK130" s="96"/>
      <c r="BO130" s="96"/>
      <c r="BS130" s="96"/>
      <c r="BW130" s="96"/>
      <c r="CA130" s="96"/>
      <c r="CE130" s="96"/>
      <c r="CI130" s="96"/>
      <c r="CM130" s="96"/>
      <c r="CQ130" s="96"/>
      <c r="CU130" s="96"/>
      <c r="CY130" s="96"/>
      <c r="DC130" s="96"/>
      <c r="DG130" s="96"/>
      <c r="DK130" s="96"/>
      <c r="DO130" s="96"/>
      <c r="DS130" s="96"/>
      <c r="DW130" s="96"/>
      <c r="EA130" s="96"/>
      <c r="EE130" s="96"/>
      <c r="EI130" s="96"/>
      <c r="EM130" s="96"/>
      <c r="EQ130" s="96"/>
      <c r="EU130" s="96"/>
      <c r="EY130" s="96"/>
      <c r="FC130" s="96"/>
      <c r="FG130" s="96"/>
      <c r="FK130" s="96"/>
      <c r="FO130" s="96"/>
      <c r="FS130" s="96"/>
      <c r="FW130" s="96"/>
      <c r="GA130" s="96"/>
      <c r="GE130" s="96"/>
      <c r="GI130" s="96"/>
      <c r="GM130" s="96"/>
      <c r="GQ130" s="96"/>
    </row>
    <row r="131" spans="1:199" ht="18" customHeight="1">
      <c r="A131" s="127" t="s">
        <v>113</v>
      </c>
      <c r="B131" s="129" t="s">
        <v>32</v>
      </c>
      <c r="C131" s="445"/>
      <c r="G131" s="96"/>
      <c r="K131" s="96"/>
      <c r="N131" s="102"/>
      <c r="O131" s="96"/>
      <c r="S131" s="96"/>
      <c r="W131" s="96"/>
      <c r="AA131" s="96"/>
      <c r="AE131" s="96"/>
      <c r="AI131" s="96"/>
      <c r="AM131" s="96"/>
      <c r="AQ131" s="96"/>
      <c r="AU131" s="96"/>
      <c r="AY131" s="96"/>
      <c r="BC131" s="96"/>
      <c r="BG131" s="96"/>
      <c r="BK131" s="96"/>
      <c r="BO131" s="96"/>
      <c r="BS131" s="96"/>
      <c r="BW131" s="96"/>
      <c r="CA131" s="96"/>
      <c r="CE131" s="96"/>
      <c r="CI131" s="96"/>
      <c r="CM131" s="96"/>
      <c r="CQ131" s="96"/>
      <c r="CU131" s="96"/>
      <c r="CY131" s="96"/>
      <c r="DC131" s="96"/>
      <c r="DG131" s="96"/>
      <c r="DK131" s="96"/>
      <c r="DO131" s="96"/>
      <c r="DS131" s="96"/>
      <c r="DW131" s="96"/>
      <c r="EA131" s="96"/>
      <c r="EE131" s="96"/>
      <c r="EI131" s="96"/>
      <c r="EM131" s="96"/>
      <c r="EQ131" s="96"/>
      <c r="EU131" s="96"/>
      <c r="EY131" s="96"/>
      <c r="FC131" s="96"/>
      <c r="FG131" s="96"/>
      <c r="FK131" s="96"/>
      <c r="FO131" s="96"/>
      <c r="FS131" s="96"/>
      <c r="FW131" s="96"/>
      <c r="GA131" s="96"/>
      <c r="GE131" s="96"/>
      <c r="GI131" s="96"/>
      <c r="GM131" s="96"/>
      <c r="GQ131" s="96"/>
    </row>
    <row r="132" spans="1:199" ht="18" customHeight="1">
      <c r="A132" s="127" t="s">
        <v>325</v>
      </c>
      <c r="B132" s="129" t="s">
        <v>32</v>
      </c>
      <c r="C132" s="445"/>
      <c r="G132" s="93"/>
      <c r="K132" s="93"/>
      <c r="N132" s="102"/>
      <c r="O132" s="93"/>
      <c r="S132" s="93"/>
      <c r="W132" s="93"/>
      <c r="AA132" s="93"/>
      <c r="AE132" s="93"/>
      <c r="AI132" s="93"/>
      <c r="AM132" s="93"/>
      <c r="AQ132" s="93"/>
      <c r="AU132" s="93"/>
      <c r="AY132" s="93"/>
      <c r="BC132" s="93"/>
      <c r="BG132" s="93"/>
      <c r="BK132" s="93"/>
      <c r="BO132" s="93"/>
      <c r="BS132" s="93"/>
      <c r="BW132" s="93"/>
      <c r="CA132" s="93"/>
      <c r="CE132" s="93"/>
      <c r="CI132" s="93"/>
      <c r="CM132" s="93"/>
      <c r="CQ132" s="93"/>
      <c r="CU132" s="93"/>
      <c r="CY132" s="93"/>
      <c r="DC132" s="93"/>
      <c r="DG132" s="93"/>
      <c r="DK132" s="93"/>
      <c r="DO132" s="93"/>
      <c r="DS132" s="93"/>
      <c r="DW132" s="93"/>
      <c r="EA132" s="93"/>
      <c r="EE132" s="93"/>
      <c r="EI132" s="93"/>
      <c r="EM132" s="93"/>
      <c r="EQ132" s="93"/>
      <c r="EU132" s="93"/>
      <c r="EY132" s="93"/>
      <c r="FC132" s="93"/>
      <c r="FG132" s="93"/>
      <c r="FK132" s="93"/>
      <c r="FO132" s="93"/>
      <c r="FS132" s="93"/>
      <c r="FW132" s="93"/>
      <c r="GA132" s="93"/>
      <c r="GE132" s="93"/>
      <c r="GI132" s="93"/>
      <c r="GM132" s="93"/>
      <c r="GQ132" s="93"/>
    </row>
    <row r="133" spans="1:199" ht="18" customHeight="1">
      <c r="A133" s="127" t="s">
        <v>195</v>
      </c>
      <c r="B133" s="129" t="s">
        <v>41</v>
      </c>
      <c r="C133" s="445"/>
      <c r="G133" s="93"/>
      <c r="K133" s="93"/>
      <c r="N133" s="102"/>
      <c r="O133" s="93"/>
      <c r="S133" s="93"/>
      <c r="W133" s="93"/>
      <c r="AA133" s="93"/>
      <c r="AE133" s="93"/>
      <c r="AI133" s="93"/>
      <c r="AM133" s="93"/>
      <c r="AQ133" s="93"/>
      <c r="AU133" s="93"/>
      <c r="AY133" s="93"/>
      <c r="BC133" s="93"/>
      <c r="BG133" s="93"/>
      <c r="BK133" s="93"/>
      <c r="BO133" s="93"/>
      <c r="BS133" s="93"/>
      <c r="BW133" s="93"/>
      <c r="CA133" s="93"/>
      <c r="CE133" s="93"/>
      <c r="CI133" s="93"/>
      <c r="CM133" s="93"/>
      <c r="CQ133" s="93"/>
      <c r="CU133" s="93"/>
      <c r="CY133" s="93"/>
      <c r="DC133" s="93"/>
      <c r="DG133" s="93"/>
      <c r="DK133" s="93"/>
      <c r="DO133" s="93"/>
      <c r="DS133" s="93"/>
      <c r="DW133" s="93"/>
      <c r="EA133" s="93"/>
      <c r="EE133" s="93"/>
      <c r="EI133" s="93"/>
      <c r="EM133" s="93"/>
      <c r="EQ133" s="93"/>
      <c r="EU133" s="93"/>
      <c r="EY133" s="93"/>
      <c r="FC133" s="93"/>
      <c r="FG133" s="93"/>
      <c r="FK133" s="93"/>
      <c r="FO133" s="93"/>
      <c r="FS133" s="93"/>
      <c r="FW133" s="93"/>
      <c r="GA133" s="93"/>
      <c r="GE133" s="93"/>
      <c r="GI133" s="93"/>
      <c r="GM133" s="93"/>
      <c r="GQ133" s="93"/>
    </row>
    <row r="134" spans="1:199" ht="18" customHeight="1">
      <c r="A134" s="127" t="s">
        <v>239</v>
      </c>
      <c r="B134" s="129" t="s">
        <v>32</v>
      </c>
      <c r="C134" s="445"/>
      <c r="N134" s="102"/>
    </row>
    <row r="135" spans="1:199" ht="18" customHeight="1">
      <c r="A135" s="127" t="s">
        <v>291</v>
      </c>
      <c r="B135" s="129" t="s">
        <v>32</v>
      </c>
      <c r="C135" s="445"/>
      <c r="N135" s="102"/>
    </row>
    <row r="136" spans="1:199" ht="18" customHeight="1">
      <c r="A136" s="127" t="s">
        <v>107</v>
      </c>
      <c r="B136" s="129" t="s">
        <v>32</v>
      </c>
      <c r="C136" s="445"/>
      <c r="N136" s="102"/>
    </row>
    <row r="137" spans="1:199" ht="18" customHeight="1">
      <c r="A137" s="127" t="s">
        <v>721</v>
      </c>
      <c r="B137" s="129" t="s">
        <v>32</v>
      </c>
      <c r="C137" s="445"/>
      <c r="N137" s="102"/>
    </row>
    <row r="138" spans="1:199" ht="18" customHeight="1">
      <c r="A138" s="127" t="s">
        <v>288</v>
      </c>
      <c r="B138" s="129" t="s">
        <v>32</v>
      </c>
      <c r="C138" s="445"/>
      <c r="N138" s="102"/>
    </row>
    <row r="139" spans="1:199" ht="18" hidden="1" customHeight="1">
      <c r="A139" s="127" t="s">
        <v>625</v>
      </c>
      <c r="B139" s="129" t="s">
        <v>32</v>
      </c>
      <c r="C139" s="131"/>
      <c r="N139" s="102"/>
    </row>
    <row r="140" spans="1:199" ht="18" hidden="1" customHeight="1">
      <c r="A140" s="127" t="s">
        <v>540</v>
      </c>
      <c r="B140" s="129" t="s">
        <v>32</v>
      </c>
      <c r="C140" s="131"/>
      <c r="N140" s="102"/>
    </row>
    <row r="141" spans="1:199" ht="18" hidden="1" customHeight="1">
      <c r="A141" s="127" t="s">
        <v>541</v>
      </c>
      <c r="B141" s="129" t="s">
        <v>32</v>
      </c>
      <c r="C141" s="131"/>
      <c r="N141" s="102"/>
    </row>
    <row r="142" spans="1:199" ht="18" hidden="1" customHeight="1">
      <c r="A142" s="127" t="s">
        <v>542</v>
      </c>
      <c r="B142" s="129" t="s">
        <v>32</v>
      </c>
      <c r="C142" s="131"/>
      <c r="N142" s="102"/>
    </row>
    <row r="143" spans="1:199" ht="18" hidden="1" customHeight="1">
      <c r="A143" s="127" t="s">
        <v>262</v>
      </c>
      <c r="B143" s="129" t="s">
        <v>32</v>
      </c>
      <c r="C143" s="131"/>
      <c r="N143" s="102"/>
    </row>
    <row r="144" spans="1:199" ht="18" hidden="1" customHeight="1">
      <c r="A144" s="127" t="s">
        <v>259</v>
      </c>
      <c r="B144" s="129" t="s">
        <v>32</v>
      </c>
      <c r="C144" s="131"/>
      <c r="N144" s="102"/>
    </row>
    <row r="145" spans="1:14" ht="18" hidden="1" customHeight="1">
      <c r="A145" s="127" t="s">
        <v>413</v>
      </c>
      <c r="B145" s="129" t="s">
        <v>32</v>
      </c>
      <c r="C145" s="131"/>
      <c r="N145" s="102"/>
    </row>
    <row r="146" spans="1:14" ht="18" hidden="1" customHeight="1">
      <c r="A146" s="127" t="s">
        <v>539</v>
      </c>
      <c r="B146" s="129" t="s">
        <v>32</v>
      </c>
      <c r="C146" s="131"/>
      <c r="N146" s="102"/>
    </row>
    <row r="147" spans="1:14" ht="18" hidden="1" customHeight="1">
      <c r="A147" s="127" t="s">
        <v>260</v>
      </c>
      <c r="B147" s="129" t="s">
        <v>32</v>
      </c>
      <c r="C147" s="131"/>
      <c r="N147" s="102"/>
    </row>
    <row r="148" spans="1:14" ht="18" hidden="1" customHeight="1">
      <c r="A148" s="127" t="s">
        <v>261</v>
      </c>
      <c r="B148" s="129" t="s">
        <v>32</v>
      </c>
      <c r="C148" s="131"/>
      <c r="N148" s="102"/>
    </row>
    <row r="149" spans="1:14" ht="18" hidden="1" customHeight="1">
      <c r="A149" s="127" t="s">
        <v>255</v>
      </c>
      <c r="B149" s="129" t="s">
        <v>32</v>
      </c>
      <c r="C149" s="131"/>
      <c r="N149" s="102"/>
    </row>
    <row r="150" spans="1:14" ht="18" hidden="1" customHeight="1">
      <c r="A150" s="127" t="s">
        <v>256</v>
      </c>
      <c r="B150" s="129" t="s">
        <v>32</v>
      </c>
      <c r="C150" s="131"/>
      <c r="N150" s="102"/>
    </row>
    <row r="151" spans="1:14" ht="18" hidden="1" customHeight="1">
      <c r="A151" s="127" t="s">
        <v>258</v>
      </c>
      <c r="B151" s="129" t="s">
        <v>32</v>
      </c>
      <c r="C151" s="131"/>
      <c r="N151" s="102"/>
    </row>
    <row r="152" spans="1:14" ht="18" hidden="1" customHeight="1">
      <c r="A152" s="127" t="s">
        <v>257</v>
      </c>
      <c r="B152" s="129" t="s">
        <v>32</v>
      </c>
      <c r="C152" s="131"/>
      <c r="N152" s="102"/>
    </row>
    <row r="153" spans="1:14" ht="18" hidden="1" customHeight="1">
      <c r="A153" s="127" t="s">
        <v>319</v>
      </c>
      <c r="B153" s="129" t="s">
        <v>32</v>
      </c>
      <c r="C153" s="131"/>
      <c r="N153" s="102"/>
    </row>
    <row r="154" spans="1:14" ht="18" hidden="1" customHeight="1">
      <c r="A154" s="127" t="s">
        <v>263</v>
      </c>
      <c r="B154" s="129" t="s">
        <v>32</v>
      </c>
      <c r="C154" s="131"/>
      <c r="N154" s="102"/>
    </row>
    <row r="155" spans="1:14" ht="18" hidden="1" customHeight="1">
      <c r="A155" s="127" t="s">
        <v>184</v>
      </c>
      <c r="B155" s="129" t="s">
        <v>32</v>
      </c>
      <c r="C155" s="131"/>
      <c r="N155" s="102"/>
    </row>
    <row r="156" spans="1:14" ht="18" hidden="1" customHeight="1">
      <c r="A156" s="127" t="s">
        <v>199</v>
      </c>
      <c r="B156" s="129" t="s">
        <v>32</v>
      </c>
      <c r="C156" s="131"/>
      <c r="N156" s="102"/>
    </row>
    <row r="157" spans="1:14" ht="18" hidden="1" customHeight="1">
      <c r="A157" s="127" t="s">
        <v>197</v>
      </c>
      <c r="B157" s="129" t="s">
        <v>32</v>
      </c>
      <c r="C157" s="131"/>
      <c r="N157" s="102"/>
    </row>
    <row r="158" spans="1:14" ht="18" hidden="1" customHeight="1">
      <c r="A158" s="127" t="s">
        <v>198</v>
      </c>
      <c r="B158" s="129" t="s">
        <v>32</v>
      </c>
      <c r="C158" s="131"/>
      <c r="N158" s="102"/>
    </row>
    <row r="159" spans="1:14" ht="18" customHeight="1">
      <c r="A159" s="127" t="s">
        <v>426</v>
      </c>
      <c r="B159" s="129" t="s">
        <v>32</v>
      </c>
      <c r="C159" s="445"/>
      <c r="N159" s="102"/>
    </row>
    <row r="160" spans="1:14" ht="18" customHeight="1">
      <c r="A160" s="127" t="s">
        <v>36</v>
      </c>
      <c r="B160" s="129" t="s">
        <v>32</v>
      </c>
      <c r="C160" s="445"/>
      <c r="N160" s="102"/>
    </row>
    <row r="161" spans="1:197" ht="18" customHeight="1">
      <c r="A161" s="127" t="s">
        <v>42</v>
      </c>
      <c r="B161" s="129" t="s">
        <v>41</v>
      </c>
      <c r="C161" s="445"/>
      <c r="N161" s="102"/>
    </row>
    <row r="162" spans="1:197" ht="18" hidden="1" customHeight="1">
      <c r="A162" s="127" t="s">
        <v>340</v>
      </c>
      <c r="B162" s="129" t="s">
        <v>32</v>
      </c>
      <c r="C162" s="131"/>
      <c r="N162" s="102"/>
    </row>
    <row r="163" spans="1:197" ht="18" hidden="1" customHeight="1">
      <c r="A163" s="127" t="s">
        <v>640</v>
      </c>
      <c r="B163" s="129" t="s">
        <v>32</v>
      </c>
      <c r="C163" s="131"/>
      <c r="N163" s="102"/>
    </row>
    <row r="164" spans="1:197" ht="18" customHeight="1">
      <c r="A164" s="127" t="s">
        <v>312</v>
      </c>
      <c r="B164" s="129" t="s">
        <v>32</v>
      </c>
      <c r="C164" s="445"/>
      <c r="N164" s="102"/>
    </row>
    <row r="165" spans="1:197" ht="18" customHeight="1">
      <c r="A165" s="127" t="s">
        <v>192</v>
      </c>
      <c r="B165" s="129" t="s">
        <v>32</v>
      </c>
      <c r="C165" s="445"/>
      <c r="N165" s="102"/>
    </row>
    <row r="166" spans="1:197" ht="18" customHeight="1">
      <c r="A166" s="127" t="s">
        <v>716</v>
      </c>
      <c r="B166" s="129" t="s">
        <v>32</v>
      </c>
      <c r="C166" s="445"/>
      <c r="D166" s="91"/>
      <c r="E166" s="91"/>
      <c r="H166" s="91"/>
      <c r="I166" s="91"/>
      <c r="L166" s="91"/>
      <c r="M166" s="91"/>
      <c r="N166" s="102"/>
      <c r="O166" s="100" t="s">
        <v>632</v>
      </c>
      <c r="P166" s="100" t="s">
        <v>631</v>
      </c>
      <c r="Q166" s="100" t="s">
        <v>633</v>
      </c>
      <c r="R166" s="100" t="s">
        <v>634</v>
      </c>
      <c r="T166" s="91"/>
      <c r="U166" s="91"/>
      <c r="X166" s="91"/>
      <c r="Y166" s="91"/>
      <c r="AB166" s="91"/>
      <c r="AC166" s="91"/>
      <c r="AF166" s="91"/>
      <c r="AG166" s="91"/>
      <c r="AJ166" s="91"/>
      <c r="AK166" s="91"/>
      <c r="AN166" s="91"/>
      <c r="AO166" s="91"/>
      <c r="AR166" s="91"/>
      <c r="AS166" s="91"/>
      <c r="AV166" s="91"/>
      <c r="AW166" s="91"/>
      <c r="AZ166" s="91"/>
      <c r="BA166" s="91"/>
      <c r="BD166" s="91"/>
      <c r="BE166" s="91"/>
      <c r="BH166" s="91"/>
      <c r="BI166" s="91"/>
      <c r="BL166" s="91"/>
      <c r="BM166" s="91"/>
      <c r="BP166" s="91"/>
      <c r="BQ166" s="91"/>
      <c r="BT166" s="91"/>
      <c r="BU166" s="91"/>
      <c r="BX166" s="91"/>
      <c r="BY166" s="91"/>
      <c r="CB166" s="91"/>
      <c r="CC166" s="91"/>
      <c r="CF166" s="91"/>
      <c r="CG166" s="91"/>
      <c r="CJ166" s="91"/>
      <c r="CK166" s="91"/>
      <c r="CN166" s="91"/>
      <c r="CO166" s="91"/>
      <c r="CR166" s="91"/>
      <c r="CS166" s="91"/>
      <c r="CV166" s="91"/>
      <c r="CW166" s="91"/>
      <c r="CZ166" s="91"/>
      <c r="DA166" s="91"/>
      <c r="DD166" s="91"/>
      <c r="DE166" s="91"/>
      <c r="DH166" s="91"/>
      <c r="DI166" s="91"/>
      <c r="DL166" s="91"/>
      <c r="DM166" s="91"/>
      <c r="DP166" s="91"/>
      <c r="DQ166" s="91"/>
      <c r="DT166" s="91"/>
      <c r="DU166" s="91"/>
      <c r="DX166" s="91"/>
      <c r="DY166" s="91"/>
      <c r="EB166" s="91"/>
      <c r="EC166" s="91"/>
      <c r="EF166" s="91"/>
      <c r="EG166" s="91"/>
      <c r="EJ166" s="91"/>
      <c r="EK166" s="91"/>
      <c r="EN166" s="91"/>
      <c r="EO166" s="91"/>
      <c r="ER166" s="91"/>
      <c r="ES166" s="91"/>
      <c r="EV166" s="91"/>
      <c r="EW166" s="91"/>
      <c r="EZ166" s="91"/>
      <c r="FA166" s="91"/>
      <c r="FD166" s="91"/>
      <c r="FE166" s="91"/>
      <c r="FH166" s="91"/>
      <c r="FI166" s="91"/>
      <c r="FL166" s="91"/>
      <c r="FM166" s="91"/>
      <c r="FP166" s="91"/>
      <c r="FQ166" s="91"/>
      <c r="FT166" s="91"/>
      <c r="FU166" s="91"/>
      <c r="FX166" s="91"/>
      <c r="FY166" s="91"/>
      <c r="GB166" s="91"/>
      <c r="GC166" s="91"/>
      <c r="GF166" s="91"/>
      <c r="GG166" s="91"/>
      <c r="GJ166" s="91"/>
      <c r="GK166" s="91"/>
      <c r="GN166" s="91"/>
      <c r="GO166" s="91"/>
    </row>
    <row r="167" spans="1:197" ht="18" customHeight="1">
      <c r="A167" s="127" t="s">
        <v>615</v>
      </c>
      <c r="B167" s="129" t="s">
        <v>630</v>
      </c>
      <c r="C167" s="445"/>
      <c r="D167" s="91"/>
      <c r="E167" s="91"/>
      <c r="H167" s="91"/>
      <c r="I167" s="91"/>
      <c r="L167" s="91"/>
      <c r="M167" s="91"/>
      <c r="N167" s="102"/>
      <c r="O167" s="91">
        <v>660</v>
      </c>
      <c r="P167" s="91">
        <v>4.5999999999999996</v>
      </c>
      <c r="Q167" s="91">
        <v>32.619999999999997</v>
      </c>
      <c r="R167" s="91">
        <f>Q167*P167/O167</f>
        <v>0.227351515151515</v>
      </c>
      <c r="T167" s="91"/>
      <c r="U167" s="91"/>
      <c r="X167" s="91"/>
      <c r="Y167" s="91"/>
      <c r="AB167" s="91"/>
      <c r="AC167" s="91"/>
      <c r="AF167" s="91"/>
      <c r="AG167" s="91"/>
      <c r="AJ167" s="91"/>
      <c r="AK167" s="91"/>
      <c r="AN167" s="91"/>
      <c r="AO167" s="91"/>
      <c r="AR167" s="91"/>
      <c r="AS167" s="91"/>
      <c r="AV167" s="91"/>
      <c r="AW167" s="91"/>
      <c r="AZ167" s="91"/>
      <c r="BA167" s="91"/>
      <c r="BD167" s="91"/>
      <c r="BE167" s="91"/>
      <c r="BH167" s="91"/>
      <c r="BI167" s="91"/>
      <c r="BL167" s="91"/>
      <c r="BM167" s="91"/>
      <c r="BP167" s="91"/>
      <c r="BQ167" s="91"/>
      <c r="BT167" s="91"/>
      <c r="BU167" s="91"/>
      <c r="BX167" s="91"/>
      <c r="BY167" s="91"/>
      <c r="CB167" s="91"/>
      <c r="CC167" s="91"/>
      <c r="CF167" s="91"/>
      <c r="CG167" s="91"/>
      <c r="CJ167" s="91"/>
      <c r="CK167" s="91"/>
      <c r="CN167" s="91"/>
      <c r="CO167" s="91"/>
      <c r="CR167" s="91"/>
      <c r="CS167" s="91"/>
      <c r="CV167" s="91"/>
      <c r="CW167" s="91"/>
      <c r="CZ167" s="91"/>
      <c r="DA167" s="91"/>
      <c r="DD167" s="91"/>
      <c r="DE167" s="91"/>
      <c r="DH167" s="91"/>
      <c r="DI167" s="91"/>
      <c r="DL167" s="91"/>
      <c r="DM167" s="91"/>
      <c r="DP167" s="91"/>
      <c r="DQ167" s="91"/>
      <c r="DT167" s="91"/>
      <c r="DU167" s="91"/>
      <c r="DX167" s="91"/>
      <c r="DY167" s="91"/>
      <c r="EB167" s="91"/>
      <c r="EC167" s="91"/>
      <c r="EF167" s="91"/>
      <c r="EG167" s="91"/>
      <c r="EJ167" s="91"/>
      <c r="EK167" s="91"/>
      <c r="EN167" s="91"/>
      <c r="EO167" s="91"/>
      <c r="ER167" s="91"/>
      <c r="ES167" s="91"/>
      <c r="EV167" s="91"/>
      <c r="EW167" s="91"/>
      <c r="EZ167" s="91"/>
      <c r="FA167" s="91"/>
      <c r="FD167" s="91"/>
      <c r="FE167" s="91"/>
      <c r="FH167" s="91"/>
      <c r="FI167" s="91"/>
      <c r="FL167" s="91"/>
      <c r="FM167" s="91"/>
      <c r="FP167" s="91"/>
      <c r="FQ167" s="91"/>
      <c r="FT167" s="91"/>
      <c r="FU167" s="91"/>
      <c r="FX167" s="91"/>
      <c r="FY167" s="91"/>
      <c r="GB167" s="91"/>
      <c r="GC167" s="91"/>
      <c r="GF167" s="91"/>
      <c r="GG167" s="91"/>
      <c r="GJ167" s="91"/>
      <c r="GK167" s="91"/>
      <c r="GN167" s="91"/>
      <c r="GO167" s="91"/>
    </row>
    <row r="168" spans="1:197" ht="18" customHeight="1">
      <c r="A168" s="127" t="s">
        <v>246</v>
      </c>
      <c r="B168" s="129" t="s">
        <v>32</v>
      </c>
      <c r="C168" s="445"/>
      <c r="D168" s="91"/>
      <c r="E168" s="91"/>
      <c r="H168" s="91"/>
      <c r="I168" s="91"/>
      <c r="L168" s="91"/>
      <c r="M168" s="91"/>
      <c r="N168" s="102"/>
      <c r="P168" s="91"/>
      <c r="Q168" s="91"/>
      <c r="T168" s="91"/>
      <c r="U168" s="91"/>
      <c r="X168" s="91"/>
      <c r="Y168" s="91"/>
      <c r="AB168" s="91"/>
      <c r="AC168" s="91"/>
      <c r="AF168" s="91"/>
      <c r="AG168" s="91"/>
      <c r="AJ168" s="91"/>
      <c r="AK168" s="91"/>
      <c r="AN168" s="91"/>
      <c r="AO168" s="91"/>
      <c r="AR168" s="91"/>
      <c r="AS168" s="91"/>
      <c r="AV168" s="91"/>
      <c r="AW168" s="91"/>
      <c r="AZ168" s="91"/>
      <c r="BA168" s="91"/>
      <c r="BD168" s="91"/>
      <c r="BE168" s="91"/>
      <c r="BH168" s="91"/>
      <c r="BI168" s="91"/>
      <c r="BL168" s="91"/>
      <c r="BM168" s="91"/>
      <c r="BP168" s="91"/>
      <c r="BQ168" s="91"/>
      <c r="BT168" s="91"/>
      <c r="BU168" s="91"/>
      <c r="BX168" s="91"/>
      <c r="BY168" s="91"/>
      <c r="CB168" s="91"/>
      <c r="CC168" s="91"/>
      <c r="CF168" s="91"/>
      <c r="CG168" s="91"/>
      <c r="CJ168" s="91"/>
      <c r="CK168" s="91"/>
      <c r="CN168" s="91"/>
      <c r="CO168" s="91"/>
      <c r="CR168" s="91"/>
      <c r="CS168" s="91"/>
      <c r="CV168" s="91"/>
      <c r="CW168" s="91"/>
      <c r="CZ168" s="91"/>
      <c r="DA168" s="91"/>
      <c r="DD168" s="91"/>
      <c r="DE168" s="91"/>
      <c r="DH168" s="91"/>
      <c r="DI168" s="91"/>
      <c r="DL168" s="91"/>
      <c r="DM168" s="91"/>
      <c r="DP168" s="91"/>
      <c r="DQ168" s="91"/>
      <c r="DT168" s="91"/>
      <c r="DU168" s="91"/>
      <c r="DX168" s="91"/>
      <c r="DY168" s="91"/>
      <c r="EB168" s="91"/>
      <c r="EC168" s="91"/>
      <c r="EF168" s="91"/>
      <c r="EG168" s="91"/>
      <c r="EJ168" s="91"/>
      <c r="EK168" s="91"/>
      <c r="EN168" s="91"/>
      <c r="EO168" s="91"/>
      <c r="ER168" s="91"/>
      <c r="ES168" s="91"/>
      <c r="EV168" s="91"/>
      <c r="EW168" s="91"/>
      <c r="EZ168" s="91"/>
      <c r="FA168" s="91"/>
      <c r="FD168" s="91"/>
      <c r="FE168" s="91"/>
      <c r="FH168" s="91"/>
      <c r="FI168" s="91"/>
      <c r="FL168" s="91"/>
      <c r="FM168" s="91"/>
      <c r="FP168" s="91"/>
      <c r="FQ168" s="91"/>
      <c r="FT168" s="91"/>
      <c r="FU168" s="91"/>
      <c r="FX168" s="91"/>
      <c r="FY168" s="91"/>
      <c r="GB168" s="91"/>
      <c r="GC168" s="91"/>
      <c r="GF168" s="91"/>
      <c r="GG168" s="91"/>
      <c r="GJ168" s="91"/>
      <c r="GK168" s="91"/>
      <c r="GN168" s="91"/>
      <c r="GO168" s="91"/>
    </row>
    <row r="169" spans="1:197" ht="18" customHeight="1">
      <c r="A169" s="126" t="s">
        <v>422</v>
      </c>
      <c r="B169" s="129" t="s">
        <v>32</v>
      </c>
      <c r="C169" s="445"/>
      <c r="D169" s="91"/>
      <c r="E169" s="91"/>
      <c r="H169" s="91"/>
      <c r="I169" s="91"/>
      <c r="L169" s="91"/>
      <c r="M169" s="91"/>
      <c r="N169" s="102"/>
      <c r="P169" s="91"/>
      <c r="Q169" s="91"/>
      <c r="T169" s="91"/>
      <c r="U169" s="91"/>
      <c r="X169" s="91"/>
      <c r="Y169" s="91"/>
      <c r="AB169" s="91"/>
      <c r="AC169" s="91"/>
      <c r="AF169" s="91"/>
      <c r="AG169" s="91"/>
      <c r="AJ169" s="91"/>
      <c r="AK169" s="91"/>
      <c r="AN169" s="91"/>
      <c r="AO169" s="91"/>
      <c r="AR169" s="91"/>
      <c r="AS169" s="91"/>
      <c r="AV169" s="91"/>
      <c r="AW169" s="91"/>
      <c r="AZ169" s="91"/>
      <c r="BA169" s="91"/>
      <c r="BD169" s="91"/>
      <c r="BE169" s="91"/>
      <c r="BH169" s="91"/>
      <c r="BI169" s="91"/>
      <c r="BL169" s="91"/>
      <c r="BM169" s="91"/>
      <c r="BP169" s="91"/>
      <c r="BQ169" s="91"/>
      <c r="BT169" s="91"/>
      <c r="BU169" s="91"/>
      <c r="BX169" s="91"/>
      <c r="BY169" s="91"/>
      <c r="CB169" s="91"/>
      <c r="CC169" s="91"/>
      <c r="CF169" s="91"/>
      <c r="CG169" s="91"/>
      <c r="CJ169" s="91"/>
      <c r="CK169" s="91"/>
      <c r="CN169" s="91"/>
      <c r="CO169" s="91"/>
      <c r="CR169" s="91"/>
      <c r="CS169" s="91"/>
      <c r="CV169" s="91"/>
      <c r="CW169" s="91"/>
      <c r="CZ169" s="91"/>
      <c r="DA169" s="91"/>
      <c r="DD169" s="91"/>
      <c r="DE169" s="91"/>
      <c r="DH169" s="91"/>
      <c r="DI169" s="91"/>
      <c r="DL169" s="91"/>
      <c r="DM169" s="91"/>
      <c r="DP169" s="91"/>
      <c r="DQ169" s="91"/>
      <c r="DT169" s="91"/>
      <c r="DU169" s="91"/>
      <c r="DX169" s="91"/>
      <c r="DY169" s="91"/>
      <c r="EB169" s="91"/>
      <c r="EC169" s="91"/>
      <c r="EF169" s="91"/>
      <c r="EG169" s="91"/>
      <c r="EJ169" s="91"/>
      <c r="EK169" s="91"/>
      <c r="EN169" s="91"/>
      <c r="EO169" s="91"/>
      <c r="ER169" s="91"/>
      <c r="ES169" s="91"/>
      <c r="EV169" s="91"/>
      <c r="EW169" s="91"/>
      <c r="EZ169" s="91"/>
      <c r="FA169" s="91"/>
      <c r="FD169" s="91"/>
      <c r="FE169" s="91"/>
      <c r="FH169" s="91"/>
      <c r="FI169" s="91"/>
      <c r="FL169" s="91"/>
      <c r="FM169" s="91"/>
      <c r="FP169" s="91"/>
      <c r="FQ169" s="91"/>
      <c r="FT169" s="91"/>
      <c r="FU169" s="91"/>
      <c r="FX169" s="91"/>
      <c r="FY169" s="91"/>
      <c r="GB169" s="91"/>
      <c r="GC169" s="91"/>
      <c r="GF169" s="91"/>
      <c r="GG169" s="91"/>
      <c r="GJ169" s="91"/>
      <c r="GK169" s="91"/>
      <c r="GN169" s="91"/>
      <c r="GO169" s="91"/>
    </row>
    <row r="170" spans="1:197" ht="18" customHeight="1">
      <c r="A170" s="112" t="s">
        <v>43</v>
      </c>
      <c r="B170" s="129" t="s">
        <v>41</v>
      </c>
      <c r="C170" s="445"/>
      <c r="D170" s="91"/>
      <c r="E170" s="91"/>
      <c r="H170" s="91"/>
      <c r="I170" s="91"/>
      <c r="L170" s="91"/>
      <c r="M170" s="91"/>
      <c r="N170" s="102"/>
      <c r="P170" s="91"/>
      <c r="Q170" s="91"/>
      <c r="T170" s="91"/>
      <c r="U170" s="91"/>
      <c r="X170" s="91"/>
      <c r="Y170" s="91"/>
      <c r="AB170" s="91"/>
      <c r="AC170" s="91"/>
      <c r="AF170" s="91"/>
      <c r="AG170" s="91"/>
      <c r="AJ170" s="91"/>
      <c r="AK170" s="91"/>
      <c r="AN170" s="91"/>
      <c r="AO170" s="91"/>
      <c r="AR170" s="91"/>
      <c r="AS170" s="91"/>
      <c r="AV170" s="91"/>
      <c r="AW170" s="91"/>
      <c r="AZ170" s="91"/>
      <c r="BA170" s="91"/>
      <c r="BD170" s="91"/>
      <c r="BE170" s="91"/>
      <c r="BH170" s="91"/>
      <c r="BI170" s="91"/>
      <c r="BL170" s="91"/>
      <c r="BM170" s="91"/>
      <c r="BP170" s="91"/>
      <c r="BQ170" s="91"/>
      <c r="BT170" s="91"/>
      <c r="BU170" s="91"/>
      <c r="BX170" s="91"/>
      <c r="BY170" s="91"/>
      <c r="CB170" s="91"/>
      <c r="CC170" s="91"/>
      <c r="CF170" s="91"/>
      <c r="CG170" s="91"/>
      <c r="CJ170" s="91"/>
      <c r="CK170" s="91"/>
      <c r="CN170" s="91"/>
      <c r="CO170" s="91"/>
      <c r="CR170" s="91"/>
      <c r="CS170" s="91"/>
      <c r="CV170" s="91"/>
      <c r="CW170" s="91"/>
      <c r="CZ170" s="91"/>
      <c r="DA170" s="91"/>
      <c r="DD170" s="91"/>
      <c r="DE170" s="91"/>
      <c r="DH170" s="91"/>
      <c r="DI170" s="91"/>
      <c r="DL170" s="91"/>
      <c r="DM170" s="91"/>
      <c r="DP170" s="91"/>
      <c r="DQ170" s="91"/>
      <c r="DT170" s="91"/>
      <c r="DU170" s="91"/>
      <c r="DX170" s="91"/>
      <c r="DY170" s="91"/>
      <c r="EB170" s="91"/>
      <c r="EC170" s="91"/>
      <c r="EF170" s="91"/>
      <c r="EG170" s="91"/>
      <c r="EJ170" s="91"/>
      <c r="EK170" s="91"/>
      <c r="EN170" s="91"/>
      <c r="EO170" s="91"/>
      <c r="ER170" s="91"/>
      <c r="ES170" s="91"/>
      <c r="EV170" s="91"/>
      <c r="EW170" s="91"/>
      <c r="EZ170" s="91"/>
      <c r="FA170" s="91"/>
      <c r="FD170" s="91"/>
      <c r="FE170" s="91"/>
      <c r="FH170" s="91"/>
      <c r="FI170" s="91"/>
      <c r="FL170" s="91"/>
      <c r="FM170" s="91"/>
      <c r="FP170" s="91"/>
      <c r="FQ170" s="91"/>
      <c r="FT170" s="91"/>
      <c r="FU170" s="91"/>
      <c r="FX170" s="91"/>
      <c r="FY170" s="91"/>
      <c r="GB170" s="91"/>
      <c r="GC170" s="91"/>
      <c r="GF170" s="91"/>
      <c r="GG170" s="91"/>
      <c r="GJ170" s="91"/>
      <c r="GK170" s="91"/>
      <c r="GN170" s="91"/>
      <c r="GO170" s="91"/>
    </row>
    <row r="171" spans="1:197" ht="18" customHeight="1">
      <c r="A171" s="127" t="s">
        <v>713</v>
      </c>
      <c r="B171" s="129" t="s">
        <v>41</v>
      </c>
      <c r="C171" s="445"/>
      <c r="D171" s="91"/>
      <c r="E171" s="91"/>
      <c r="H171" s="91"/>
      <c r="I171" s="91"/>
      <c r="L171" s="91"/>
      <c r="M171" s="91"/>
      <c r="N171" s="102"/>
      <c r="P171" s="91"/>
      <c r="Q171" s="91"/>
      <c r="T171" s="91"/>
      <c r="U171" s="91"/>
      <c r="X171" s="91"/>
      <c r="Y171" s="91"/>
      <c r="AB171" s="91"/>
      <c r="AC171" s="91"/>
      <c r="AF171" s="91"/>
      <c r="AG171" s="91"/>
      <c r="AJ171" s="91"/>
      <c r="AK171" s="91"/>
      <c r="AN171" s="91"/>
      <c r="AO171" s="91"/>
      <c r="AR171" s="91"/>
      <c r="AS171" s="91"/>
      <c r="AV171" s="91"/>
      <c r="AW171" s="91"/>
      <c r="AZ171" s="91"/>
      <c r="BA171" s="91"/>
      <c r="BD171" s="91"/>
      <c r="BE171" s="91"/>
      <c r="BH171" s="91"/>
      <c r="BI171" s="91"/>
      <c r="BL171" s="91"/>
      <c r="BM171" s="91"/>
      <c r="BP171" s="91"/>
      <c r="BQ171" s="91"/>
      <c r="BT171" s="91"/>
      <c r="BU171" s="91"/>
      <c r="BX171" s="91"/>
      <c r="BY171" s="91"/>
      <c r="CB171" s="91"/>
      <c r="CC171" s="91"/>
      <c r="CF171" s="91"/>
      <c r="CG171" s="91"/>
      <c r="CJ171" s="91"/>
      <c r="CK171" s="91"/>
      <c r="CN171" s="91"/>
      <c r="CO171" s="91"/>
      <c r="CR171" s="91"/>
      <c r="CS171" s="91"/>
      <c r="CV171" s="91"/>
      <c r="CW171" s="91"/>
      <c r="CZ171" s="91"/>
      <c r="DA171" s="91"/>
      <c r="DD171" s="91"/>
      <c r="DE171" s="91"/>
      <c r="DH171" s="91"/>
      <c r="DI171" s="91"/>
      <c r="DL171" s="91"/>
      <c r="DM171" s="91"/>
      <c r="DP171" s="91"/>
      <c r="DQ171" s="91"/>
      <c r="DT171" s="91"/>
      <c r="DU171" s="91"/>
      <c r="DX171" s="91"/>
      <c r="DY171" s="91"/>
      <c r="EB171" s="91"/>
      <c r="EC171" s="91"/>
      <c r="EF171" s="91"/>
      <c r="EG171" s="91"/>
      <c r="EJ171" s="91"/>
      <c r="EK171" s="91"/>
      <c r="EN171" s="91"/>
      <c r="EO171" s="91"/>
      <c r="ER171" s="91"/>
      <c r="ES171" s="91"/>
      <c r="EV171" s="91"/>
      <c r="EW171" s="91"/>
      <c r="EZ171" s="91"/>
      <c r="FA171" s="91"/>
      <c r="FD171" s="91"/>
      <c r="FE171" s="91"/>
      <c r="FH171" s="91"/>
      <c r="FI171" s="91"/>
      <c r="FL171" s="91"/>
      <c r="FM171" s="91"/>
      <c r="FP171" s="91"/>
      <c r="FQ171" s="91"/>
      <c r="FT171" s="91"/>
      <c r="FU171" s="91"/>
      <c r="FX171" s="91"/>
      <c r="FY171" s="91"/>
      <c r="GB171" s="91"/>
      <c r="GC171" s="91"/>
      <c r="GF171" s="91"/>
      <c r="GG171" s="91"/>
      <c r="GJ171" s="91"/>
      <c r="GK171" s="91"/>
      <c r="GN171" s="91"/>
      <c r="GO171" s="91"/>
    </row>
    <row r="172" spans="1:197" ht="18" hidden="1" customHeight="1">
      <c r="A172" s="127" t="s">
        <v>321</v>
      </c>
      <c r="B172" s="129" t="s">
        <v>32</v>
      </c>
      <c r="C172" s="131"/>
      <c r="D172" s="91"/>
      <c r="E172" s="91"/>
      <c r="H172" s="91"/>
      <c r="I172" s="91"/>
      <c r="L172" s="91"/>
      <c r="M172" s="91"/>
      <c r="N172" s="102"/>
      <c r="P172" s="91"/>
      <c r="Q172" s="91"/>
      <c r="T172" s="91"/>
      <c r="U172" s="91"/>
      <c r="X172" s="91"/>
      <c r="Y172" s="91"/>
      <c r="AB172" s="91"/>
      <c r="AC172" s="91"/>
      <c r="AF172" s="91"/>
      <c r="AG172" s="91"/>
      <c r="AJ172" s="91"/>
      <c r="AK172" s="91"/>
      <c r="AN172" s="91"/>
      <c r="AO172" s="91"/>
      <c r="AR172" s="91"/>
      <c r="AS172" s="91"/>
      <c r="AV172" s="91"/>
      <c r="AW172" s="91"/>
      <c r="AZ172" s="91"/>
      <c r="BA172" s="91"/>
      <c r="BD172" s="91"/>
      <c r="BE172" s="91"/>
      <c r="BH172" s="91"/>
      <c r="BI172" s="91"/>
      <c r="BL172" s="91"/>
      <c r="BM172" s="91"/>
      <c r="BP172" s="91"/>
      <c r="BQ172" s="91"/>
      <c r="BT172" s="91"/>
      <c r="BU172" s="91"/>
      <c r="BX172" s="91"/>
      <c r="BY172" s="91"/>
      <c r="CB172" s="91"/>
      <c r="CC172" s="91"/>
      <c r="CF172" s="91"/>
      <c r="CG172" s="91"/>
      <c r="CJ172" s="91"/>
      <c r="CK172" s="91"/>
      <c r="CN172" s="91"/>
      <c r="CO172" s="91"/>
      <c r="CR172" s="91"/>
      <c r="CS172" s="91"/>
      <c r="CV172" s="91"/>
      <c r="CW172" s="91"/>
      <c r="CZ172" s="91"/>
      <c r="DA172" s="91"/>
      <c r="DD172" s="91"/>
      <c r="DE172" s="91"/>
      <c r="DH172" s="91"/>
      <c r="DI172" s="91"/>
      <c r="DL172" s="91"/>
      <c r="DM172" s="91"/>
      <c r="DP172" s="91"/>
      <c r="DQ172" s="91"/>
      <c r="DT172" s="91"/>
      <c r="DU172" s="91"/>
      <c r="DX172" s="91"/>
      <c r="DY172" s="91"/>
      <c r="EB172" s="91"/>
      <c r="EC172" s="91"/>
      <c r="EF172" s="91"/>
      <c r="EG172" s="91"/>
      <c r="EJ172" s="91"/>
      <c r="EK172" s="91"/>
      <c r="EN172" s="91"/>
      <c r="EO172" s="91"/>
      <c r="ER172" s="91"/>
      <c r="ES172" s="91"/>
      <c r="EV172" s="91"/>
      <c r="EW172" s="91"/>
      <c r="EZ172" s="91"/>
      <c r="FA172" s="91"/>
      <c r="FD172" s="91"/>
      <c r="FE172" s="91"/>
      <c r="FH172" s="91"/>
      <c r="FI172" s="91"/>
      <c r="FL172" s="91"/>
      <c r="FM172" s="91"/>
      <c r="FP172" s="91"/>
      <c r="FQ172" s="91"/>
      <c r="FT172" s="91"/>
      <c r="FU172" s="91"/>
      <c r="FX172" s="91"/>
      <c r="FY172" s="91"/>
      <c r="GB172" s="91"/>
      <c r="GC172" s="91"/>
      <c r="GF172" s="91"/>
      <c r="GG172" s="91"/>
      <c r="GJ172" s="91"/>
      <c r="GK172" s="91"/>
      <c r="GN172" s="91"/>
      <c r="GO172" s="91"/>
    </row>
    <row r="173" spans="1:197" ht="18" hidden="1" customHeight="1">
      <c r="A173" s="125" t="s">
        <v>327</v>
      </c>
      <c r="B173" s="103" t="s">
        <v>32</v>
      </c>
      <c r="C173" s="130"/>
      <c r="D173" s="91"/>
      <c r="E173" s="91"/>
      <c r="H173" s="91"/>
      <c r="I173" s="91"/>
      <c r="L173" s="91"/>
      <c r="M173" s="91"/>
      <c r="N173" s="102"/>
      <c r="P173" s="91"/>
      <c r="Q173" s="91"/>
      <c r="T173" s="91"/>
      <c r="U173" s="91"/>
      <c r="X173" s="91"/>
      <c r="Y173" s="91"/>
      <c r="AB173" s="91"/>
      <c r="AC173" s="91"/>
      <c r="AF173" s="91"/>
      <c r="AG173" s="91"/>
      <c r="AJ173" s="91"/>
      <c r="AK173" s="91"/>
      <c r="AN173" s="91"/>
      <c r="AO173" s="91"/>
      <c r="AR173" s="91"/>
      <c r="AS173" s="91"/>
      <c r="AV173" s="91"/>
      <c r="AW173" s="91"/>
      <c r="AZ173" s="91"/>
      <c r="BA173" s="91"/>
      <c r="BD173" s="91"/>
      <c r="BE173" s="91"/>
      <c r="BH173" s="91"/>
      <c r="BI173" s="91"/>
      <c r="BL173" s="91"/>
      <c r="BM173" s="91"/>
      <c r="BP173" s="91"/>
      <c r="BQ173" s="91"/>
      <c r="BT173" s="91"/>
      <c r="BU173" s="91"/>
      <c r="BX173" s="91"/>
      <c r="BY173" s="91"/>
      <c r="CB173" s="91"/>
      <c r="CC173" s="91"/>
      <c r="CF173" s="91"/>
      <c r="CG173" s="91"/>
      <c r="CJ173" s="91"/>
      <c r="CK173" s="91"/>
      <c r="CN173" s="91"/>
      <c r="CO173" s="91"/>
      <c r="CR173" s="91"/>
      <c r="CS173" s="91"/>
      <c r="CV173" s="91"/>
      <c r="CW173" s="91"/>
      <c r="CZ173" s="91"/>
      <c r="DA173" s="91"/>
      <c r="DD173" s="91"/>
      <c r="DE173" s="91"/>
      <c r="DH173" s="91"/>
      <c r="DI173" s="91"/>
      <c r="DL173" s="91"/>
      <c r="DM173" s="91"/>
      <c r="DP173" s="91"/>
      <c r="DQ173" s="91"/>
      <c r="DT173" s="91"/>
      <c r="DU173" s="91"/>
      <c r="DX173" s="91"/>
      <c r="DY173" s="91"/>
      <c r="EB173" s="91"/>
      <c r="EC173" s="91"/>
      <c r="EF173" s="91"/>
      <c r="EG173" s="91"/>
      <c r="EJ173" s="91"/>
      <c r="EK173" s="91"/>
      <c r="EN173" s="91"/>
      <c r="EO173" s="91"/>
      <c r="ER173" s="91"/>
      <c r="ES173" s="91"/>
      <c r="EV173" s="91"/>
      <c r="EW173" s="91"/>
      <c r="EZ173" s="91"/>
      <c r="FA173" s="91"/>
      <c r="FD173" s="91"/>
      <c r="FE173" s="91"/>
      <c r="FH173" s="91"/>
      <c r="FI173" s="91"/>
      <c r="FL173" s="91"/>
      <c r="FM173" s="91"/>
      <c r="FP173" s="91"/>
      <c r="FQ173" s="91"/>
      <c r="FT173" s="91"/>
      <c r="FU173" s="91"/>
      <c r="FX173" s="91"/>
      <c r="FY173" s="91"/>
      <c r="GB173" s="91"/>
      <c r="GC173" s="91"/>
      <c r="GF173" s="91"/>
      <c r="GG173" s="91"/>
      <c r="GJ173" s="91"/>
      <c r="GK173" s="91"/>
      <c r="GN173" s="91"/>
      <c r="GO173" s="91"/>
    </row>
    <row r="174" spans="1:197" ht="18" hidden="1" customHeight="1">
      <c r="A174" s="125" t="s">
        <v>329</v>
      </c>
      <c r="B174" s="103" t="s">
        <v>32</v>
      </c>
      <c r="C174" s="130"/>
      <c r="D174" s="91"/>
      <c r="E174" s="91"/>
      <c r="H174" s="91"/>
      <c r="I174" s="91"/>
      <c r="L174" s="91"/>
      <c r="M174" s="91"/>
      <c r="N174" s="102"/>
      <c r="P174" s="91"/>
      <c r="Q174" s="91"/>
      <c r="T174" s="91"/>
      <c r="U174" s="91"/>
      <c r="X174" s="91"/>
      <c r="Y174" s="91"/>
      <c r="AB174" s="91"/>
      <c r="AC174" s="91"/>
      <c r="AF174" s="91"/>
      <c r="AG174" s="91"/>
      <c r="AJ174" s="91"/>
      <c r="AK174" s="91"/>
      <c r="AN174" s="91"/>
      <c r="AO174" s="91"/>
      <c r="AR174" s="91"/>
      <c r="AS174" s="91"/>
      <c r="AV174" s="91"/>
      <c r="AW174" s="91"/>
      <c r="AZ174" s="91"/>
      <c r="BA174" s="91"/>
      <c r="BD174" s="91"/>
      <c r="BE174" s="91"/>
      <c r="BH174" s="91"/>
      <c r="BI174" s="91"/>
      <c r="BL174" s="91"/>
      <c r="BM174" s="91"/>
      <c r="BP174" s="91"/>
      <c r="BQ174" s="91"/>
      <c r="BT174" s="91"/>
      <c r="BU174" s="91"/>
      <c r="BX174" s="91"/>
      <c r="BY174" s="91"/>
      <c r="CB174" s="91"/>
      <c r="CC174" s="91"/>
      <c r="CF174" s="91"/>
      <c r="CG174" s="91"/>
      <c r="CJ174" s="91"/>
      <c r="CK174" s="91"/>
      <c r="CN174" s="91"/>
      <c r="CO174" s="91"/>
      <c r="CR174" s="91"/>
      <c r="CS174" s="91"/>
      <c r="CV174" s="91"/>
      <c r="CW174" s="91"/>
      <c r="CZ174" s="91"/>
      <c r="DA174" s="91"/>
      <c r="DD174" s="91"/>
      <c r="DE174" s="91"/>
      <c r="DH174" s="91"/>
      <c r="DI174" s="91"/>
      <c r="DL174" s="91"/>
      <c r="DM174" s="91"/>
      <c r="DP174" s="91"/>
      <c r="DQ174" s="91"/>
      <c r="DT174" s="91"/>
      <c r="DU174" s="91"/>
      <c r="DX174" s="91"/>
      <c r="DY174" s="91"/>
      <c r="EB174" s="91"/>
      <c r="EC174" s="91"/>
      <c r="EF174" s="91"/>
      <c r="EG174" s="91"/>
      <c r="EJ174" s="91"/>
      <c r="EK174" s="91"/>
      <c r="EN174" s="91"/>
      <c r="EO174" s="91"/>
      <c r="ER174" s="91"/>
      <c r="ES174" s="91"/>
      <c r="EV174" s="91"/>
      <c r="EW174" s="91"/>
      <c r="EZ174" s="91"/>
      <c r="FA174" s="91"/>
      <c r="FD174" s="91"/>
      <c r="FE174" s="91"/>
      <c r="FH174" s="91"/>
      <c r="FI174" s="91"/>
      <c r="FL174" s="91"/>
      <c r="FM174" s="91"/>
      <c r="FP174" s="91"/>
      <c r="FQ174" s="91"/>
      <c r="FT174" s="91"/>
      <c r="FU174" s="91"/>
      <c r="FX174" s="91"/>
      <c r="FY174" s="91"/>
      <c r="GB174" s="91"/>
      <c r="GC174" s="91"/>
      <c r="GF174" s="91"/>
      <c r="GG174" s="91"/>
      <c r="GJ174" s="91"/>
      <c r="GK174" s="91"/>
      <c r="GN174" s="91"/>
      <c r="GO174" s="91"/>
    </row>
    <row r="175" spans="1:197" ht="18" hidden="1" customHeight="1">
      <c r="A175" s="125" t="s">
        <v>328</v>
      </c>
      <c r="B175" s="103" t="s">
        <v>32</v>
      </c>
      <c r="C175" s="130"/>
      <c r="D175" s="91"/>
      <c r="E175" s="91"/>
      <c r="H175" s="91"/>
      <c r="I175" s="91"/>
      <c r="L175" s="91"/>
      <c r="M175" s="91"/>
      <c r="N175" s="102"/>
      <c r="P175" s="91"/>
      <c r="Q175" s="91"/>
      <c r="T175" s="91"/>
      <c r="U175" s="91"/>
      <c r="X175" s="91"/>
      <c r="Y175" s="91"/>
      <c r="AB175" s="91"/>
      <c r="AC175" s="91"/>
      <c r="AF175" s="91"/>
      <c r="AG175" s="91"/>
      <c r="AJ175" s="91"/>
      <c r="AK175" s="91"/>
      <c r="AN175" s="91"/>
      <c r="AO175" s="91"/>
      <c r="AR175" s="91"/>
      <c r="AS175" s="91"/>
      <c r="AV175" s="91"/>
      <c r="AW175" s="91"/>
      <c r="AZ175" s="91"/>
      <c r="BA175" s="91"/>
      <c r="BD175" s="91"/>
      <c r="BE175" s="91"/>
      <c r="BH175" s="91"/>
      <c r="BI175" s="91"/>
      <c r="BL175" s="91"/>
      <c r="BM175" s="91"/>
      <c r="BP175" s="91"/>
      <c r="BQ175" s="91"/>
      <c r="BT175" s="91"/>
      <c r="BU175" s="91"/>
      <c r="BX175" s="91"/>
      <c r="BY175" s="91"/>
      <c r="CB175" s="91"/>
      <c r="CC175" s="91"/>
      <c r="CF175" s="91"/>
      <c r="CG175" s="91"/>
      <c r="CJ175" s="91"/>
      <c r="CK175" s="91"/>
      <c r="CN175" s="91"/>
      <c r="CO175" s="91"/>
      <c r="CR175" s="91"/>
      <c r="CS175" s="91"/>
      <c r="CV175" s="91"/>
      <c r="CW175" s="91"/>
      <c r="CZ175" s="91"/>
      <c r="DA175" s="91"/>
      <c r="DD175" s="91"/>
      <c r="DE175" s="91"/>
      <c r="DH175" s="91"/>
      <c r="DI175" s="91"/>
      <c r="DL175" s="91"/>
      <c r="DM175" s="91"/>
      <c r="DP175" s="91"/>
      <c r="DQ175" s="91"/>
      <c r="DT175" s="91"/>
      <c r="DU175" s="91"/>
      <c r="DX175" s="91"/>
      <c r="DY175" s="91"/>
      <c r="EB175" s="91"/>
      <c r="EC175" s="91"/>
      <c r="EF175" s="91"/>
      <c r="EG175" s="91"/>
      <c r="EJ175" s="91"/>
      <c r="EK175" s="91"/>
      <c r="EN175" s="91"/>
      <c r="EO175" s="91"/>
      <c r="ER175" s="91"/>
      <c r="ES175" s="91"/>
      <c r="EV175" s="91"/>
      <c r="EW175" s="91"/>
      <c r="EZ175" s="91"/>
      <c r="FA175" s="91"/>
      <c r="FD175" s="91"/>
      <c r="FE175" s="91"/>
      <c r="FH175" s="91"/>
      <c r="FI175" s="91"/>
      <c r="FL175" s="91"/>
      <c r="FM175" s="91"/>
      <c r="FP175" s="91"/>
      <c r="FQ175" s="91"/>
      <c r="FT175" s="91"/>
      <c r="FU175" s="91"/>
      <c r="FX175" s="91"/>
      <c r="FY175" s="91"/>
      <c r="GB175" s="91"/>
      <c r="GC175" s="91"/>
      <c r="GF175" s="91"/>
      <c r="GG175" s="91"/>
      <c r="GJ175" s="91"/>
      <c r="GK175" s="91"/>
      <c r="GN175" s="91"/>
      <c r="GO175" s="91"/>
    </row>
    <row r="176" spans="1:197" ht="18" hidden="1" customHeight="1">
      <c r="A176" s="125" t="s">
        <v>116</v>
      </c>
      <c r="B176" s="103" t="s">
        <v>32</v>
      </c>
      <c r="C176" s="130"/>
      <c r="D176" s="91"/>
      <c r="E176" s="91"/>
      <c r="H176" s="91"/>
      <c r="I176" s="91"/>
      <c r="L176" s="91"/>
      <c r="M176" s="91"/>
      <c r="N176" s="102"/>
      <c r="P176" s="91"/>
      <c r="Q176" s="91"/>
      <c r="T176" s="91"/>
      <c r="U176" s="91"/>
      <c r="X176" s="91"/>
      <c r="Y176" s="91"/>
      <c r="AB176" s="91"/>
      <c r="AC176" s="91"/>
      <c r="AF176" s="91"/>
      <c r="AG176" s="91"/>
      <c r="AJ176" s="91"/>
      <c r="AK176" s="91"/>
      <c r="AN176" s="91"/>
      <c r="AO176" s="91"/>
      <c r="AR176" s="91"/>
      <c r="AS176" s="91"/>
      <c r="AV176" s="91"/>
      <c r="AW176" s="91"/>
      <c r="AZ176" s="91"/>
      <c r="BA176" s="91"/>
      <c r="BD176" s="91"/>
      <c r="BE176" s="91"/>
      <c r="BH176" s="91"/>
      <c r="BI176" s="91"/>
      <c r="BL176" s="91"/>
      <c r="BM176" s="91"/>
      <c r="BP176" s="91"/>
      <c r="BQ176" s="91"/>
      <c r="BT176" s="91"/>
      <c r="BU176" s="91"/>
      <c r="BX176" s="91"/>
      <c r="BY176" s="91"/>
      <c r="CB176" s="91"/>
      <c r="CC176" s="91"/>
      <c r="CF176" s="91"/>
      <c r="CG176" s="91"/>
      <c r="CJ176" s="91"/>
      <c r="CK176" s="91"/>
      <c r="CN176" s="91"/>
      <c r="CO176" s="91"/>
      <c r="CR176" s="91"/>
      <c r="CS176" s="91"/>
      <c r="CV176" s="91"/>
      <c r="CW176" s="91"/>
      <c r="CZ176" s="91"/>
      <c r="DA176" s="91"/>
      <c r="DD176" s="91"/>
      <c r="DE176" s="91"/>
      <c r="DH176" s="91"/>
      <c r="DI176" s="91"/>
      <c r="DL176" s="91"/>
      <c r="DM176" s="91"/>
      <c r="DP176" s="91"/>
      <c r="DQ176" s="91"/>
      <c r="DT176" s="91"/>
      <c r="DU176" s="91"/>
      <c r="DX176" s="91"/>
      <c r="DY176" s="91"/>
      <c r="EB176" s="91"/>
      <c r="EC176" s="91"/>
      <c r="EF176" s="91"/>
      <c r="EG176" s="91"/>
      <c r="EJ176" s="91"/>
      <c r="EK176" s="91"/>
      <c r="EN176" s="91"/>
      <c r="EO176" s="91"/>
      <c r="ER176" s="91"/>
      <c r="ES176" s="91"/>
      <c r="EV176" s="91"/>
      <c r="EW176" s="91"/>
      <c r="EZ176" s="91"/>
      <c r="FA176" s="91"/>
      <c r="FD176" s="91"/>
      <c r="FE176" s="91"/>
      <c r="FH176" s="91"/>
      <c r="FI176" s="91"/>
      <c r="FL176" s="91"/>
      <c r="FM176" s="91"/>
      <c r="FP176" s="91"/>
      <c r="FQ176" s="91"/>
      <c r="FT176" s="91"/>
      <c r="FU176" s="91"/>
      <c r="FX176" s="91"/>
      <c r="FY176" s="91"/>
      <c r="GB176" s="91"/>
      <c r="GC176" s="91"/>
      <c r="GF176" s="91"/>
      <c r="GG176" s="91"/>
      <c r="GJ176" s="91"/>
      <c r="GK176" s="91"/>
      <c r="GN176" s="91"/>
      <c r="GO176" s="91"/>
    </row>
    <row r="177" spans="1:197" ht="18" hidden="1" customHeight="1">
      <c r="A177" s="125" t="s">
        <v>414</v>
      </c>
      <c r="B177" s="103" t="s">
        <v>32</v>
      </c>
      <c r="C177" s="130"/>
      <c r="D177" s="91"/>
      <c r="E177" s="91"/>
      <c r="H177" s="91"/>
      <c r="I177" s="91"/>
      <c r="L177" s="91"/>
      <c r="M177" s="91"/>
      <c r="N177" s="102"/>
      <c r="P177" s="91"/>
      <c r="Q177" s="91"/>
      <c r="T177" s="91"/>
      <c r="U177" s="91"/>
      <c r="X177" s="91"/>
      <c r="Y177" s="91"/>
      <c r="AB177" s="91"/>
      <c r="AC177" s="91"/>
      <c r="AF177" s="91"/>
      <c r="AG177" s="91"/>
      <c r="AJ177" s="91"/>
      <c r="AK177" s="91"/>
      <c r="AN177" s="91"/>
      <c r="AO177" s="91"/>
      <c r="AR177" s="91"/>
      <c r="AS177" s="91"/>
      <c r="AV177" s="91"/>
      <c r="AW177" s="91"/>
      <c r="AZ177" s="91"/>
      <c r="BA177" s="91"/>
      <c r="BD177" s="91"/>
      <c r="BE177" s="91"/>
      <c r="BH177" s="91"/>
      <c r="BI177" s="91"/>
      <c r="BL177" s="91"/>
      <c r="BM177" s="91"/>
      <c r="BP177" s="91"/>
      <c r="BQ177" s="91"/>
      <c r="BT177" s="91"/>
      <c r="BU177" s="91"/>
      <c r="BX177" s="91"/>
      <c r="BY177" s="91"/>
      <c r="CB177" s="91"/>
      <c r="CC177" s="91"/>
      <c r="CF177" s="91"/>
      <c r="CG177" s="91"/>
      <c r="CJ177" s="91"/>
      <c r="CK177" s="91"/>
      <c r="CN177" s="91"/>
      <c r="CO177" s="91"/>
      <c r="CR177" s="91"/>
      <c r="CS177" s="91"/>
      <c r="CV177" s="91"/>
      <c r="CW177" s="91"/>
      <c r="CZ177" s="91"/>
      <c r="DA177" s="91"/>
      <c r="DD177" s="91"/>
      <c r="DE177" s="91"/>
      <c r="DH177" s="91"/>
      <c r="DI177" s="91"/>
      <c r="DL177" s="91"/>
      <c r="DM177" s="91"/>
      <c r="DP177" s="91"/>
      <c r="DQ177" s="91"/>
      <c r="DT177" s="91"/>
      <c r="DU177" s="91"/>
      <c r="DX177" s="91"/>
      <c r="DY177" s="91"/>
      <c r="EB177" s="91"/>
      <c r="EC177" s="91"/>
      <c r="EF177" s="91"/>
      <c r="EG177" s="91"/>
      <c r="EJ177" s="91"/>
      <c r="EK177" s="91"/>
      <c r="EN177" s="91"/>
      <c r="EO177" s="91"/>
      <c r="ER177" s="91"/>
      <c r="ES177" s="91"/>
      <c r="EV177" s="91"/>
      <c r="EW177" s="91"/>
      <c r="EZ177" s="91"/>
      <c r="FA177" s="91"/>
      <c r="FD177" s="91"/>
      <c r="FE177" s="91"/>
      <c r="FH177" s="91"/>
      <c r="FI177" s="91"/>
      <c r="FL177" s="91"/>
      <c r="FM177" s="91"/>
      <c r="FP177" s="91"/>
      <c r="FQ177" s="91"/>
      <c r="FT177" s="91"/>
      <c r="FU177" s="91"/>
      <c r="FX177" s="91"/>
      <c r="FY177" s="91"/>
      <c r="GB177" s="91"/>
      <c r="GC177" s="91"/>
      <c r="GF177" s="91"/>
      <c r="GG177" s="91"/>
      <c r="GJ177" s="91"/>
      <c r="GK177" s="91"/>
      <c r="GN177" s="91"/>
      <c r="GO177" s="91"/>
    </row>
    <row r="178" spans="1:197" ht="18" hidden="1" customHeight="1">
      <c r="A178" s="125" t="s">
        <v>115</v>
      </c>
      <c r="B178" s="103" t="s">
        <v>32</v>
      </c>
      <c r="C178" s="130"/>
      <c r="D178" s="91"/>
      <c r="E178" s="91"/>
      <c r="H178" s="91"/>
      <c r="I178" s="91"/>
      <c r="L178" s="91"/>
      <c r="M178" s="91"/>
      <c r="N178" s="102"/>
      <c r="P178" s="91"/>
      <c r="Q178" s="91"/>
      <c r="T178" s="91"/>
      <c r="U178" s="91"/>
      <c r="X178" s="91"/>
      <c r="Y178" s="91"/>
      <c r="AB178" s="91"/>
      <c r="AC178" s="91"/>
      <c r="AF178" s="91"/>
      <c r="AG178" s="91"/>
      <c r="AJ178" s="91"/>
      <c r="AK178" s="91"/>
      <c r="AN178" s="91"/>
      <c r="AO178" s="91"/>
      <c r="AR178" s="91"/>
      <c r="AS178" s="91"/>
      <c r="AV178" s="91"/>
      <c r="AW178" s="91"/>
      <c r="AZ178" s="91"/>
      <c r="BA178" s="91"/>
      <c r="BD178" s="91"/>
      <c r="BE178" s="91"/>
      <c r="BH178" s="91"/>
      <c r="BI178" s="91"/>
      <c r="BL178" s="91"/>
      <c r="BM178" s="91"/>
      <c r="BP178" s="91"/>
      <c r="BQ178" s="91"/>
      <c r="BT178" s="91"/>
      <c r="BU178" s="91"/>
      <c r="BX178" s="91"/>
      <c r="BY178" s="91"/>
      <c r="CB178" s="91"/>
      <c r="CC178" s="91"/>
      <c r="CF178" s="91"/>
      <c r="CG178" s="91"/>
      <c r="CJ178" s="91"/>
      <c r="CK178" s="91"/>
      <c r="CN178" s="91"/>
      <c r="CO178" s="91"/>
      <c r="CR178" s="91"/>
      <c r="CS178" s="91"/>
      <c r="CV178" s="91"/>
      <c r="CW178" s="91"/>
      <c r="CZ178" s="91"/>
      <c r="DA178" s="91"/>
      <c r="DD178" s="91"/>
      <c r="DE178" s="91"/>
      <c r="DH178" s="91"/>
      <c r="DI178" s="91"/>
      <c r="DL178" s="91"/>
      <c r="DM178" s="91"/>
      <c r="DP178" s="91"/>
      <c r="DQ178" s="91"/>
      <c r="DT178" s="91"/>
      <c r="DU178" s="91"/>
      <c r="DX178" s="91"/>
      <c r="DY178" s="91"/>
      <c r="EB178" s="91"/>
      <c r="EC178" s="91"/>
      <c r="EF178" s="91"/>
      <c r="EG178" s="91"/>
      <c r="EJ178" s="91"/>
      <c r="EK178" s="91"/>
      <c r="EN178" s="91"/>
      <c r="EO178" s="91"/>
      <c r="ER178" s="91"/>
      <c r="ES178" s="91"/>
      <c r="EV178" s="91"/>
      <c r="EW178" s="91"/>
      <c r="EZ178" s="91"/>
      <c r="FA178" s="91"/>
      <c r="FD178" s="91"/>
      <c r="FE178" s="91"/>
      <c r="FH178" s="91"/>
      <c r="FI178" s="91"/>
      <c r="FL178" s="91"/>
      <c r="FM178" s="91"/>
      <c r="FP178" s="91"/>
      <c r="FQ178" s="91"/>
      <c r="FT178" s="91"/>
      <c r="FU178" s="91"/>
      <c r="FX178" s="91"/>
      <c r="FY178" s="91"/>
      <c r="GB178" s="91"/>
      <c r="GC178" s="91"/>
      <c r="GF178" s="91"/>
      <c r="GG178" s="91"/>
      <c r="GJ178" s="91"/>
      <c r="GK178" s="91"/>
      <c r="GN178" s="91"/>
      <c r="GO178" s="91"/>
    </row>
    <row r="179" spans="1:197" ht="18" hidden="1" customHeight="1">
      <c r="A179" s="125" t="s">
        <v>114</v>
      </c>
      <c r="B179" s="103" t="s">
        <v>32</v>
      </c>
      <c r="C179" s="130"/>
      <c r="D179" s="91"/>
      <c r="E179" s="91"/>
      <c r="H179" s="91"/>
      <c r="I179" s="91"/>
      <c r="L179" s="91"/>
      <c r="M179" s="91"/>
      <c r="N179" s="102"/>
      <c r="P179" s="91"/>
      <c r="Q179" s="91"/>
      <c r="T179" s="91"/>
      <c r="U179" s="91"/>
      <c r="X179" s="91"/>
      <c r="Y179" s="91"/>
      <c r="AB179" s="91"/>
      <c r="AC179" s="91"/>
      <c r="AF179" s="91"/>
      <c r="AG179" s="91"/>
      <c r="AJ179" s="91"/>
      <c r="AK179" s="91"/>
      <c r="AN179" s="91"/>
      <c r="AO179" s="91"/>
      <c r="AR179" s="91"/>
      <c r="AS179" s="91"/>
      <c r="AV179" s="91"/>
      <c r="AW179" s="91"/>
      <c r="AZ179" s="91"/>
      <c r="BA179" s="91"/>
      <c r="BD179" s="91"/>
      <c r="BE179" s="91"/>
      <c r="BH179" s="91"/>
      <c r="BI179" s="91"/>
      <c r="BL179" s="91"/>
      <c r="BM179" s="91"/>
      <c r="BP179" s="91"/>
      <c r="BQ179" s="91"/>
      <c r="BT179" s="91"/>
      <c r="BU179" s="91"/>
      <c r="BX179" s="91"/>
      <c r="BY179" s="91"/>
      <c r="CB179" s="91"/>
      <c r="CC179" s="91"/>
      <c r="CF179" s="91"/>
      <c r="CG179" s="91"/>
      <c r="CJ179" s="91"/>
      <c r="CK179" s="91"/>
      <c r="CN179" s="91"/>
      <c r="CO179" s="91"/>
      <c r="CR179" s="91"/>
      <c r="CS179" s="91"/>
      <c r="CV179" s="91"/>
      <c r="CW179" s="91"/>
      <c r="CZ179" s="91"/>
      <c r="DA179" s="91"/>
      <c r="DD179" s="91"/>
      <c r="DE179" s="91"/>
      <c r="DH179" s="91"/>
      <c r="DI179" s="91"/>
      <c r="DL179" s="91"/>
      <c r="DM179" s="91"/>
      <c r="DP179" s="91"/>
      <c r="DQ179" s="91"/>
      <c r="DT179" s="91"/>
      <c r="DU179" s="91"/>
      <c r="DX179" s="91"/>
      <c r="DY179" s="91"/>
      <c r="EB179" s="91"/>
      <c r="EC179" s="91"/>
      <c r="EF179" s="91"/>
      <c r="EG179" s="91"/>
      <c r="EJ179" s="91"/>
      <c r="EK179" s="91"/>
      <c r="EN179" s="91"/>
      <c r="EO179" s="91"/>
      <c r="ER179" s="91"/>
      <c r="ES179" s="91"/>
      <c r="EV179" s="91"/>
      <c r="EW179" s="91"/>
      <c r="EZ179" s="91"/>
      <c r="FA179" s="91"/>
      <c r="FD179" s="91"/>
      <c r="FE179" s="91"/>
      <c r="FH179" s="91"/>
      <c r="FI179" s="91"/>
      <c r="FL179" s="91"/>
      <c r="FM179" s="91"/>
      <c r="FP179" s="91"/>
      <c r="FQ179" s="91"/>
      <c r="FT179" s="91"/>
      <c r="FU179" s="91"/>
      <c r="FX179" s="91"/>
      <c r="FY179" s="91"/>
      <c r="GB179" s="91"/>
      <c r="GC179" s="91"/>
      <c r="GF179" s="91"/>
      <c r="GG179" s="91"/>
      <c r="GJ179" s="91"/>
      <c r="GK179" s="91"/>
      <c r="GN179" s="91"/>
      <c r="GO179" s="91"/>
    </row>
    <row r="180" spans="1:197" ht="18" hidden="1" customHeight="1">
      <c r="A180" s="125" t="s">
        <v>117</v>
      </c>
      <c r="B180" s="103" t="s">
        <v>32</v>
      </c>
      <c r="C180" s="130"/>
      <c r="D180" s="91"/>
      <c r="E180" s="91"/>
      <c r="H180" s="91"/>
      <c r="I180" s="91"/>
      <c r="L180" s="91"/>
      <c r="M180" s="91"/>
      <c r="N180" s="102"/>
      <c r="P180" s="91"/>
      <c r="Q180" s="91"/>
      <c r="T180" s="91"/>
      <c r="U180" s="91"/>
      <c r="X180" s="91"/>
      <c r="Y180" s="91"/>
      <c r="AB180" s="91"/>
      <c r="AC180" s="91"/>
      <c r="AF180" s="91"/>
      <c r="AG180" s="91"/>
      <c r="AJ180" s="91"/>
      <c r="AK180" s="91"/>
      <c r="AN180" s="91"/>
      <c r="AO180" s="91"/>
      <c r="AR180" s="91"/>
      <c r="AS180" s="91"/>
      <c r="AV180" s="91"/>
      <c r="AW180" s="91"/>
      <c r="AZ180" s="91"/>
      <c r="BA180" s="91"/>
      <c r="BD180" s="91"/>
      <c r="BE180" s="91"/>
      <c r="BH180" s="91"/>
      <c r="BI180" s="91"/>
      <c r="BL180" s="91"/>
      <c r="BM180" s="91"/>
      <c r="BP180" s="91"/>
      <c r="BQ180" s="91"/>
      <c r="BT180" s="91"/>
      <c r="BU180" s="91"/>
      <c r="BX180" s="91"/>
      <c r="BY180" s="91"/>
      <c r="CB180" s="91"/>
      <c r="CC180" s="91"/>
      <c r="CF180" s="91"/>
      <c r="CG180" s="91"/>
      <c r="CJ180" s="91"/>
      <c r="CK180" s="91"/>
      <c r="CN180" s="91"/>
      <c r="CO180" s="91"/>
      <c r="CR180" s="91"/>
      <c r="CS180" s="91"/>
      <c r="CV180" s="91"/>
      <c r="CW180" s="91"/>
      <c r="CZ180" s="91"/>
      <c r="DA180" s="91"/>
      <c r="DD180" s="91"/>
      <c r="DE180" s="91"/>
      <c r="DH180" s="91"/>
      <c r="DI180" s="91"/>
      <c r="DL180" s="91"/>
      <c r="DM180" s="91"/>
      <c r="DP180" s="91"/>
      <c r="DQ180" s="91"/>
      <c r="DT180" s="91"/>
      <c r="DU180" s="91"/>
      <c r="DX180" s="91"/>
      <c r="DY180" s="91"/>
      <c r="EB180" s="91"/>
      <c r="EC180" s="91"/>
      <c r="EF180" s="91"/>
      <c r="EG180" s="91"/>
      <c r="EJ180" s="91"/>
      <c r="EK180" s="91"/>
      <c r="EN180" s="91"/>
      <c r="EO180" s="91"/>
      <c r="ER180" s="91"/>
      <c r="ES180" s="91"/>
      <c r="EV180" s="91"/>
      <c r="EW180" s="91"/>
      <c r="EZ180" s="91"/>
      <c r="FA180" s="91"/>
      <c r="FD180" s="91"/>
      <c r="FE180" s="91"/>
      <c r="FH180" s="91"/>
      <c r="FI180" s="91"/>
      <c r="FL180" s="91"/>
      <c r="FM180" s="91"/>
      <c r="FP180" s="91"/>
      <c r="FQ180" s="91"/>
      <c r="FT180" s="91"/>
      <c r="FU180" s="91"/>
      <c r="FX180" s="91"/>
      <c r="FY180" s="91"/>
      <c r="GB180" s="91"/>
      <c r="GC180" s="91"/>
      <c r="GF180" s="91"/>
      <c r="GG180" s="91"/>
      <c r="GJ180" s="91"/>
      <c r="GK180" s="91"/>
      <c r="GN180" s="91"/>
      <c r="GO180" s="91"/>
    </row>
    <row r="181" spans="1:197" ht="18" hidden="1" customHeight="1">
      <c r="A181" s="125" t="s">
        <v>331</v>
      </c>
      <c r="B181" s="103" t="s">
        <v>32</v>
      </c>
      <c r="C181" s="130"/>
      <c r="D181" s="91"/>
      <c r="E181" s="91"/>
      <c r="H181" s="91"/>
      <c r="I181" s="91"/>
      <c r="L181" s="91"/>
      <c r="M181" s="91"/>
      <c r="N181" s="102"/>
      <c r="P181" s="91"/>
      <c r="Q181" s="91"/>
      <c r="T181" s="91"/>
      <c r="U181" s="91"/>
      <c r="X181" s="91"/>
      <c r="Y181" s="91"/>
      <c r="AB181" s="91"/>
      <c r="AC181" s="91"/>
      <c r="AF181" s="91"/>
      <c r="AG181" s="91"/>
      <c r="AJ181" s="91"/>
      <c r="AK181" s="91"/>
      <c r="AN181" s="91"/>
      <c r="AO181" s="91"/>
      <c r="AR181" s="91"/>
      <c r="AS181" s="91"/>
      <c r="AV181" s="91"/>
      <c r="AW181" s="91"/>
      <c r="AZ181" s="91"/>
      <c r="BA181" s="91"/>
      <c r="BD181" s="91"/>
      <c r="BE181" s="91"/>
      <c r="BH181" s="91"/>
      <c r="BI181" s="91"/>
      <c r="BL181" s="91"/>
      <c r="BM181" s="91"/>
      <c r="BP181" s="91"/>
      <c r="BQ181" s="91"/>
      <c r="BT181" s="91"/>
      <c r="BU181" s="91"/>
      <c r="BX181" s="91"/>
      <c r="BY181" s="91"/>
      <c r="CB181" s="91"/>
      <c r="CC181" s="91"/>
      <c r="CF181" s="91"/>
      <c r="CG181" s="91"/>
      <c r="CJ181" s="91"/>
      <c r="CK181" s="91"/>
      <c r="CN181" s="91"/>
      <c r="CO181" s="91"/>
      <c r="CR181" s="91"/>
      <c r="CS181" s="91"/>
      <c r="CV181" s="91"/>
      <c r="CW181" s="91"/>
      <c r="CZ181" s="91"/>
      <c r="DA181" s="91"/>
      <c r="DD181" s="91"/>
      <c r="DE181" s="91"/>
      <c r="DH181" s="91"/>
      <c r="DI181" s="91"/>
      <c r="DL181" s="91"/>
      <c r="DM181" s="91"/>
      <c r="DP181" s="91"/>
      <c r="DQ181" s="91"/>
      <c r="DT181" s="91"/>
      <c r="DU181" s="91"/>
      <c r="DX181" s="91"/>
      <c r="DY181" s="91"/>
      <c r="EB181" s="91"/>
      <c r="EC181" s="91"/>
      <c r="EF181" s="91"/>
      <c r="EG181" s="91"/>
      <c r="EJ181" s="91"/>
      <c r="EK181" s="91"/>
      <c r="EN181" s="91"/>
      <c r="EO181" s="91"/>
      <c r="ER181" s="91"/>
      <c r="ES181" s="91"/>
      <c r="EV181" s="91"/>
      <c r="EW181" s="91"/>
      <c r="EZ181" s="91"/>
      <c r="FA181" s="91"/>
      <c r="FD181" s="91"/>
      <c r="FE181" s="91"/>
      <c r="FH181" s="91"/>
      <c r="FI181" s="91"/>
      <c r="FL181" s="91"/>
      <c r="FM181" s="91"/>
      <c r="FP181" s="91"/>
      <c r="FQ181" s="91"/>
      <c r="FT181" s="91"/>
      <c r="FU181" s="91"/>
      <c r="FX181" s="91"/>
      <c r="FY181" s="91"/>
      <c r="GB181" s="91"/>
      <c r="GC181" s="91"/>
      <c r="GF181" s="91"/>
      <c r="GG181" s="91"/>
      <c r="GJ181" s="91"/>
      <c r="GK181" s="91"/>
      <c r="GN181" s="91"/>
      <c r="GO181" s="91"/>
    </row>
    <row r="182" spans="1:197" ht="18" hidden="1" customHeight="1">
      <c r="A182" s="125" t="s">
        <v>345</v>
      </c>
      <c r="B182" s="103" t="s">
        <v>32</v>
      </c>
      <c r="C182" s="130"/>
      <c r="D182" s="91"/>
      <c r="E182" s="91"/>
      <c r="H182" s="91"/>
      <c r="I182" s="91"/>
      <c r="L182" s="91"/>
      <c r="M182" s="91"/>
      <c r="N182" s="102"/>
      <c r="P182" s="91"/>
      <c r="Q182" s="91"/>
      <c r="T182" s="91"/>
      <c r="U182" s="91"/>
      <c r="X182" s="91"/>
      <c r="Y182" s="91"/>
      <c r="AB182" s="91"/>
      <c r="AC182" s="91"/>
      <c r="AF182" s="91"/>
      <c r="AG182" s="91"/>
      <c r="AJ182" s="91"/>
      <c r="AK182" s="91"/>
      <c r="AN182" s="91"/>
      <c r="AO182" s="91"/>
      <c r="AR182" s="91"/>
      <c r="AS182" s="91"/>
      <c r="AV182" s="91"/>
      <c r="AW182" s="91"/>
      <c r="AZ182" s="91"/>
      <c r="BA182" s="91"/>
      <c r="BD182" s="91"/>
      <c r="BE182" s="91"/>
      <c r="BH182" s="91"/>
      <c r="BI182" s="91"/>
      <c r="BL182" s="91"/>
      <c r="BM182" s="91"/>
      <c r="BP182" s="91"/>
      <c r="BQ182" s="91"/>
      <c r="BT182" s="91"/>
      <c r="BU182" s="91"/>
      <c r="BX182" s="91"/>
      <c r="BY182" s="91"/>
      <c r="CB182" s="91"/>
      <c r="CC182" s="91"/>
      <c r="CF182" s="91"/>
      <c r="CG182" s="91"/>
      <c r="CJ182" s="91"/>
      <c r="CK182" s="91"/>
      <c r="CN182" s="91"/>
      <c r="CO182" s="91"/>
      <c r="CR182" s="91"/>
      <c r="CS182" s="91"/>
      <c r="CV182" s="91"/>
      <c r="CW182" s="91"/>
      <c r="CZ182" s="91"/>
      <c r="DA182" s="91"/>
      <c r="DD182" s="91"/>
      <c r="DE182" s="91"/>
      <c r="DH182" s="91"/>
      <c r="DI182" s="91"/>
      <c r="DL182" s="91"/>
      <c r="DM182" s="91"/>
      <c r="DP182" s="91"/>
      <c r="DQ182" s="91"/>
      <c r="DT182" s="91"/>
      <c r="DU182" s="91"/>
      <c r="DX182" s="91"/>
      <c r="DY182" s="91"/>
      <c r="EB182" s="91"/>
      <c r="EC182" s="91"/>
      <c r="EF182" s="91"/>
      <c r="EG182" s="91"/>
      <c r="EJ182" s="91"/>
      <c r="EK182" s="91"/>
      <c r="EN182" s="91"/>
      <c r="EO182" s="91"/>
      <c r="ER182" s="91"/>
      <c r="ES182" s="91"/>
      <c r="EV182" s="91"/>
      <c r="EW182" s="91"/>
      <c r="EZ182" s="91"/>
      <c r="FA182" s="91"/>
      <c r="FD182" s="91"/>
      <c r="FE182" s="91"/>
      <c r="FH182" s="91"/>
      <c r="FI182" s="91"/>
      <c r="FL182" s="91"/>
      <c r="FM182" s="91"/>
      <c r="FP182" s="91"/>
      <c r="FQ182" s="91"/>
      <c r="FT182" s="91"/>
      <c r="FU182" s="91"/>
      <c r="FX182" s="91"/>
      <c r="FY182" s="91"/>
      <c r="GB182" s="91"/>
      <c r="GC182" s="91"/>
      <c r="GF182" s="91"/>
      <c r="GG182" s="91"/>
      <c r="GJ182" s="91"/>
      <c r="GK182" s="91"/>
      <c r="GN182" s="91"/>
      <c r="GO182" s="91"/>
    </row>
    <row r="183" spans="1:197" ht="18" hidden="1" customHeight="1">
      <c r="A183" s="125" t="s">
        <v>337</v>
      </c>
      <c r="B183" s="103" t="s">
        <v>32</v>
      </c>
      <c r="C183" s="130"/>
      <c r="D183" s="91"/>
      <c r="E183" s="91"/>
      <c r="H183" s="91"/>
      <c r="I183" s="91"/>
      <c r="L183" s="91"/>
      <c r="M183" s="91"/>
      <c r="N183" s="102"/>
      <c r="P183" s="91"/>
      <c r="Q183" s="91"/>
      <c r="T183" s="91"/>
      <c r="U183" s="91"/>
      <c r="X183" s="91"/>
      <c r="Y183" s="91"/>
      <c r="AB183" s="91"/>
      <c r="AC183" s="91"/>
      <c r="AF183" s="91"/>
      <c r="AG183" s="91"/>
      <c r="AJ183" s="91"/>
      <c r="AK183" s="91"/>
      <c r="AN183" s="91"/>
      <c r="AO183" s="91"/>
      <c r="AR183" s="91"/>
      <c r="AS183" s="91"/>
      <c r="AV183" s="91"/>
      <c r="AW183" s="91"/>
      <c r="AZ183" s="91"/>
      <c r="BA183" s="91"/>
      <c r="BD183" s="91"/>
      <c r="BE183" s="91"/>
      <c r="BH183" s="91"/>
      <c r="BI183" s="91"/>
      <c r="BL183" s="91"/>
      <c r="BM183" s="91"/>
      <c r="BP183" s="91"/>
      <c r="BQ183" s="91"/>
      <c r="BT183" s="91"/>
      <c r="BU183" s="91"/>
      <c r="BX183" s="91"/>
      <c r="BY183" s="91"/>
      <c r="CB183" s="91"/>
      <c r="CC183" s="91"/>
      <c r="CF183" s="91"/>
      <c r="CG183" s="91"/>
      <c r="CJ183" s="91"/>
      <c r="CK183" s="91"/>
      <c r="CN183" s="91"/>
      <c r="CO183" s="91"/>
      <c r="CR183" s="91"/>
      <c r="CS183" s="91"/>
      <c r="CV183" s="91"/>
      <c r="CW183" s="91"/>
      <c r="CZ183" s="91"/>
      <c r="DA183" s="91"/>
      <c r="DD183" s="91"/>
      <c r="DE183" s="91"/>
      <c r="DH183" s="91"/>
      <c r="DI183" s="91"/>
      <c r="DL183" s="91"/>
      <c r="DM183" s="91"/>
      <c r="DP183" s="91"/>
      <c r="DQ183" s="91"/>
      <c r="DT183" s="91"/>
      <c r="DU183" s="91"/>
      <c r="DX183" s="91"/>
      <c r="DY183" s="91"/>
      <c r="EB183" s="91"/>
      <c r="EC183" s="91"/>
      <c r="EF183" s="91"/>
      <c r="EG183" s="91"/>
      <c r="EJ183" s="91"/>
      <c r="EK183" s="91"/>
      <c r="EN183" s="91"/>
      <c r="EO183" s="91"/>
      <c r="ER183" s="91"/>
      <c r="ES183" s="91"/>
      <c r="EV183" s="91"/>
      <c r="EW183" s="91"/>
      <c r="EZ183" s="91"/>
      <c r="FA183" s="91"/>
      <c r="FD183" s="91"/>
      <c r="FE183" s="91"/>
      <c r="FH183" s="91"/>
      <c r="FI183" s="91"/>
      <c r="FL183" s="91"/>
      <c r="FM183" s="91"/>
      <c r="FP183" s="91"/>
      <c r="FQ183" s="91"/>
      <c r="FT183" s="91"/>
      <c r="FU183" s="91"/>
      <c r="FX183" s="91"/>
      <c r="FY183" s="91"/>
      <c r="GB183" s="91"/>
      <c r="GC183" s="91"/>
      <c r="GF183" s="91"/>
      <c r="GG183" s="91"/>
      <c r="GJ183" s="91"/>
      <c r="GK183" s="91"/>
      <c r="GN183" s="91"/>
      <c r="GO183" s="91"/>
    </row>
    <row r="184" spans="1:197" ht="18" hidden="1" customHeight="1">
      <c r="A184" s="125" t="s">
        <v>347</v>
      </c>
      <c r="B184" s="103" t="s">
        <v>32</v>
      </c>
      <c r="C184" s="130"/>
      <c r="D184" s="91"/>
      <c r="E184" s="91"/>
      <c r="H184" s="91"/>
      <c r="I184" s="91"/>
      <c r="L184" s="91"/>
      <c r="M184" s="91"/>
      <c r="N184" s="102"/>
      <c r="P184" s="91"/>
      <c r="Q184" s="91"/>
      <c r="T184" s="91"/>
      <c r="U184" s="91"/>
      <c r="X184" s="91"/>
      <c r="Y184" s="91"/>
      <c r="AB184" s="91"/>
      <c r="AC184" s="91"/>
      <c r="AF184" s="91"/>
      <c r="AG184" s="91"/>
      <c r="AJ184" s="91"/>
      <c r="AK184" s="91"/>
      <c r="AN184" s="91"/>
      <c r="AO184" s="91"/>
      <c r="AR184" s="91"/>
      <c r="AS184" s="91"/>
      <c r="AV184" s="91"/>
      <c r="AW184" s="91"/>
      <c r="AZ184" s="91"/>
      <c r="BA184" s="91"/>
      <c r="BD184" s="91"/>
      <c r="BE184" s="91"/>
      <c r="BH184" s="91"/>
      <c r="BI184" s="91"/>
      <c r="BL184" s="91"/>
      <c r="BM184" s="91"/>
      <c r="BP184" s="91"/>
      <c r="BQ184" s="91"/>
      <c r="BT184" s="91"/>
      <c r="BU184" s="91"/>
      <c r="BX184" s="91"/>
      <c r="BY184" s="91"/>
      <c r="CB184" s="91"/>
      <c r="CC184" s="91"/>
      <c r="CF184" s="91"/>
      <c r="CG184" s="91"/>
      <c r="CJ184" s="91"/>
      <c r="CK184" s="91"/>
      <c r="CN184" s="91"/>
      <c r="CO184" s="91"/>
      <c r="CR184" s="91"/>
      <c r="CS184" s="91"/>
      <c r="CV184" s="91"/>
      <c r="CW184" s="91"/>
      <c r="CZ184" s="91"/>
      <c r="DA184" s="91"/>
      <c r="DD184" s="91"/>
      <c r="DE184" s="91"/>
      <c r="DH184" s="91"/>
      <c r="DI184" s="91"/>
      <c r="DL184" s="91"/>
      <c r="DM184" s="91"/>
      <c r="DP184" s="91"/>
      <c r="DQ184" s="91"/>
      <c r="DT184" s="91"/>
      <c r="DU184" s="91"/>
      <c r="DX184" s="91"/>
      <c r="DY184" s="91"/>
      <c r="EB184" s="91"/>
      <c r="EC184" s="91"/>
      <c r="EF184" s="91"/>
      <c r="EG184" s="91"/>
      <c r="EJ184" s="91"/>
      <c r="EK184" s="91"/>
      <c r="EN184" s="91"/>
      <c r="EO184" s="91"/>
      <c r="ER184" s="91"/>
      <c r="ES184" s="91"/>
      <c r="EV184" s="91"/>
      <c r="EW184" s="91"/>
      <c r="EZ184" s="91"/>
      <c r="FA184" s="91"/>
      <c r="FD184" s="91"/>
      <c r="FE184" s="91"/>
      <c r="FH184" s="91"/>
      <c r="FI184" s="91"/>
      <c r="FL184" s="91"/>
      <c r="FM184" s="91"/>
      <c r="FP184" s="91"/>
      <c r="FQ184" s="91"/>
      <c r="FT184" s="91"/>
      <c r="FU184" s="91"/>
      <c r="FX184" s="91"/>
      <c r="FY184" s="91"/>
      <c r="GB184" s="91"/>
      <c r="GC184" s="91"/>
      <c r="GF184" s="91"/>
      <c r="GG184" s="91"/>
      <c r="GJ184" s="91"/>
      <c r="GK184" s="91"/>
      <c r="GN184" s="91"/>
      <c r="GO184" s="91"/>
    </row>
    <row r="185" spans="1:197" ht="18" customHeight="1">
      <c r="A185" s="322" t="s">
        <v>759</v>
      </c>
      <c r="B185" s="323" t="s">
        <v>51</v>
      </c>
      <c r="C185" s="448"/>
      <c r="D185" s="91"/>
      <c r="E185" s="91"/>
      <c r="H185" s="91"/>
      <c r="I185" s="91"/>
      <c r="L185" s="91"/>
      <c r="M185" s="91"/>
      <c r="N185" s="102"/>
      <c r="P185" s="91"/>
      <c r="Q185" s="91"/>
      <c r="T185" s="91"/>
      <c r="U185" s="91"/>
      <c r="X185" s="91"/>
      <c r="Y185" s="91"/>
      <c r="AB185" s="91"/>
      <c r="AC185" s="91"/>
      <c r="AF185" s="91"/>
      <c r="AG185" s="91"/>
      <c r="AJ185" s="91"/>
      <c r="AK185" s="91"/>
      <c r="AN185" s="91"/>
      <c r="AO185" s="91"/>
      <c r="AR185" s="91"/>
      <c r="AS185" s="91"/>
      <c r="AV185" s="91"/>
      <c r="AW185" s="91"/>
      <c r="AZ185" s="91"/>
      <c r="BA185" s="91"/>
      <c r="BD185" s="91"/>
      <c r="BE185" s="91"/>
      <c r="BH185" s="91"/>
      <c r="BI185" s="91"/>
      <c r="BL185" s="91"/>
      <c r="BM185" s="91"/>
      <c r="BP185" s="91"/>
      <c r="BQ185" s="91"/>
      <c r="BT185" s="91"/>
      <c r="BU185" s="91"/>
      <c r="BX185" s="91"/>
      <c r="BY185" s="91"/>
      <c r="CB185" s="91"/>
      <c r="CC185" s="91"/>
      <c r="CF185" s="91"/>
      <c r="CG185" s="91"/>
      <c r="CJ185" s="91"/>
      <c r="CK185" s="91"/>
      <c r="CN185" s="91"/>
      <c r="CO185" s="91"/>
      <c r="CR185" s="91"/>
      <c r="CS185" s="91"/>
      <c r="CV185" s="91"/>
      <c r="CW185" s="91"/>
      <c r="CZ185" s="91"/>
      <c r="DA185" s="91"/>
      <c r="DD185" s="91"/>
      <c r="DE185" s="91"/>
      <c r="DH185" s="91"/>
      <c r="DI185" s="91"/>
      <c r="DL185" s="91"/>
      <c r="DM185" s="91"/>
      <c r="DP185" s="91"/>
      <c r="DQ185" s="91"/>
      <c r="DT185" s="91"/>
      <c r="DU185" s="91"/>
      <c r="DX185" s="91"/>
      <c r="DY185" s="91"/>
      <c r="EB185" s="91"/>
      <c r="EC185" s="91"/>
      <c r="EF185" s="91"/>
      <c r="EG185" s="91"/>
      <c r="EJ185" s="91"/>
      <c r="EK185" s="91"/>
      <c r="EN185" s="91"/>
      <c r="EO185" s="91"/>
      <c r="ER185" s="91"/>
      <c r="ES185" s="91"/>
      <c r="EV185" s="91"/>
      <c r="EW185" s="91"/>
      <c r="EZ185" s="91"/>
      <c r="FA185" s="91"/>
      <c r="FD185" s="91"/>
      <c r="FE185" s="91"/>
      <c r="FH185" s="91"/>
      <c r="FI185" s="91"/>
      <c r="FL185" s="91"/>
      <c r="FM185" s="91"/>
      <c r="FP185" s="91"/>
      <c r="FQ185" s="91"/>
      <c r="FT185" s="91"/>
      <c r="FU185" s="91"/>
      <c r="FX185" s="91"/>
      <c r="FY185" s="91"/>
      <c r="GB185" s="91"/>
      <c r="GC185" s="91"/>
      <c r="GF185" s="91"/>
      <c r="GG185" s="91"/>
      <c r="GJ185" s="91"/>
      <c r="GK185" s="91"/>
      <c r="GN185" s="91"/>
      <c r="GO185" s="91"/>
    </row>
    <row r="186" spans="1:197" ht="18" customHeight="1">
      <c r="A186" s="322" t="s">
        <v>760</v>
      </c>
      <c r="B186" s="323" t="s">
        <v>51</v>
      </c>
      <c r="C186" s="448"/>
      <c r="D186" s="91"/>
      <c r="E186" s="91"/>
      <c r="H186" s="91"/>
      <c r="I186" s="91"/>
      <c r="L186" s="91"/>
      <c r="M186" s="91"/>
      <c r="N186" s="102"/>
      <c r="P186" s="91"/>
      <c r="Q186" s="91"/>
      <c r="T186" s="91"/>
      <c r="U186" s="91"/>
      <c r="X186" s="91"/>
      <c r="Y186" s="91"/>
      <c r="AB186" s="91"/>
      <c r="AC186" s="91"/>
      <c r="AF186" s="91"/>
      <c r="AG186" s="91"/>
      <c r="AJ186" s="91"/>
      <c r="AK186" s="91"/>
      <c r="AN186" s="91"/>
      <c r="AO186" s="91"/>
      <c r="AR186" s="91"/>
      <c r="AS186" s="91"/>
      <c r="AV186" s="91"/>
      <c r="AW186" s="91"/>
      <c r="AZ186" s="91"/>
      <c r="BA186" s="91"/>
      <c r="BD186" s="91"/>
      <c r="BE186" s="91"/>
      <c r="BH186" s="91"/>
      <c r="BI186" s="91"/>
      <c r="BL186" s="91"/>
      <c r="BM186" s="91"/>
      <c r="BP186" s="91"/>
      <c r="BQ186" s="91"/>
      <c r="BT186" s="91"/>
      <c r="BU186" s="91"/>
      <c r="BX186" s="91"/>
      <c r="BY186" s="91"/>
      <c r="CB186" s="91"/>
      <c r="CC186" s="91"/>
      <c r="CF186" s="91"/>
      <c r="CG186" s="91"/>
      <c r="CJ186" s="91"/>
      <c r="CK186" s="91"/>
      <c r="CN186" s="91"/>
      <c r="CO186" s="91"/>
      <c r="CR186" s="91"/>
      <c r="CS186" s="91"/>
      <c r="CV186" s="91"/>
      <c r="CW186" s="91"/>
      <c r="CZ186" s="91"/>
      <c r="DA186" s="91"/>
      <c r="DD186" s="91"/>
      <c r="DE186" s="91"/>
      <c r="DH186" s="91"/>
      <c r="DI186" s="91"/>
      <c r="DL186" s="91"/>
      <c r="DM186" s="91"/>
      <c r="DP186" s="91"/>
      <c r="DQ186" s="91"/>
      <c r="DT186" s="91"/>
      <c r="DU186" s="91"/>
      <c r="DX186" s="91"/>
      <c r="DY186" s="91"/>
      <c r="EB186" s="91"/>
      <c r="EC186" s="91"/>
      <c r="EF186" s="91"/>
      <c r="EG186" s="91"/>
      <c r="EJ186" s="91"/>
      <c r="EK186" s="91"/>
      <c r="EN186" s="91"/>
      <c r="EO186" s="91"/>
      <c r="ER186" s="91"/>
      <c r="ES186" s="91"/>
      <c r="EV186" s="91"/>
      <c r="EW186" s="91"/>
      <c r="EZ186" s="91"/>
      <c r="FA186" s="91"/>
      <c r="FD186" s="91"/>
      <c r="FE186" s="91"/>
      <c r="FH186" s="91"/>
      <c r="FI186" s="91"/>
      <c r="FL186" s="91"/>
      <c r="FM186" s="91"/>
      <c r="FP186" s="91"/>
      <c r="FQ186" s="91"/>
      <c r="FT186" s="91"/>
      <c r="FU186" s="91"/>
      <c r="FX186" s="91"/>
      <c r="FY186" s="91"/>
      <c r="GB186" s="91"/>
      <c r="GC186" s="91"/>
      <c r="GF186" s="91"/>
      <c r="GG186" s="91"/>
      <c r="GJ186" s="91"/>
      <c r="GK186" s="91"/>
      <c r="GN186" s="91"/>
      <c r="GO186" s="91"/>
    </row>
    <row r="187" spans="1:197" ht="18" hidden="1" customHeight="1">
      <c r="A187" s="125" t="s">
        <v>403</v>
      </c>
      <c r="B187" s="103" t="s">
        <v>31</v>
      </c>
      <c r="C187" s="130"/>
      <c r="D187" s="91"/>
      <c r="E187" s="91"/>
      <c r="H187" s="91"/>
      <c r="I187" s="91"/>
      <c r="L187" s="91"/>
      <c r="M187" s="91"/>
      <c r="P187" s="91"/>
      <c r="Q187" s="91"/>
      <c r="T187" s="91"/>
      <c r="U187" s="91"/>
      <c r="X187" s="91"/>
      <c r="Y187" s="91"/>
      <c r="AB187" s="91"/>
      <c r="AC187" s="91"/>
      <c r="AF187" s="91"/>
      <c r="AG187" s="91"/>
      <c r="AJ187" s="91"/>
      <c r="AK187" s="91"/>
      <c r="AN187" s="91"/>
      <c r="AO187" s="91"/>
      <c r="AR187" s="91"/>
      <c r="AS187" s="91"/>
      <c r="AV187" s="91"/>
      <c r="AW187" s="91"/>
      <c r="AZ187" s="91"/>
      <c r="BA187" s="91"/>
      <c r="BD187" s="91"/>
      <c r="BE187" s="91"/>
      <c r="BH187" s="91"/>
      <c r="BI187" s="91"/>
      <c r="BL187" s="91"/>
      <c r="BM187" s="91"/>
      <c r="BP187" s="91"/>
      <c r="BQ187" s="91"/>
      <c r="BT187" s="91"/>
      <c r="BU187" s="91"/>
      <c r="BX187" s="91"/>
      <c r="BY187" s="91"/>
      <c r="CB187" s="91"/>
      <c r="CC187" s="91"/>
      <c r="CF187" s="91"/>
      <c r="CG187" s="91"/>
      <c r="CJ187" s="91"/>
      <c r="CK187" s="91"/>
      <c r="CN187" s="91"/>
      <c r="CO187" s="91"/>
      <c r="CR187" s="91"/>
      <c r="CS187" s="91"/>
      <c r="CV187" s="91"/>
      <c r="CW187" s="91"/>
      <c r="CZ187" s="91"/>
      <c r="DA187" s="91"/>
      <c r="DD187" s="91"/>
      <c r="DE187" s="91"/>
      <c r="DH187" s="91"/>
      <c r="DI187" s="91"/>
      <c r="DL187" s="91"/>
      <c r="DM187" s="91"/>
      <c r="DP187" s="91"/>
      <c r="DQ187" s="91"/>
      <c r="DT187" s="91"/>
      <c r="DU187" s="91"/>
      <c r="DX187" s="91"/>
      <c r="DY187" s="91"/>
      <c r="EB187" s="91"/>
      <c r="EC187" s="91"/>
      <c r="EF187" s="91"/>
      <c r="EG187" s="91"/>
      <c r="EJ187" s="91"/>
      <c r="EK187" s="91"/>
      <c r="EN187" s="91"/>
      <c r="EO187" s="91"/>
      <c r="ER187" s="91"/>
      <c r="ES187" s="91"/>
      <c r="EV187" s="91"/>
      <c r="EW187" s="91"/>
      <c r="EZ187" s="91"/>
      <c r="FA187" s="91"/>
      <c r="FD187" s="91"/>
      <c r="FE187" s="91"/>
      <c r="FH187" s="91"/>
      <c r="FI187" s="91"/>
      <c r="FL187" s="91"/>
      <c r="FM187" s="91"/>
      <c r="FP187" s="91"/>
      <c r="FQ187" s="91"/>
      <c r="FT187" s="91"/>
      <c r="FU187" s="91"/>
      <c r="FX187" s="91"/>
      <c r="FY187" s="91"/>
      <c r="GB187" s="91"/>
      <c r="GC187" s="91"/>
      <c r="GF187" s="91"/>
      <c r="GG187" s="91"/>
      <c r="GJ187" s="91"/>
      <c r="GK187" s="91"/>
      <c r="GN187" s="91"/>
      <c r="GO187" s="91"/>
    </row>
    <row r="188" spans="1:197" hidden="1">
      <c r="C188" s="132"/>
      <c r="D188" s="91"/>
      <c r="E188" s="91"/>
      <c r="H188" s="91"/>
      <c r="I188" s="91"/>
      <c r="L188" s="91"/>
      <c r="M188" s="91"/>
      <c r="P188" s="91"/>
      <c r="Q188" s="91"/>
      <c r="T188" s="91"/>
      <c r="U188" s="91"/>
      <c r="X188" s="91"/>
      <c r="Y188" s="91"/>
      <c r="AB188" s="91"/>
      <c r="AC188" s="91"/>
      <c r="AF188" s="91"/>
      <c r="AG188" s="91"/>
      <c r="AJ188" s="91"/>
      <c r="AK188" s="91"/>
      <c r="AN188" s="91"/>
      <c r="AO188" s="91"/>
      <c r="AR188" s="91"/>
      <c r="AS188" s="91"/>
      <c r="AV188" s="91"/>
      <c r="AW188" s="91"/>
      <c r="AZ188" s="91"/>
      <c r="BA188" s="91"/>
      <c r="BD188" s="91"/>
      <c r="BE188" s="91"/>
      <c r="BH188" s="91"/>
      <c r="BI188" s="91"/>
      <c r="BL188" s="91"/>
      <c r="BM188" s="91"/>
      <c r="BP188" s="91"/>
      <c r="BQ188" s="91"/>
      <c r="BT188" s="91"/>
      <c r="BU188" s="91"/>
      <c r="BX188" s="91"/>
      <c r="BY188" s="91"/>
      <c r="CB188" s="91"/>
      <c r="CC188" s="91"/>
      <c r="CF188" s="91"/>
      <c r="CG188" s="91"/>
      <c r="CJ188" s="91"/>
      <c r="CK188" s="91"/>
      <c r="CN188" s="91"/>
      <c r="CO188" s="91"/>
      <c r="CR188" s="91"/>
      <c r="CS188" s="91"/>
      <c r="CV188" s="91"/>
      <c r="CW188" s="91"/>
      <c r="CZ188" s="91"/>
      <c r="DA188" s="91"/>
      <c r="DD188" s="91"/>
      <c r="DE188" s="91"/>
      <c r="DH188" s="91"/>
      <c r="DI188" s="91"/>
      <c r="DL188" s="91"/>
      <c r="DM188" s="91"/>
      <c r="DP188" s="91"/>
      <c r="DQ188" s="91"/>
      <c r="DT188" s="91"/>
      <c r="DU188" s="91"/>
      <c r="DX188" s="91"/>
      <c r="DY188" s="91"/>
      <c r="EB188" s="91"/>
      <c r="EC188" s="91"/>
      <c r="EF188" s="91"/>
      <c r="EG188" s="91"/>
      <c r="EJ188" s="91"/>
      <c r="EK188" s="91"/>
      <c r="EN188" s="91"/>
      <c r="EO188" s="91"/>
      <c r="ER188" s="91"/>
      <c r="ES188" s="91"/>
      <c r="EV188" s="91"/>
      <c r="EW188" s="91"/>
      <c r="EZ188" s="91"/>
      <c r="FA188" s="91"/>
      <c r="FD188" s="91"/>
      <c r="FE188" s="91"/>
      <c r="FH188" s="91"/>
      <c r="FI188" s="91"/>
      <c r="FL188" s="91"/>
      <c r="FM188" s="91"/>
      <c r="FP188" s="91"/>
      <c r="FQ188" s="91"/>
      <c r="FT188" s="91"/>
      <c r="FU188" s="91"/>
      <c r="FX188" s="91"/>
      <c r="FY188" s="91"/>
      <c r="GB188" s="91"/>
      <c r="GC188" s="91"/>
      <c r="GF188" s="91"/>
      <c r="GG188" s="91"/>
      <c r="GJ188" s="91"/>
      <c r="GK188" s="91"/>
      <c r="GN188" s="91"/>
      <c r="GO188" s="91"/>
    </row>
  </sheetData>
  <autoFilter ref="A1:C188" xr:uid="{00000000-0009-0000-0000-000003000000}">
    <filterColumn colId="2">
      <colorFilter dxfId="36"/>
    </filterColumn>
  </autoFilter>
  <sortState xmlns:xlrd2="http://schemas.microsoft.com/office/spreadsheetml/2017/richdata2" ref="A2:C188">
    <sortCondition ref="A1"/>
  </sortState>
  <phoneticPr fontId="0" type="noConversion"/>
  <conditionalFormatting sqref="C173:C184 C187">
    <cfRule type="cellIs" dxfId="35" priority="65" stopIfTrue="1" operator="lessThan">
      <formula>#REF!</formula>
    </cfRule>
    <cfRule type="cellIs" dxfId="34" priority="66" stopIfTrue="1" operator="greaterThan">
      <formula>#REF!</formula>
    </cfRule>
  </conditionalFormatting>
  <conditionalFormatting sqref="C173:C184 C187">
    <cfRule type="cellIs" dxfId="33" priority="81" stopIfTrue="1" operator="lessThan">
      <formula>#REF!</formula>
    </cfRule>
    <cfRule type="cellIs" dxfId="32" priority="82" stopIfTrue="1" operator="greaterThan">
      <formula>#REF!</formula>
    </cfRule>
  </conditionalFormatting>
  <conditionalFormatting sqref="C185">
    <cfRule type="cellIs" dxfId="31" priority="29" stopIfTrue="1" operator="lessThan">
      <formula>#REF!</formula>
    </cfRule>
    <cfRule type="cellIs" dxfId="30" priority="30" stopIfTrue="1" operator="greaterThan">
      <formula>#REF!</formula>
    </cfRule>
  </conditionalFormatting>
  <conditionalFormatting sqref="C185">
    <cfRule type="cellIs" dxfId="29" priority="31" stopIfTrue="1" operator="lessThan">
      <formula>#REF!</formula>
    </cfRule>
    <cfRule type="cellIs" dxfId="28" priority="32" stopIfTrue="1" operator="greaterThan">
      <formula>#REF!</formula>
    </cfRule>
  </conditionalFormatting>
  <conditionalFormatting sqref="C186">
    <cfRule type="cellIs" dxfId="27" priority="25" stopIfTrue="1" operator="lessThan">
      <formula>#REF!</formula>
    </cfRule>
    <cfRule type="cellIs" dxfId="26" priority="26" stopIfTrue="1" operator="greaterThan">
      <formula>#REF!</formula>
    </cfRule>
  </conditionalFormatting>
  <conditionalFormatting sqref="C186">
    <cfRule type="cellIs" dxfId="25" priority="27" stopIfTrue="1" operator="lessThan">
      <formula>#REF!</formula>
    </cfRule>
    <cfRule type="cellIs" dxfId="24" priority="28" stopIfTrue="1" operator="greaterThan">
      <formula>#REF!</formula>
    </cfRule>
  </conditionalFormatting>
  <conditionalFormatting sqref="C77:C79 C74:C75 C83:C169 C65:C72 C2:C63 C171:C172">
    <cfRule type="cellIs" dxfId="23" priority="21" stopIfTrue="1" operator="lessThan">
      <formula>#REF!</formula>
    </cfRule>
    <cfRule type="cellIs" dxfId="22" priority="22" stopIfTrue="1" operator="greaterThan">
      <formula>#REF!</formula>
    </cfRule>
  </conditionalFormatting>
  <conditionalFormatting sqref="C77:C79 C74:C75 C83:C169 C65:C72 C2:C63 C171:C172">
    <cfRule type="cellIs" dxfId="21" priority="23" stopIfTrue="1" operator="lessThan">
      <formula>#REF!</formula>
    </cfRule>
    <cfRule type="cellIs" dxfId="20" priority="24" stopIfTrue="1" operator="greaterThan">
      <formula>#REF!</formula>
    </cfRule>
  </conditionalFormatting>
  <conditionalFormatting sqref="C76">
    <cfRule type="cellIs" dxfId="19" priority="17" stopIfTrue="1" operator="lessThan">
      <formula>#REF!</formula>
    </cfRule>
    <cfRule type="cellIs" dxfId="18" priority="18" stopIfTrue="1" operator="greaterThan">
      <formula>#REF!</formula>
    </cfRule>
  </conditionalFormatting>
  <conditionalFormatting sqref="C76">
    <cfRule type="cellIs" dxfId="17" priority="19" stopIfTrue="1" operator="lessThan">
      <formula>#REF!</formula>
    </cfRule>
    <cfRule type="cellIs" dxfId="16" priority="20" stopIfTrue="1" operator="greaterThan">
      <formula>#REF!</formula>
    </cfRule>
  </conditionalFormatting>
  <conditionalFormatting sqref="C73">
    <cfRule type="cellIs" dxfId="15" priority="13" stopIfTrue="1" operator="lessThan">
      <formula>#REF!</formula>
    </cfRule>
    <cfRule type="cellIs" dxfId="14" priority="14" stopIfTrue="1" operator="greaterThan">
      <formula>#REF!</formula>
    </cfRule>
  </conditionalFormatting>
  <conditionalFormatting sqref="C73">
    <cfRule type="cellIs" dxfId="13" priority="15" stopIfTrue="1" operator="lessThan">
      <formula>#REF!</formula>
    </cfRule>
    <cfRule type="cellIs" dxfId="12" priority="16" stopIfTrue="1" operator="greaterThan">
      <formula>#REF!</formula>
    </cfRule>
  </conditionalFormatting>
  <conditionalFormatting sqref="C80:C82">
    <cfRule type="cellIs" dxfId="11" priority="9" stopIfTrue="1" operator="lessThan">
      <formula>#REF!</formula>
    </cfRule>
    <cfRule type="cellIs" dxfId="10" priority="10" stopIfTrue="1" operator="greaterThan">
      <formula>#REF!</formula>
    </cfRule>
  </conditionalFormatting>
  <conditionalFormatting sqref="C80:C82">
    <cfRule type="cellIs" dxfId="9" priority="11" stopIfTrue="1" operator="lessThan">
      <formula>#REF!</formula>
    </cfRule>
    <cfRule type="cellIs" dxfId="8" priority="12" stopIfTrue="1" operator="greaterThan">
      <formula>#REF!</formula>
    </cfRule>
  </conditionalFormatting>
  <conditionalFormatting sqref="C64">
    <cfRule type="cellIs" dxfId="7" priority="5" stopIfTrue="1" operator="lessThan">
      <formula>#REF!</formula>
    </cfRule>
    <cfRule type="cellIs" dxfId="6" priority="6" stopIfTrue="1" operator="greaterThan">
      <formula>#REF!</formula>
    </cfRule>
  </conditionalFormatting>
  <conditionalFormatting sqref="C64">
    <cfRule type="cellIs" dxfId="5" priority="7" stopIfTrue="1" operator="lessThan">
      <formula>#REF!</formula>
    </cfRule>
    <cfRule type="cellIs" dxfId="4" priority="8" stopIfTrue="1" operator="greaterThan">
      <formula>#REF!</formula>
    </cfRule>
  </conditionalFormatting>
  <conditionalFormatting sqref="C170">
    <cfRule type="cellIs" dxfId="3" priority="1" stopIfTrue="1" operator="lessThan">
      <formula>#REF!</formula>
    </cfRule>
    <cfRule type="cellIs" dxfId="2" priority="2" stopIfTrue="1" operator="greaterThan">
      <formula>#REF!</formula>
    </cfRule>
  </conditionalFormatting>
  <conditionalFormatting sqref="C170">
    <cfRule type="cellIs" dxfId="1" priority="3" stopIfTrue="1" operator="lessThan">
      <formula>#REF!</formula>
    </cfRule>
    <cfRule type="cellIs" dxfId="0" priority="4" stopIfTrue="1" operator="greaterThan">
      <formula>#REF!</formula>
    </cfRule>
  </conditionalFormatting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430"/>
  <sheetViews>
    <sheetView view="pageBreakPreview" zoomScaleNormal="100" zoomScaleSheetLayoutView="100" workbookViewId="0">
      <pane ySplit="1" topLeftCell="A2" activePane="bottomLeft" state="frozen"/>
      <selection pane="bottomLeft" activeCell="B1400" activeCellId="10" sqref="B1040 B1049 B1061 B1070 B1344 B1367 B1388 B1389 B1389 B1399 B1400"/>
    </sheetView>
  </sheetViews>
  <sheetFormatPr defaultRowHeight="34.5" customHeight="1"/>
  <cols>
    <col min="1" max="1" width="5.42578125" style="177" customWidth="1"/>
    <col min="2" max="2" width="58.85546875" style="178" customWidth="1"/>
    <col min="3" max="3" width="6.85546875" style="179" hidden="1" customWidth="1"/>
    <col min="4" max="4" width="6.42578125" style="114" customWidth="1"/>
    <col min="5" max="5" width="3.85546875" style="114" hidden="1" customWidth="1"/>
    <col min="6" max="6" width="8.42578125" style="114" customWidth="1"/>
    <col min="7" max="8" width="13.7109375" style="180" customWidth="1"/>
    <col min="9" max="9" width="10" style="180" customWidth="1"/>
    <col min="10" max="10" width="4.7109375" style="116" customWidth="1"/>
    <col min="11" max="11" width="5.5703125" style="116" customWidth="1"/>
    <col min="12" max="12" width="9.140625" style="116"/>
    <col min="13" max="13" width="5.85546875" style="116" customWidth="1"/>
    <col min="14" max="16384" width="9.140625" style="116"/>
  </cols>
  <sheetData>
    <row r="1" spans="1:9" s="115" customFormat="1" ht="34.5" customHeight="1">
      <c r="A1" s="305" t="s">
        <v>0</v>
      </c>
      <c r="B1" s="306" t="s">
        <v>474</v>
      </c>
      <c r="C1" s="134"/>
      <c r="D1" s="307" t="s">
        <v>1</v>
      </c>
      <c r="E1" s="135"/>
      <c r="F1" s="308" t="s">
        <v>2</v>
      </c>
      <c r="G1" s="309" t="s">
        <v>461</v>
      </c>
      <c r="H1" s="309" t="s">
        <v>39</v>
      </c>
      <c r="I1" s="309" t="s">
        <v>44</v>
      </c>
    </row>
    <row r="2" spans="1:9" ht="34.5" customHeight="1">
      <c r="A2" s="136"/>
      <c r="B2" s="112"/>
      <c r="C2" s="137"/>
      <c r="D2" s="138"/>
      <c r="E2" s="138"/>
      <c r="F2" s="101"/>
      <c r="G2" s="138"/>
      <c r="H2" s="138"/>
      <c r="I2" s="138"/>
    </row>
    <row r="3" spans="1:9" ht="34.5" customHeight="1">
      <c r="A3" s="292" t="s">
        <v>580</v>
      </c>
      <c r="B3" s="293" t="s">
        <v>255</v>
      </c>
      <c r="C3" s="140"/>
      <c r="D3" s="294" t="s">
        <v>32</v>
      </c>
      <c r="E3" s="109"/>
      <c r="F3" s="294"/>
      <c r="G3" s="292"/>
      <c r="H3" s="295">
        <f>VLOOKUP(B3,Insumos!$A$2:$C$187,3,FALSE)</f>
        <v>0</v>
      </c>
      <c r="I3" s="295">
        <f>F4+F5+F6</f>
        <v>6.7</v>
      </c>
    </row>
    <row r="4" spans="1:9" ht="12.75" customHeight="1">
      <c r="A4" s="136"/>
      <c r="B4" s="112" t="s">
        <v>254</v>
      </c>
      <c r="C4" s="137"/>
      <c r="D4" s="138" t="s">
        <v>252</v>
      </c>
      <c r="E4" s="138"/>
      <c r="F4" s="124">
        <v>1</v>
      </c>
      <c r="G4" s="138"/>
      <c r="H4" s="138"/>
      <c r="I4" s="138"/>
    </row>
    <row r="5" spans="1:9" ht="12.75" customHeight="1">
      <c r="A5" s="136"/>
      <c r="B5" s="112" t="s">
        <v>251</v>
      </c>
      <c r="C5" s="137"/>
      <c r="D5" s="138" t="s">
        <v>252</v>
      </c>
      <c r="E5" s="138"/>
      <c r="F5" s="124">
        <v>1.7</v>
      </c>
      <c r="G5" s="138"/>
      <c r="H5" s="138"/>
      <c r="I5" s="138"/>
    </row>
    <row r="6" spans="1:9" ht="12.75" customHeight="1">
      <c r="A6" s="136"/>
      <c r="B6" s="112" t="s">
        <v>253</v>
      </c>
      <c r="C6" s="137"/>
      <c r="D6" s="138" t="s">
        <v>252</v>
      </c>
      <c r="E6" s="138"/>
      <c r="F6" s="124">
        <v>4</v>
      </c>
      <c r="G6" s="138"/>
      <c r="H6" s="138"/>
      <c r="I6" s="138"/>
    </row>
    <row r="7" spans="1:9" ht="12.75" customHeight="1">
      <c r="A7" s="136"/>
      <c r="B7" s="112"/>
      <c r="C7" s="137"/>
      <c r="D7" s="138"/>
      <c r="E7" s="138"/>
      <c r="F7" s="101"/>
      <c r="G7" s="138"/>
      <c r="H7" s="138"/>
      <c r="I7" s="138"/>
    </row>
    <row r="8" spans="1:9" ht="34.5" customHeight="1">
      <c r="A8" s="292" t="s">
        <v>580</v>
      </c>
      <c r="B8" s="293" t="s">
        <v>256</v>
      </c>
      <c r="C8" s="140"/>
      <c r="D8" s="294" t="s">
        <v>32</v>
      </c>
      <c r="E8" s="109"/>
      <c r="F8" s="294"/>
      <c r="G8" s="292"/>
      <c r="H8" s="295">
        <f>VLOOKUP(B8,Insumos!$A$2:$C$187,3,FALSE)</f>
        <v>0</v>
      </c>
      <c r="I8" s="295">
        <f>F9+F10+F11</f>
        <v>6.7</v>
      </c>
    </row>
    <row r="9" spans="1:9" ht="34.5" customHeight="1">
      <c r="A9" s="136"/>
      <c r="B9" s="112" t="s">
        <v>254</v>
      </c>
      <c r="C9" s="137"/>
      <c r="D9" s="138" t="s">
        <v>252</v>
      </c>
      <c r="E9" s="138"/>
      <c r="F9" s="124">
        <v>1</v>
      </c>
      <c r="G9" s="138"/>
      <c r="H9" s="138"/>
      <c r="I9" s="138"/>
    </row>
    <row r="10" spans="1:9" ht="34.5" customHeight="1">
      <c r="A10" s="136"/>
      <c r="B10" s="112" t="s">
        <v>251</v>
      </c>
      <c r="C10" s="137"/>
      <c r="D10" s="138" t="s">
        <v>252</v>
      </c>
      <c r="E10" s="138"/>
      <c r="F10" s="124">
        <v>1.7</v>
      </c>
      <c r="G10" s="138"/>
      <c r="H10" s="138"/>
      <c r="I10" s="138"/>
    </row>
    <row r="11" spans="1:9" ht="34.5" customHeight="1">
      <c r="A11" s="136"/>
      <c r="B11" s="112" t="s">
        <v>253</v>
      </c>
      <c r="C11" s="137"/>
      <c r="D11" s="138" t="s">
        <v>252</v>
      </c>
      <c r="E11" s="138"/>
      <c r="F11" s="124">
        <v>4</v>
      </c>
      <c r="G11" s="138"/>
      <c r="H11" s="138"/>
      <c r="I11" s="138"/>
    </row>
    <row r="12" spans="1:9" ht="34.5" customHeight="1">
      <c r="A12" s="136"/>
      <c r="B12" s="112"/>
      <c r="C12" s="137"/>
      <c r="D12" s="138"/>
      <c r="E12" s="138"/>
      <c r="F12" s="101"/>
      <c r="G12" s="138"/>
      <c r="H12" s="138"/>
      <c r="I12" s="138"/>
    </row>
    <row r="13" spans="1:9" ht="34.5" customHeight="1">
      <c r="A13" s="292" t="s">
        <v>580</v>
      </c>
      <c r="B13" s="293" t="s">
        <v>258</v>
      </c>
      <c r="C13" s="140"/>
      <c r="D13" s="294" t="s">
        <v>32</v>
      </c>
      <c r="E13" s="109"/>
      <c r="F13" s="294"/>
      <c r="G13" s="292"/>
      <c r="H13" s="295">
        <f>VLOOKUP(B13,Insumos!$A$2:$C$187,3,FALSE)</f>
        <v>0</v>
      </c>
      <c r="I13" s="295">
        <f>F14+F15+F16</f>
        <v>6.7</v>
      </c>
    </row>
    <row r="14" spans="1:9" ht="34.5" customHeight="1">
      <c r="A14" s="136"/>
      <c r="B14" s="112" t="s">
        <v>254</v>
      </c>
      <c r="C14" s="137"/>
      <c r="D14" s="138" t="s">
        <v>252</v>
      </c>
      <c r="E14" s="138"/>
      <c r="F14" s="124">
        <v>1</v>
      </c>
      <c r="G14" s="138"/>
      <c r="H14" s="138"/>
      <c r="I14" s="138"/>
    </row>
    <row r="15" spans="1:9" ht="34.5" customHeight="1">
      <c r="A15" s="136"/>
      <c r="B15" s="112" t="s">
        <v>251</v>
      </c>
      <c r="C15" s="137"/>
      <c r="D15" s="138" t="s">
        <v>252</v>
      </c>
      <c r="E15" s="138"/>
      <c r="F15" s="124">
        <v>1.7</v>
      </c>
      <c r="G15" s="138"/>
      <c r="H15" s="138"/>
      <c r="I15" s="138"/>
    </row>
    <row r="16" spans="1:9" ht="34.5" customHeight="1">
      <c r="A16" s="136"/>
      <c r="B16" s="112" t="s">
        <v>253</v>
      </c>
      <c r="C16" s="137"/>
      <c r="D16" s="138" t="s">
        <v>252</v>
      </c>
      <c r="E16" s="138"/>
      <c r="F16" s="124">
        <v>4</v>
      </c>
      <c r="G16" s="138"/>
      <c r="H16" s="138"/>
      <c r="I16" s="138"/>
    </row>
    <row r="17" spans="1:9" ht="34.5" customHeight="1">
      <c r="A17" s="136"/>
      <c r="B17" s="112"/>
      <c r="C17" s="137"/>
      <c r="D17" s="138"/>
      <c r="E17" s="138"/>
      <c r="F17" s="101"/>
      <c r="G17" s="138"/>
      <c r="H17" s="138"/>
      <c r="I17" s="138"/>
    </row>
    <row r="18" spans="1:9" ht="34.5" customHeight="1">
      <c r="A18" s="292" t="s">
        <v>580</v>
      </c>
      <c r="B18" s="293" t="s">
        <v>257</v>
      </c>
      <c r="C18" s="140"/>
      <c r="D18" s="294" t="s">
        <v>32</v>
      </c>
      <c r="E18" s="109"/>
      <c r="F18" s="294"/>
      <c r="G18" s="292"/>
      <c r="H18" s="295">
        <f>VLOOKUP(B18,Insumos!$A$2:$C$187,3,FALSE)</f>
        <v>0</v>
      </c>
      <c r="I18" s="295">
        <f>F19+F20+F21</f>
        <v>6.7</v>
      </c>
    </row>
    <row r="19" spans="1:9" ht="12.75" customHeight="1">
      <c r="A19" s="136"/>
      <c r="B19" s="112" t="s">
        <v>254</v>
      </c>
      <c r="C19" s="137"/>
      <c r="D19" s="138" t="s">
        <v>252</v>
      </c>
      <c r="E19" s="138"/>
      <c r="F19" s="124">
        <v>1</v>
      </c>
      <c r="G19" s="138"/>
      <c r="H19" s="138"/>
      <c r="I19" s="138"/>
    </row>
    <row r="20" spans="1:9" ht="12.75" customHeight="1">
      <c r="A20" s="136"/>
      <c r="B20" s="112" t="s">
        <v>251</v>
      </c>
      <c r="C20" s="137"/>
      <c r="D20" s="138" t="s">
        <v>252</v>
      </c>
      <c r="E20" s="138"/>
      <c r="F20" s="124">
        <v>1.7</v>
      </c>
      <c r="G20" s="138"/>
      <c r="H20" s="138"/>
      <c r="I20" s="138"/>
    </row>
    <row r="21" spans="1:9" ht="12.75" customHeight="1">
      <c r="A21" s="136"/>
      <c r="B21" s="112" t="s">
        <v>253</v>
      </c>
      <c r="C21" s="137"/>
      <c r="D21" s="138" t="s">
        <v>252</v>
      </c>
      <c r="E21" s="138"/>
      <c r="F21" s="124">
        <v>4</v>
      </c>
      <c r="G21" s="138"/>
      <c r="H21" s="138"/>
      <c r="I21" s="138"/>
    </row>
    <row r="22" spans="1:9" ht="12.75" customHeight="1">
      <c r="A22" s="136"/>
      <c r="B22" s="112"/>
      <c r="C22" s="137"/>
      <c r="D22" s="138"/>
      <c r="E22" s="138"/>
      <c r="F22" s="101"/>
      <c r="G22" s="138"/>
      <c r="H22" s="138"/>
      <c r="I22" s="138"/>
    </row>
    <row r="23" spans="1:9" ht="34.5" customHeight="1">
      <c r="A23" s="292" t="s">
        <v>580</v>
      </c>
      <c r="B23" s="293" t="s">
        <v>540</v>
      </c>
      <c r="C23" s="140"/>
      <c r="D23" s="295" t="s">
        <v>32</v>
      </c>
      <c r="E23" s="141"/>
      <c r="F23" s="296"/>
      <c r="G23" s="297"/>
      <c r="H23" s="295">
        <f>VLOOKUP(B23,Insumos!$A$2:$C$187,3,FALSE)</f>
        <v>0</v>
      </c>
      <c r="I23" s="295">
        <f>F24+F25+F26</f>
        <v>6.7</v>
      </c>
    </row>
    <row r="24" spans="1:9" ht="34.5" customHeight="1">
      <c r="A24" s="136"/>
      <c r="B24" s="112" t="s">
        <v>254</v>
      </c>
      <c r="C24" s="137"/>
      <c r="D24" s="138" t="s">
        <v>252</v>
      </c>
      <c r="E24" s="138"/>
      <c r="F24" s="124">
        <v>1</v>
      </c>
      <c r="G24" s="138"/>
      <c r="H24" s="138"/>
      <c r="I24" s="138"/>
    </row>
    <row r="25" spans="1:9" ht="34.5" customHeight="1">
      <c r="A25" s="136"/>
      <c r="B25" s="112" t="s">
        <v>251</v>
      </c>
      <c r="C25" s="137"/>
      <c r="D25" s="138" t="s">
        <v>252</v>
      </c>
      <c r="E25" s="138"/>
      <c r="F25" s="142">
        <v>1.7</v>
      </c>
      <c r="G25" s="138"/>
      <c r="H25" s="138"/>
      <c r="I25" s="138"/>
    </row>
    <row r="26" spans="1:9" ht="34.5" customHeight="1">
      <c r="A26" s="136"/>
      <c r="B26" s="112" t="s">
        <v>253</v>
      </c>
      <c r="C26" s="137"/>
      <c r="D26" s="138" t="s">
        <v>252</v>
      </c>
      <c r="E26" s="138"/>
      <c r="F26" s="142">
        <v>4</v>
      </c>
      <c r="G26" s="138"/>
      <c r="H26" s="138"/>
      <c r="I26" s="138"/>
    </row>
    <row r="27" spans="1:9" ht="34.5" customHeight="1">
      <c r="A27" s="136"/>
      <c r="B27" s="112"/>
      <c r="C27" s="137"/>
      <c r="D27" s="138"/>
      <c r="E27" s="138"/>
      <c r="F27" s="101"/>
      <c r="G27" s="138"/>
      <c r="H27" s="138"/>
      <c r="I27" s="138"/>
    </row>
    <row r="28" spans="1:9" ht="34.5" customHeight="1">
      <c r="A28" s="292" t="s">
        <v>580</v>
      </c>
      <c r="B28" s="293" t="s">
        <v>541</v>
      </c>
      <c r="C28" s="140"/>
      <c r="D28" s="295" t="s">
        <v>32</v>
      </c>
      <c r="E28" s="141"/>
      <c r="F28" s="296"/>
      <c r="G28" s="297"/>
      <c r="H28" s="295">
        <f>VLOOKUP(B28,Insumos!$A$2:$C$187,3,FALSE)</f>
        <v>0</v>
      </c>
      <c r="I28" s="295">
        <f>F29+F30+F31</f>
        <v>6.7</v>
      </c>
    </row>
    <row r="29" spans="1:9" ht="34.5" customHeight="1">
      <c r="A29" s="136"/>
      <c r="B29" s="112" t="s">
        <v>254</v>
      </c>
      <c r="C29" s="137"/>
      <c r="D29" s="138" t="s">
        <v>252</v>
      </c>
      <c r="E29" s="138"/>
      <c r="F29" s="142">
        <v>1</v>
      </c>
      <c r="G29" s="138"/>
      <c r="H29" s="138"/>
      <c r="I29" s="138"/>
    </row>
    <row r="30" spans="1:9" ht="34.5" customHeight="1">
      <c r="A30" s="136"/>
      <c r="B30" s="112" t="s">
        <v>251</v>
      </c>
      <c r="C30" s="137"/>
      <c r="D30" s="138" t="s">
        <v>252</v>
      </c>
      <c r="E30" s="138"/>
      <c r="F30" s="142">
        <v>1.7</v>
      </c>
      <c r="G30" s="138"/>
      <c r="H30" s="138"/>
      <c r="I30" s="138"/>
    </row>
    <row r="31" spans="1:9" ht="34.5" customHeight="1">
      <c r="A31" s="136"/>
      <c r="B31" s="112" t="s">
        <v>253</v>
      </c>
      <c r="C31" s="137"/>
      <c r="D31" s="138" t="s">
        <v>252</v>
      </c>
      <c r="E31" s="138"/>
      <c r="F31" s="142">
        <v>4</v>
      </c>
      <c r="G31" s="138"/>
      <c r="H31" s="138"/>
      <c r="I31" s="138"/>
    </row>
    <row r="32" spans="1:9" ht="34.5" customHeight="1">
      <c r="A32" s="136"/>
      <c r="B32" s="112"/>
      <c r="C32" s="137"/>
      <c r="D32" s="138"/>
      <c r="E32" s="138"/>
      <c r="F32" s="101"/>
      <c r="G32" s="138"/>
      <c r="H32" s="138"/>
      <c r="I32" s="138"/>
    </row>
    <row r="33" spans="1:9" ht="34.5" customHeight="1">
      <c r="A33" s="292" t="s">
        <v>580</v>
      </c>
      <c r="B33" s="293" t="s">
        <v>542</v>
      </c>
      <c r="C33" s="140"/>
      <c r="D33" s="295" t="s">
        <v>32</v>
      </c>
      <c r="E33" s="141"/>
      <c r="F33" s="298"/>
      <c r="G33" s="297"/>
      <c r="H33" s="295">
        <f>VLOOKUP(B33,Insumos!$A$2:$C$187,3,FALSE)</f>
        <v>0</v>
      </c>
      <c r="I33" s="295">
        <f>F34+F35+F36</f>
        <v>6.7</v>
      </c>
    </row>
    <row r="34" spans="1:9" ht="34.5" customHeight="1">
      <c r="A34" s="136"/>
      <c r="B34" s="112" t="s">
        <v>254</v>
      </c>
      <c r="C34" s="137"/>
      <c r="D34" s="101" t="s">
        <v>252</v>
      </c>
      <c r="E34" s="101"/>
      <c r="F34" s="142">
        <v>1</v>
      </c>
      <c r="G34" s="138"/>
      <c r="H34" s="101"/>
      <c r="I34" s="138"/>
    </row>
    <row r="35" spans="1:9" ht="34.5" customHeight="1">
      <c r="A35" s="136"/>
      <c r="B35" s="112" t="s">
        <v>251</v>
      </c>
      <c r="C35" s="137"/>
      <c r="D35" s="101" t="s">
        <v>252</v>
      </c>
      <c r="E35" s="101"/>
      <c r="F35" s="142">
        <v>1.7</v>
      </c>
      <c r="G35" s="138"/>
      <c r="H35" s="101"/>
      <c r="I35" s="138"/>
    </row>
    <row r="36" spans="1:9" ht="34.5" customHeight="1">
      <c r="A36" s="136"/>
      <c r="B36" s="112" t="s">
        <v>253</v>
      </c>
      <c r="C36" s="137"/>
      <c r="D36" s="101" t="s">
        <v>252</v>
      </c>
      <c r="E36" s="101"/>
      <c r="F36" s="142">
        <v>4</v>
      </c>
      <c r="G36" s="138"/>
      <c r="H36" s="138"/>
      <c r="I36" s="138"/>
    </row>
    <row r="37" spans="1:9" ht="34.5" customHeight="1">
      <c r="A37" s="136"/>
      <c r="B37" s="112"/>
      <c r="C37" s="137"/>
      <c r="D37" s="138"/>
      <c r="E37" s="138"/>
      <c r="F37" s="101"/>
      <c r="G37" s="138"/>
      <c r="H37" s="138"/>
      <c r="I37" s="138"/>
    </row>
    <row r="38" spans="1:9" ht="34.5" customHeight="1">
      <c r="A38" s="292" t="s">
        <v>580</v>
      </c>
      <c r="B38" s="293" t="s">
        <v>259</v>
      </c>
      <c r="C38" s="140"/>
      <c r="D38" s="294" t="s">
        <v>32</v>
      </c>
      <c r="E38" s="109"/>
      <c r="F38" s="294"/>
      <c r="G38" s="292"/>
      <c r="H38" s="295">
        <f>VLOOKUP(B38,Insumos!$A$2:$C$187,3,FALSE)</f>
        <v>0</v>
      </c>
      <c r="I38" s="295">
        <f>F39+F40+F41</f>
        <v>6.7</v>
      </c>
    </row>
    <row r="39" spans="1:9" ht="34.5" customHeight="1">
      <c r="A39" s="136"/>
      <c r="B39" s="112" t="s">
        <v>254</v>
      </c>
      <c r="C39" s="137"/>
      <c r="D39" s="138" t="s">
        <v>252</v>
      </c>
      <c r="E39" s="138"/>
      <c r="F39" s="124">
        <v>1</v>
      </c>
      <c r="G39" s="138"/>
      <c r="H39" s="138"/>
      <c r="I39" s="138"/>
    </row>
    <row r="40" spans="1:9" ht="34.5" customHeight="1">
      <c r="A40" s="136"/>
      <c r="B40" s="112" t="s">
        <v>251</v>
      </c>
      <c r="C40" s="137"/>
      <c r="D40" s="138" t="s">
        <v>252</v>
      </c>
      <c r="E40" s="138"/>
      <c r="F40" s="124">
        <v>1.7</v>
      </c>
      <c r="G40" s="138"/>
      <c r="H40" s="138"/>
      <c r="I40" s="138"/>
    </row>
    <row r="41" spans="1:9" ht="34.5" customHeight="1">
      <c r="A41" s="136"/>
      <c r="B41" s="112" t="s">
        <v>253</v>
      </c>
      <c r="C41" s="137"/>
      <c r="D41" s="138" t="s">
        <v>252</v>
      </c>
      <c r="E41" s="138"/>
      <c r="F41" s="124">
        <v>4</v>
      </c>
      <c r="G41" s="138"/>
      <c r="H41" s="138"/>
      <c r="I41" s="138"/>
    </row>
    <row r="42" spans="1:9" ht="34.5" customHeight="1">
      <c r="A42" s="136"/>
      <c r="B42" s="112"/>
      <c r="C42" s="137"/>
      <c r="D42" s="138"/>
      <c r="E42" s="138"/>
      <c r="F42" s="101"/>
      <c r="G42" s="138"/>
      <c r="H42" s="138"/>
      <c r="I42" s="138"/>
    </row>
    <row r="43" spans="1:9" ht="34.5" customHeight="1">
      <c r="A43" s="292" t="s">
        <v>580</v>
      </c>
      <c r="B43" s="293" t="s">
        <v>413</v>
      </c>
      <c r="C43" s="140"/>
      <c r="D43" s="294" t="s">
        <v>32</v>
      </c>
      <c r="E43" s="109"/>
      <c r="F43" s="294"/>
      <c r="G43" s="292"/>
      <c r="H43" s="295">
        <f>VLOOKUP(B43,Insumos!$A$2:$C$187,3,FALSE)</f>
        <v>0</v>
      </c>
      <c r="I43" s="295">
        <f>F44+F45+F46</f>
        <v>6.7</v>
      </c>
    </row>
    <row r="44" spans="1:9" ht="34.5" customHeight="1">
      <c r="A44" s="136"/>
      <c r="B44" s="112" t="s">
        <v>254</v>
      </c>
      <c r="C44" s="137"/>
      <c r="D44" s="138" t="s">
        <v>252</v>
      </c>
      <c r="E44" s="138"/>
      <c r="F44" s="124">
        <v>1</v>
      </c>
      <c r="G44" s="138"/>
      <c r="H44" s="138"/>
      <c r="I44" s="138"/>
    </row>
    <row r="45" spans="1:9" ht="34.5" customHeight="1">
      <c r="A45" s="136"/>
      <c r="B45" s="112" t="s">
        <v>251</v>
      </c>
      <c r="C45" s="137"/>
      <c r="D45" s="138" t="s">
        <v>252</v>
      </c>
      <c r="E45" s="138"/>
      <c r="F45" s="124">
        <v>1.7</v>
      </c>
      <c r="G45" s="138"/>
      <c r="H45" s="138"/>
      <c r="I45" s="138"/>
    </row>
    <row r="46" spans="1:9" ht="34.5" customHeight="1">
      <c r="A46" s="136"/>
      <c r="B46" s="112" t="s">
        <v>253</v>
      </c>
      <c r="C46" s="137"/>
      <c r="D46" s="138" t="s">
        <v>252</v>
      </c>
      <c r="E46" s="138"/>
      <c r="F46" s="124">
        <v>4</v>
      </c>
      <c r="G46" s="138"/>
      <c r="H46" s="138"/>
      <c r="I46" s="138"/>
    </row>
    <row r="47" spans="1:9" ht="34.5" customHeight="1">
      <c r="A47" s="136"/>
      <c r="B47" s="112"/>
      <c r="C47" s="137"/>
      <c r="D47" s="138"/>
      <c r="E47" s="138"/>
      <c r="F47" s="101"/>
      <c r="G47" s="138"/>
      <c r="H47" s="138"/>
      <c r="I47" s="138"/>
    </row>
    <row r="48" spans="1:9" ht="34.5" customHeight="1">
      <c r="A48" s="292" t="s">
        <v>580</v>
      </c>
      <c r="B48" s="293" t="s">
        <v>260</v>
      </c>
      <c r="C48" s="140"/>
      <c r="D48" s="294" t="s">
        <v>32</v>
      </c>
      <c r="E48" s="109"/>
      <c r="F48" s="294"/>
      <c r="G48" s="292"/>
      <c r="H48" s="295">
        <f>VLOOKUP(B48,Insumos!$A$2:$C$187,3,FALSE)</f>
        <v>0</v>
      </c>
      <c r="I48" s="295">
        <f>F49+F50+F51</f>
        <v>6.7</v>
      </c>
    </row>
    <row r="49" spans="1:9" ht="34.5" customHeight="1">
      <c r="A49" s="136"/>
      <c r="B49" s="112" t="s">
        <v>254</v>
      </c>
      <c r="C49" s="137"/>
      <c r="D49" s="138" t="s">
        <v>252</v>
      </c>
      <c r="E49" s="138"/>
      <c r="F49" s="124">
        <v>1</v>
      </c>
      <c r="G49" s="138"/>
      <c r="H49" s="138"/>
      <c r="I49" s="138"/>
    </row>
    <row r="50" spans="1:9" ht="34.5" customHeight="1">
      <c r="A50" s="136"/>
      <c r="B50" s="112" t="s">
        <v>251</v>
      </c>
      <c r="C50" s="137"/>
      <c r="D50" s="138" t="s">
        <v>252</v>
      </c>
      <c r="E50" s="138"/>
      <c r="F50" s="124">
        <v>1.7</v>
      </c>
      <c r="G50" s="138"/>
      <c r="H50" s="138"/>
      <c r="I50" s="138"/>
    </row>
    <row r="51" spans="1:9" ht="34.5" customHeight="1">
      <c r="A51" s="136"/>
      <c r="B51" s="112" t="s">
        <v>253</v>
      </c>
      <c r="C51" s="137"/>
      <c r="D51" s="138" t="s">
        <v>252</v>
      </c>
      <c r="E51" s="138"/>
      <c r="F51" s="124">
        <v>4</v>
      </c>
      <c r="G51" s="138"/>
      <c r="H51" s="138"/>
      <c r="I51" s="138"/>
    </row>
    <row r="52" spans="1:9" ht="34.5" customHeight="1">
      <c r="A52" s="136"/>
      <c r="B52" s="112"/>
      <c r="C52" s="137"/>
      <c r="D52" s="138"/>
      <c r="E52" s="138"/>
      <c r="F52" s="101"/>
      <c r="G52" s="138"/>
      <c r="H52" s="138"/>
      <c r="I52" s="138"/>
    </row>
    <row r="53" spans="1:9" ht="34.5" customHeight="1">
      <c r="A53" s="292" t="s">
        <v>580</v>
      </c>
      <c r="B53" s="293" t="s">
        <v>261</v>
      </c>
      <c r="C53" s="140"/>
      <c r="D53" s="294" t="s">
        <v>32</v>
      </c>
      <c r="E53" s="109"/>
      <c r="F53" s="294"/>
      <c r="G53" s="292"/>
      <c r="H53" s="295">
        <f>VLOOKUP(B53,Insumos!$A$2:$C$187,3,FALSE)</f>
        <v>0</v>
      </c>
      <c r="I53" s="295">
        <f>F54+F55+F56</f>
        <v>6.7</v>
      </c>
    </row>
    <row r="54" spans="1:9" ht="34.5" customHeight="1">
      <c r="A54" s="136"/>
      <c r="B54" s="112" t="s">
        <v>254</v>
      </c>
      <c r="C54" s="137"/>
      <c r="D54" s="138" t="s">
        <v>252</v>
      </c>
      <c r="E54" s="138"/>
      <c r="F54" s="124">
        <v>1</v>
      </c>
      <c r="G54" s="138"/>
      <c r="H54" s="138"/>
      <c r="I54" s="138"/>
    </row>
    <row r="55" spans="1:9" ht="34.5" customHeight="1">
      <c r="A55" s="136"/>
      <c r="B55" s="112" t="s">
        <v>251</v>
      </c>
      <c r="C55" s="137"/>
      <c r="D55" s="138" t="s">
        <v>252</v>
      </c>
      <c r="E55" s="138"/>
      <c r="F55" s="124">
        <v>1.7</v>
      </c>
      <c r="G55" s="138"/>
      <c r="H55" s="138"/>
      <c r="I55" s="138"/>
    </row>
    <row r="56" spans="1:9" ht="34.5" customHeight="1">
      <c r="A56" s="136"/>
      <c r="B56" s="112" t="s">
        <v>253</v>
      </c>
      <c r="C56" s="137"/>
      <c r="D56" s="138" t="s">
        <v>252</v>
      </c>
      <c r="E56" s="138"/>
      <c r="F56" s="124">
        <v>4</v>
      </c>
      <c r="G56" s="138"/>
      <c r="H56" s="138"/>
      <c r="I56" s="138"/>
    </row>
    <row r="57" spans="1:9" ht="34.5" customHeight="1">
      <c r="A57" s="136"/>
      <c r="B57" s="112"/>
      <c r="C57" s="137"/>
      <c r="D57" s="138"/>
      <c r="E57" s="138"/>
      <c r="F57" s="101"/>
      <c r="G57" s="138"/>
      <c r="H57" s="138"/>
      <c r="I57" s="138"/>
    </row>
    <row r="58" spans="1:9" ht="34.5" customHeight="1">
      <c r="A58" s="292" t="s">
        <v>580</v>
      </c>
      <c r="B58" s="293" t="s">
        <v>262</v>
      </c>
      <c r="C58" s="140"/>
      <c r="D58" s="294" t="s">
        <v>32</v>
      </c>
      <c r="E58" s="109"/>
      <c r="F58" s="294"/>
      <c r="G58" s="292"/>
      <c r="H58" s="295">
        <f>VLOOKUP(B58,Insumos!$A$2:$C$187,3,FALSE)</f>
        <v>0</v>
      </c>
      <c r="I58" s="295">
        <f>F59+F60+F61</f>
        <v>6.7</v>
      </c>
    </row>
    <row r="59" spans="1:9" ht="34.5" customHeight="1">
      <c r="A59" s="136"/>
      <c r="B59" s="112" t="s">
        <v>254</v>
      </c>
      <c r="C59" s="137"/>
      <c r="D59" s="138" t="s">
        <v>252</v>
      </c>
      <c r="E59" s="138"/>
      <c r="F59" s="124">
        <v>1</v>
      </c>
      <c r="G59" s="138"/>
      <c r="H59" s="138"/>
      <c r="I59" s="138"/>
    </row>
    <row r="60" spans="1:9" ht="34.5" customHeight="1">
      <c r="A60" s="136"/>
      <c r="B60" s="112" t="s">
        <v>251</v>
      </c>
      <c r="C60" s="137"/>
      <c r="D60" s="138" t="s">
        <v>252</v>
      </c>
      <c r="E60" s="138"/>
      <c r="F60" s="124">
        <v>1.7</v>
      </c>
      <c r="G60" s="138"/>
      <c r="H60" s="138"/>
      <c r="I60" s="138"/>
    </row>
    <row r="61" spans="1:9" ht="34.5" customHeight="1">
      <c r="A61" s="136"/>
      <c r="B61" s="112" t="s">
        <v>253</v>
      </c>
      <c r="C61" s="137"/>
      <c r="D61" s="138" t="s">
        <v>252</v>
      </c>
      <c r="E61" s="138"/>
      <c r="F61" s="124">
        <v>4</v>
      </c>
      <c r="G61" s="138"/>
      <c r="H61" s="138"/>
      <c r="I61" s="138"/>
    </row>
    <row r="62" spans="1:9" ht="34.5" customHeight="1">
      <c r="A62" s="136"/>
      <c r="B62" s="112"/>
      <c r="C62" s="137"/>
      <c r="D62" s="138"/>
      <c r="E62" s="138"/>
      <c r="F62" s="101"/>
      <c r="G62" s="138"/>
      <c r="H62" s="138"/>
      <c r="I62" s="138"/>
    </row>
    <row r="63" spans="1:9" ht="34.5" customHeight="1">
      <c r="A63" s="292" t="s">
        <v>580</v>
      </c>
      <c r="B63" s="293" t="s">
        <v>319</v>
      </c>
      <c r="C63" s="140"/>
      <c r="D63" s="294" t="s">
        <v>32</v>
      </c>
      <c r="E63" s="109"/>
      <c r="F63" s="294"/>
      <c r="G63" s="292"/>
      <c r="H63" s="295">
        <f>VLOOKUP(B63,Insumos!$A$2:$C$187,3,FALSE)</f>
        <v>0</v>
      </c>
      <c r="I63" s="295">
        <f>F64+F65+F66</f>
        <v>6.7</v>
      </c>
    </row>
    <row r="64" spans="1:9" ht="34.5" customHeight="1">
      <c r="A64" s="136"/>
      <c r="B64" s="112" t="s">
        <v>254</v>
      </c>
      <c r="C64" s="137"/>
      <c r="D64" s="138" t="s">
        <v>252</v>
      </c>
      <c r="E64" s="138"/>
      <c r="F64" s="124">
        <v>1</v>
      </c>
      <c r="G64" s="138"/>
      <c r="H64" s="138"/>
      <c r="I64" s="138"/>
    </row>
    <row r="65" spans="1:9" ht="34.5" customHeight="1">
      <c r="A65" s="136"/>
      <c r="B65" s="112" t="s">
        <v>251</v>
      </c>
      <c r="C65" s="137"/>
      <c r="D65" s="138" t="s">
        <v>252</v>
      </c>
      <c r="E65" s="138"/>
      <c r="F65" s="124">
        <v>1.7</v>
      </c>
      <c r="G65" s="138"/>
      <c r="H65" s="138"/>
      <c r="I65" s="138"/>
    </row>
    <row r="66" spans="1:9" ht="34.5" customHeight="1">
      <c r="A66" s="136"/>
      <c r="B66" s="112" t="s">
        <v>253</v>
      </c>
      <c r="C66" s="137"/>
      <c r="D66" s="138" t="s">
        <v>252</v>
      </c>
      <c r="E66" s="138"/>
      <c r="F66" s="124">
        <v>4</v>
      </c>
      <c r="G66" s="138"/>
      <c r="H66" s="138"/>
      <c r="I66" s="138"/>
    </row>
    <row r="67" spans="1:9" ht="34.5" customHeight="1">
      <c r="A67" s="136"/>
      <c r="B67" s="112"/>
      <c r="C67" s="137"/>
      <c r="D67" s="138"/>
      <c r="E67" s="138"/>
      <c r="F67" s="101"/>
      <c r="G67" s="138"/>
      <c r="H67" s="138"/>
      <c r="I67" s="138"/>
    </row>
    <row r="68" spans="1:9" ht="34.5" customHeight="1">
      <c r="A68" s="292" t="s">
        <v>580</v>
      </c>
      <c r="B68" s="293" t="s">
        <v>263</v>
      </c>
      <c r="C68" s="140"/>
      <c r="D68" s="294" t="s">
        <v>32</v>
      </c>
      <c r="E68" s="109"/>
      <c r="F68" s="294"/>
      <c r="G68" s="292"/>
      <c r="H68" s="295">
        <f>VLOOKUP(B68,Insumos!$A$2:$C$187,3,FALSE)</f>
        <v>0</v>
      </c>
      <c r="I68" s="295">
        <f>F69+F70+F71</f>
        <v>6.7</v>
      </c>
    </row>
    <row r="69" spans="1:9" ht="34.5" customHeight="1">
      <c r="A69" s="136"/>
      <c r="B69" s="112" t="s">
        <v>254</v>
      </c>
      <c r="C69" s="137"/>
      <c r="D69" s="138" t="s">
        <v>252</v>
      </c>
      <c r="E69" s="138"/>
      <c r="F69" s="124">
        <v>1</v>
      </c>
      <c r="G69" s="138"/>
      <c r="H69" s="138"/>
      <c r="I69" s="138"/>
    </row>
    <row r="70" spans="1:9" ht="34.5" customHeight="1">
      <c r="A70" s="136"/>
      <c r="B70" s="112" t="s">
        <v>251</v>
      </c>
      <c r="C70" s="137"/>
      <c r="D70" s="138" t="s">
        <v>252</v>
      </c>
      <c r="E70" s="138"/>
      <c r="F70" s="124">
        <v>1.7</v>
      </c>
      <c r="G70" s="138"/>
      <c r="H70" s="138"/>
      <c r="I70" s="138"/>
    </row>
    <row r="71" spans="1:9" ht="34.5" customHeight="1">
      <c r="A71" s="136"/>
      <c r="B71" s="112" t="s">
        <v>253</v>
      </c>
      <c r="C71" s="137"/>
      <c r="D71" s="138" t="s">
        <v>252</v>
      </c>
      <c r="E71" s="138"/>
      <c r="F71" s="124">
        <v>4</v>
      </c>
      <c r="G71" s="138"/>
      <c r="H71" s="138"/>
      <c r="I71" s="138"/>
    </row>
    <row r="72" spans="1:9" ht="34.5" customHeight="1">
      <c r="A72" s="136"/>
      <c r="B72" s="112"/>
      <c r="C72" s="137"/>
      <c r="D72" s="138"/>
      <c r="E72" s="138"/>
      <c r="F72" s="101"/>
      <c r="G72" s="138"/>
      <c r="H72" s="138"/>
      <c r="I72" s="138"/>
    </row>
    <row r="73" spans="1:9" ht="34.5" customHeight="1">
      <c r="A73" s="292" t="s">
        <v>581</v>
      </c>
      <c r="B73" s="293" t="s">
        <v>349</v>
      </c>
      <c r="C73" s="140"/>
      <c r="D73" s="294" t="s">
        <v>30</v>
      </c>
      <c r="E73" s="109"/>
      <c r="F73" s="294"/>
      <c r="G73" s="292"/>
      <c r="H73" s="295">
        <f>VLOOKUP(B73,Insumos!$A$2:$C$187,3,FALSE)</f>
        <v>0</v>
      </c>
      <c r="I73" s="295">
        <f>F74</f>
        <v>0.04</v>
      </c>
    </row>
    <row r="74" spans="1:9" ht="34.5" customHeight="1">
      <c r="A74" s="136"/>
      <c r="B74" s="112" t="s">
        <v>264</v>
      </c>
      <c r="C74" s="137"/>
      <c r="D74" s="138" t="s">
        <v>252</v>
      </c>
      <c r="E74" s="138"/>
      <c r="F74" s="101">
        <v>0.04</v>
      </c>
      <c r="G74" s="138"/>
      <c r="H74" s="138"/>
      <c r="I74" s="138"/>
    </row>
    <row r="75" spans="1:9" ht="34.5" customHeight="1">
      <c r="A75" s="136"/>
      <c r="B75" s="112"/>
      <c r="C75" s="137"/>
      <c r="D75" s="138"/>
      <c r="E75" s="138"/>
      <c r="F75" s="101"/>
      <c r="G75" s="138"/>
      <c r="H75" s="138"/>
      <c r="I75" s="138"/>
    </row>
    <row r="76" spans="1:9" ht="34.5" customHeight="1">
      <c r="A76" s="292" t="s">
        <v>581</v>
      </c>
      <c r="B76" s="293" t="s">
        <v>350</v>
      </c>
      <c r="C76" s="140"/>
      <c r="D76" s="294" t="s">
        <v>30</v>
      </c>
      <c r="E76" s="109"/>
      <c r="F76" s="294"/>
      <c r="G76" s="292"/>
      <c r="H76" s="295">
        <f>VLOOKUP(B76,Insumos!$A$2:$C$187,3,FALSE)</f>
        <v>0</v>
      </c>
      <c r="I76" s="295">
        <f>F77</f>
        <v>0.04</v>
      </c>
    </row>
    <row r="77" spans="1:9" ht="34.5" customHeight="1">
      <c r="A77" s="136"/>
      <c r="B77" s="112" t="s">
        <v>264</v>
      </c>
      <c r="C77" s="137"/>
      <c r="D77" s="138" t="s">
        <v>252</v>
      </c>
      <c r="E77" s="138"/>
      <c r="F77" s="101">
        <v>0.04</v>
      </c>
      <c r="G77" s="138"/>
      <c r="H77" s="138"/>
      <c r="I77" s="138"/>
    </row>
    <row r="78" spans="1:9" ht="34.5" customHeight="1">
      <c r="A78" s="136"/>
      <c r="B78" s="112"/>
      <c r="C78" s="137"/>
      <c r="D78" s="138"/>
      <c r="E78" s="138"/>
      <c r="F78" s="101"/>
      <c r="G78" s="138"/>
      <c r="H78" s="138"/>
      <c r="I78" s="138"/>
    </row>
    <row r="79" spans="1:9" ht="34.5" customHeight="1">
      <c r="A79" s="292" t="s">
        <v>581</v>
      </c>
      <c r="B79" s="293" t="s">
        <v>351</v>
      </c>
      <c r="C79" s="140"/>
      <c r="D79" s="294" t="s">
        <v>30</v>
      </c>
      <c r="E79" s="109"/>
      <c r="F79" s="294"/>
      <c r="G79" s="292"/>
      <c r="H79" s="295">
        <f>VLOOKUP(B79,Insumos!$A$2:$C$187,3,FALSE)</f>
        <v>0</v>
      </c>
      <c r="I79" s="295">
        <f>F80</f>
        <v>0.04</v>
      </c>
    </row>
    <row r="80" spans="1:9" ht="34.5" customHeight="1">
      <c r="A80" s="136"/>
      <c r="B80" s="112" t="s">
        <v>264</v>
      </c>
      <c r="C80" s="137"/>
      <c r="D80" s="138" t="s">
        <v>252</v>
      </c>
      <c r="E80" s="138"/>
      <c r="F80" s="101">
        <v>0.04</v>
      </c>
      <c r="G80" s="138"/>
      <c r="H80" s="138"/>
      <c r="I80" s="138"/>
    </row>
    <row r="81" spans="1:9" ht="34.5" customHeight="1">
      <c r="A81" s="136"/>
      <c r="B81" s="112"/>
      <c r="C81" s="137"/>
      <c r="D81" s="138"/>
      <c r="E81" s="138"/>
      <c r="F81" s="101"/>
      <c r="G81" s="138"/>
      <c r="H81" s="138"/>
      <c r="I81" s="138"/>
    </row>
    <row r="82" spans="1:9" ht="34.5" customHeight="1">
      <c r="A82" s="292" t="s">
        <v>581</v>
      </c>
      <c r="B82" s="293" t="s">
        <v>352</v>
      </c>
      <c r="C82" s="140"/>
      <c r="D82" s="294" t="s">
        <v>30</v>
      </c>
      <c r="E82" s="109"/>
      <c r="F82" s="294"/>
      <c r="G82" s="292"/>
      <c r="H82" s="295">
        <f>VLOOKUP(B82,Insumos!$A$2:$C$187,3,FALSE)</f>
        <v>0</v>
      </c>
      <c r="I82" s="295">
        <f>F83</f>
        <v>0.04</v>
      </c>
    </row>
    <row r="83" spans="1:9" ht="34.5" customHeight="1">
      <c r="A83" s="136"/>
      <c r="B83" s="112" t="s">
        <v>264</v>
      </c>
      <c r="C83" s="137"/>
      <c r="D83" s="138" t="s">
        <v>252</v>
      </c>
      <c r="E83" s="138"/>
      <c r="F83" s="101">
        <v>0.04</v>
      </c>
      <c r="G83" s="138"/>
      <c r="H83" s="138"/>
      <c r="I83" s="138"/>
    </row>
    <row r="84" spans="1:9" ht="34.5" customHeight="1">
      <c r="A84" s="136"/>
      <c r="B84" s="112"/>
      <c r="C84" s="137"/>
      <c r="D84" s="138"/>
      <c r="E84" s="138"/>
      <c r="F84" s="101"/>
      <c r="G84" s="138"/>
      <c r="H84" s="138"/>
      <c r="I84" s="138"/>
    </row>
    <row r="85" spans="1:9" ht="34.5" customHeight="1">
      <c r="A85" s="292" t="s">
        <v>581</v>
      </c>
      <c r="B85" s="293" t="s">
        <v>353</v>
      </c>
      <c r="C85" s="140"/>
      <c r="D85" s="294" t="s">
        <v>30</v>
      </c>
      <c r="E85" s="109"/>
      <c r="F85" s="294"/>
      <c r="G85" s="292"/>
      <c r="H85" s="295">
        <f>VLOOKUP(B85,Insumos!$A$2:$C$187,3,FALSE)</f>
        <v>0</v>
      </c>
      <c r="I85" s="295">
        <f>F86</f>
        <v>0.04</v>
      </c>
    </row>
    <row r="86" spans="1:9" ht="34.5" customHeight="1">
      <c r="A86" s="136"/>
      <c r="B86" s="112" t="s">
        <v>264</v>
      </c>
      <c r="C86" s="137"/>
      <c r="D86" s="138" t="s">
        <v>252</v>
      </c>
      <c r="E86" s="138"/>
      <c r="F86" s="101">
        <v>0.04</v>
      </c>
      <c r="G86" s="138"/>
      <c r="H86" s="138"/>
      <c r="I86" s="138"/>
    </row>
    <row r="87" spans="1:9" ht="34.5" customHeight="1">
      <c r="A87" s="136"/>
      <c r="B87" s="112"/>
      <c r="C87" s="137"/>
      <c r="D87" s="138"/>
      <c r="E87" s="138"/>
      <c r="F87" s="101"/>
      <c r="G87" s="138"/>
      <c r="H87" s="138"/>
      <c r="I87" s="138"/>
    </row>
    <row r="88" spans="1:9" ht="34.5" customHeight="1">
      <c r="A88" s="292" t="s">
        <v>582</v>
      </c>
      <c r="B88" s="293" t="s">
        <v>313</v>
      </c>
      <c r="C88" s="140"/>
      <c r="D88" s="294" t="s">
        <v>232</v>
      </c>
      <c r="E88" s="109"/>
      <c r="F88" s="294"/>
      <c r="G88" s="292"/>
      <c r="H88" s="295">
        <f>VLOOKUP(B88,Insumos!$A$2:$C$187,3,FALSE)</f>
        <v>0</v>
      </c>
      <c r="I88" s="295">
        <f>F89</f>
        <v>0.06</v>
      </c>
    </row>
    <row r="89" spans="1:9" ht="34.5" customHeight="1">
      <c r="A89" s="136"/>
      <c r="B89" s="112" t="s">
        <v>265</v>
      </c>
      <c r="C89" s="137"/>
      <c r="D89" s="138" t="s">
        <v>252</v>
      </c>
      <c r="E89" s="138"/>
      <c r="F89" s="143">
        <v>5.8000000000000003E-2</v>
      </c>
      <c r="G89" s="138"/>
      <c r="H89" s="138"/>
      <c r="I89" s="138"/>
    </row>
    <row r="90" spans="1:9" ht="34.5" customHeight="1">
      <c r="A90" s="136"/>
      <c r="B90" s="112"/>
      <c r="C90" s="137"/>
      <c r="D90" s="138"/>
      <c r="E90" s="138"/>
      <c r="F90" s="101"/>
      <c r="G90" s="138"/>
      <c r="H90" s="138"/>
      <c r="I90" s="138"/>
    </row>
    <row r="91" spans="1:9" ht="34.5" customHeight="1">
      <c r="A91" s="292" t="s">
        <v>582</v>
      </c>
      <c r="B91" s="293" t="s">
        <v>121</v>
      </c>
      <c r="C91" s="140"/>
      <c r="D91" s="294" t="s">
        <v>232</v>
      </c>
      <c r="E91" s="109"/>
      <c r="F91" s="294"/>
      <c r="G91" s="292"/>
      <c r="H91" s="295">
        <f>VLOOKUP(B91,Insumos!$A$2:$C$187,3,FALSE)</f>
        <v>0</v>
      </c>
      <c r="I91" s="295">
        <f>F92</f>
        <v>0.06</v>
      </c>
    </row>
    <row r="92" spans="1:9" ht="34.5" customHeight="1">
      <c r="A92" s="136"/>
      <c r="B92" s="112" t="s">
        <v>265</v>
      </c>
      <c r="C92" s="137"/>
      <c r="D92" s="138" t="s">
        <v>252</v>
      </c>
      <c r="E92" s="138"/>
      <c r="F92" s="143">
        <v>5.8000000000000003E-2</v>
      </c>
      <c r="G92" s="138"/>
      <c r="H92" s="138"/>
      <c r="I92" s="138"/>
    </row>
    <row r="93" spans="1:9" ht="34.5" customHeight="1">
      <c r="A93" s="136"/>
      <c r="B93" s="112"/>
      <c r="C93" s="137"/>
      <c r="D93" s="138"/>
      <c r="E93" s="138"/>
      <c r="F93" s="101"/>
      <c r="G93" s="138"/>
      <c r="H93" s="138"/>
      <c r="I93" s="138"/>
    </row>
    <row r="94" spans="1:9" ht="34.5" customHeight="1">
      <c r="A94" s="292" t="s">
        <v>582</v>
      </c>
      <c r="B94" s="293" t="s">
        <v>122</v>
      </c>
      <c r="C94" s="140"/>
      <c r="D94" s="294" t="s">
        <v>232</v>
      </c>
      <c r="E94" s="109"/>
      <c r="F94" s="294"/>
      <c r="G94" s="292"/>
      <c r="H94" s="295">
        <f>VLOOKUP(B94,Insumos!$A$2:$C$187,3,FALSE)</f>
        <v>0</v>
      </c>
      <c r="I94" s="295">
        <f>F95</f>
        <v>0.06</v>
      </c>
    </row>
    <row r="95" spans="1:9" ht="34.5" customHeight="1">
      <c r="A95" s="136"/>
      <c r="B95" s="112" t="s">
        <v>265</v>
      </c>
      <c r="C95" s="137"/>
      <c r="D95" s="138" t="s">
        <v>252</v>
      </c>
      <c r="E95" s="138"/>
      <c r="F95" s="143">
        <v>5.8000000000000003E-2</v>
      </c>
      <c r="G95" s="138"/>
      <c r="H95" s="138"/>
      <c r="I95" s="138"/>
    </row>
    <row r="96" spans="1:9" ht="34.5" customHeight="1">
      <c r="A96" s="136"/>
      <c r="B96" s="112"/>
      <c r="C96" s="137"/>
      <c r="D96" s="138"/>
      <c r="E96" s="138"/>
      <c r="F96" s="101"/>
      <c r="G96" s="138"/>
      <c r="H96" s="138"/>
      <c r="I96" s="138"/>
    </row>
    <row r="97" spans="1:9" ht="34.5" customHeight="1">
      <c r="A97" s="292" t="s">
        <v>582</v>
      </c>
      <c r="B97" s="293" t="s">
        <v>614</v>
      </c>
      <c r="C97" s="140"/>
      <c r="D97" s="294" t="s">
        <v>232</v>
      </c>
      <c r="E97" s="109"/>
      <c r="F97" s="294"/>
      <c r="G97" s="292"/>
      <c r="H97" s="295">
        <f>VLOOKUP(B97,Insumos!$A$2:$C$187,3,FALSE)</f>
        <v>0</v>
      </c>
      <c r="I97" s="295">
        <f>F98</f>
        <v>0.03</v>
      </c>
    </row>
    <row r="98" spans="1:9" ht="34.5" customHeight="1">
      <c r="A98" s="136"/>
      <c r="B98" s="112" t="s">
        <v>265</v>
      </c>
      <c r="C98" s="137"/>
      <c r="D98" s="138" t="s">
        <v>252</v>
      </c>
      <c r="E98" s="138"/>
      <c r="F98" s="124">
        <v>0.03</v>
      </c>
      <c r="G98" s="138"/>
      <c r="H98" s="138"/>
      <c r="I98" s="138"/>
    </row>
    <row r="99" spans="1:9" ht="34.5" customHeight="1">
      <c r="A99" s="136"/>
      <c r="B99" s="112"/>
      <c r="C99" s="137"/>
      <c r="D99" s="138"/>
      <c r="E99" s="138"/>
      <c r="F99" s="101"/>
      <c r="G99" s="138"/>
      <c r="H99" s="138"/>
      <c r="I99" s="138"/>
    </row>
    <row r="100" spans="1:9" ht="34.5" customHeight="1">
      <c r="A100" s="292" t="s">
        <v>582</v>
      </c>
      <c r="B100" s="293" t="s">
        <v>617</v>
      </c>
      <c r="C100" s="140"/>
      <c r="D100" s="294" t="s">
        <v>232</v>
      </c>
      <c r="E100" s="109"/>
      <c r="F100" s="294"/>
      <c r="G100" s="292"/>
      <c r="H100" s="295">
        <f>VLOOKUP(B100,Insumos!$A$2:$C$187,3,FALSE)</f>
        <v>0</v>
      </c>
      <c r="I100" s="295">
        <f>F101</f>
        <v>0.03</v>
      </c>
    </row>
    <row r="101" spans="1:9" ht="34.5" customHeight="1">
      <c r="A101" s="136"/>
      <c r="B101" s="112" t="s">
        <v>265</v>
      </c>
      <c r="C101" s="137"/>
      <c r="D101" s="138" t="s">
        <v>252</v>
      </c>
      <c r="E101" s="138"/>
      <c r="F101" s="124">
        <v>0.03</v>
      </c>
      <c r="G101" s="138"/>
      <c r="H101" s="138"/>
      <c r="I101" s="138"/>
    </row>
    <row r="102" spans="1:9" ht="34.5" customHeight="1">
      <c r="A102" s="136"/>
      <c r="B102" s="112"/>
      <c r="C102" s="137"/>
      <c r="D102" s="138"/>
      <c r="E102" s="138"/>
      <c r="F102" s="101"/>
      <c r="G102" s="138"/>
      <c r="H102" s="138"/>
      <c r="I102" s="138"/>
    </row>
    <row r="103" spans="1:9" ht="34.5" customHeight="1">
      <c r="A103" s="292" t="s">
        <v>582</v>
      </c>
      <c r="B103" s="293" t="s">
        <v>120</v>
      </c>
      <c r="C103" s="140"/>
      <c r="D103" s="294" t="s">
        <v>232</v>
      </c>
      <c r="E103" s="109"/>
      <c r="F103" s="294"/>
      <c r="G103" s="292"/>
      <c r="H103" s="295">
        <f>VLOOKUP(B103,Insumos!$A$2:$C$187,3,FALSE)</f>
        <v>0</v>
      </c>
      <c r="I103" s="295">
        <f>F104</f>
        <v>0.02</v>
      </c>
    </row>
    <row r="104" spans="1:9" ht="34.5" customHeight="1">
      <c r="A104" s="136"/>
      <c r="B104" s="112" t="s">
        <v>265</v>
      </c>
      <c r="C104" s="137"/>
      <c r="D104" s="138" t="s">
        <v>252</v>
      </c>
      <c r="E104" s="138"/>
      <c r="F104" s="124">
        <v>0.02</v>
      </c>
      <c r="G104" s="138"/>
      <c r="H104" s="138"/>
      <c r="I104" s="138"/>
    </row>
    <row r="105" spans="1:9" ht="34.5" customHeight="1">
      <c r="A105" s="136"/>
      <c r="B105" s="112"/>
      <c r="C105" s="137"/>
      <c r="D105" s="138"/>
      <c r="E105" s="138"/>
      <c r="F105" s="101"/>
      <c r="G105" s="138"/>
      <c r="H105" s="138"/>
      <c r="I105" s="138"/>
    </row>
    <row r="106" spans="1:9" ht="34.5" customHeight="1">
      <c r="A106" s="292" t="s">
        <v>582</v>
      </c>
      <c r="B106" s="293" t="s">
        <v>182</v>
      </c>
      <c r="C106" s="140"/>
      <c r="D106" s="294" t="s">
        <v>232</v>
      </c>
      <c r="E106" s="109"/>
      <c r="F106" s="294"/>
      <c r="G106" s="292"/>
      <c r="H106" s="295">
        <f>VLOOKUP(B106,Insumos!$A$2:$C$187,3,FALSE)</f>
        <v>0</v>
      </c>
      <c r="I106" s="295">
        <f>F107</f>
        <v>0.03</v>
      </c>
    </row>
    <row r="107" spans="1:9" ht="34.5" customHeight="1">
      <c r="A107" s="136"/>
      <c r="B107" s="112" t="s">
        <v>265</v>
      </c>
      <c r="C107" s="137"/>
      <c r="D107" s="138" t="s">
        <v>252</v>
      </c>
      <c r="E107" s="138"/>
      <c r="F107" s="124">
        <v>0.03</v>
      </c>
      <c r="G107" s="138"/>
      <c r="H107" s="138"/>
      <c r="I107" s="138"/>
    </row>
    <row r="108" spans="1:9" ht="34.5" customHeight="1">
      <c r="A108" s="136"/>
      <c r="B108" s="112"/>
      <c r="C108" s="137"/>
      <c r="D108" s="138"/>
      <c r="E108" s="138"/>
      <c r="F108" s="101"/>
      <c r="G108" s="138"/>
      <c r="H108" s="138"/>
      <c r="I108" s="138"/>
    </row>
    <row r="109" spans="1:9" ht="34.5" customHeight="1">
      <c r="A109" s="292" t="s">
        <v>582</v>
      </c>
      <c r="B109" s="293" t="s">
        <v>410</v>
      </c>
      <c r="C109" s="140"/>
      <c r="D109" s="294" t="s">
        <v>232</v>
      </c>
      <c r="E109" s="109"/>
      <c r="F109" s="294"/>
      <c r="G109" s="292"/>
      <c r="H109" s="295">
        <f>VLOOKUP(B109,Insumos!$A$2:$C$187,3,FALSE)</f>
        <v>0</v>
      </c>
      <c r="I109" s="295">
        <f>F110</f>
        <v>0.03</v>
      </c>
    </row>
    <row r="110" spans="1:9" ht="34.5" customHeight="1">
      <c r="A110" s="136"/>
      <c r="B110" s="112" t="s">
        <v>265</v>
      </c>
      <c r="C110" s="137"/>
      <c r="D110" s="138" t="s">
        <v>252</v>
      </c>
      <c r="E110" s="138"/>
      <c r="F110" s="124">
        <v>0.03</v>
      </c>
      <c r="G110" s="138"/>
      <c r="H110" s="138"/>
      <c r="I110" s="138"/>
    </row>
    <row r="111" spans="1:9" ht="34.5" customHeight="1">
      <c r="A111" s="136"/>
      <c r="B111" s="112"/>
      <c r="C111" s="137"/>
      <c r="D111" s="138"/>
      <c r="E111" s="138"/>
      <c r="F111" s="101"/>
      <c r="G111" s="138"/>
      <c r="H111" s="138"/>
      <c r="I111" s="138"/>
    </row>
    <row r="112" spans="1:9" ht="34.5" customHeight="1">
      <c r="A112" s="292" t="s">
        <v>582</v>
      </c>
      <c r="B112" s="293" t="s">
        <v>611</v>
      </c>
      <c r="C112" s="140"/>
      <c r="D112" s="294" t="s">
        <v>232</v>
      </c>
      <c r="E112" s="109"/>
      <c r="F112" s="294"/>
      <c r="G112" s="292"/>
      <c r="H112" s="295">
        <f>VLOOKUP(B112,Insumos!$A$2:$C$187,3,FALSE)</f>
        <v>0</v>
      </c>
      <c r="I112" s="295">
        <f>F113</f>
        <v>0.03</v>
      </c>
    </row>
    <row r="113" spans="1:9" ht="34.5" customHeight="1">
      <c r="A113" s="136"/>
      <c r="B113" s="112" t="s">
        <v>265</v>
      </c>
      <c r="C113" s="137"/>
      <c r="D113" s="138" t="s">
        <v>252</v>
      </c>
      <c r="E113" s="138"/>
      <c r="F113" s="124">
        <v>0.03</v>
      </c>
      <c r="G113" s="138"/>
      <c r="H113" s="138"/>
      <c r="I113" s="138"/>
    </row>
    <row r="114" spans="1:9" ht="34.5" customHeight="1">
      <c r="A114" s="136"/>
      <c r="B114" s="112"/>
      <c r="C114" s="137"/>
      <c r="D114" s="138"/>
      <c r="E114" s="138"/>
      <c r="F114" s="101"/>
      <c r="G114" s="138"/>
      <c r="H114" s="138"/>
      <c r="I114" s="138"/>
    </row>
    <row r="115" spans="1:9" ht="34.5" customHeight="1">
      <c r="A115" s="292" t="s">
        <v>441</v>
      </c>
      <c r="B115" s="293" t="s">
        <v>280</v>
      </c>
      <c r="C115" s="140"/>
      <c r="D115" s="294" t="s">
        <v>30</v>
      </c>
      <c r="E115" s="109"/>
      <c r="F115" s="294"/>
      <c r="G115" s="292"/>
      <c r="H115" s="295">
        <f>VLOOKUP(B115,Insumos!$A$2:$C$187,3,FALSE)</f>
        <v>0</v>
      </c>
      <c r="I115" s="295">
        <f>F116</f>
        <v>0.04</v>
      </c>
    </row>
    <row r="116" spans="1:9" ht="34.5" customHeight="1">
      <c r="A116" s="136"/>
      <c r="B116" s="112" t="s">
        <v>264</v>
      </c>
      <c r="C116" s="137"/>
      <c r="D116" s="138" t="s">
        <v>252</v>
      </c>
      <c r="E116" s="138"/>
      <c r="F116" s="101">
        <v>0.04</v>
      </c>
      <c r="G116" s="138"/>
      <c r="H116" s="138"/>
      <c r="I116" s="138"/>
    </row>
    <row r="117" spans="1:9" ht="34.5" customHeight="1">
      <c r="A117" s="136"/>
      <c r="B117" s="112"/>
      <c r="C117" s="137"/>
      <c r="D117" s="138"/>
      <c r="E117" s="138"/>
      <c r="F117" s="101"/>
      <c r="G117" s="138"/>
      <c r="H117" s="138"/>
      <c r="I117" s="138"/>
    </row>
    <row r="118" spans="1:9" ht="34.5" customHeight="1">
      <c r="A118" s="292" t="s">
        <v>441</v>
      </c>
      <c r="B118" s="293" t="s">
        <v>354</v>
      </c>
      <c r="C118" s="140"/>
      <c r="D118" s="294" t="s">
        <v>232</v>
      </c>
      <c r="E118" s="109"/>
      <c r="F118" s="294"/>
      <c r="G118" s="292"/>
      <c r="H118" s="295">
        <f>VLOOKUP(B118,Insumos!$A$2:$C$187,3,FALSE)</f>
        <v>0</v>
      </c>
      <c r="I118" s="295">
        <f>F119</f>
        <v>0.04</v>
      </c>
    </row>
    <row r="119" spans="1:9" ht="34.5" customHeight="1">
      <c r="A119" s="136"/>
      <c r="B119" s="112" t="s">
        <v>264</v>
      </c>
      <c r="C119" s="137"/>
      <c r="D119" s="138" t="s">
        <v>252</v>
      </c>
      <c r="E119" s="138"/>
      <c r="F119" s="101">
        <v>0.04</v>
      </c>
      <c r="G119" s="138"/>
      <c r="H119" s="138"/>
      <c r="I119" s="138"/>
    </row>
    <row r="120" spans="1:9" ht="34.5" customHeight="1">
      <c r="A120" s="136"/>
      <c r="B120" s="112"/>
      <c r="C120" s="137"/>
      <c r="D120" s="138"/>
      <c r="E120" s="138"/>
      <c r="F120" s="101"/>
      <c r="G120" s="138"/>
      <c r="H120" s="138"/>
      <c r="I120" s="138"/>
    </row>
    <row r="121" spans="1:9" ht="34.5" customHeight="1">
      <c r="A121" s="292" t="s">
        <v>442</v>
      </c>
      <c r="B121" s="293" t="s">
        <v>279</v>
      </c>
      <c r="C121" s="140"/>
      <c r="D121" s="294" t="s">
        <v>30</v>
      </c>
      <c r="E121" s="109"/>
      <c r="F121" s="294"/>
      <c r="G121" s="292"/>
      <c r="H121" s="295">
        <f>VLOOKUP(B121,Insumos!$A$2:$C$187,3,FALSE)</f>
        <v>0</v>
      </c>
      <c r="I121" s="295">
        <f>F122</f>
        <v>0.04</v>
      </c>
    </row>
    <row r="122" spans="1:9" ht="34.5" customHeight="1">
      <c r="A122" s="136"/>
      <c r="B122" s="112" t="s">
        <v>264</v>
      </c>
      <c r="C122" s="137"/>
      <c r="D122" s="138" t="s">
        <v>252</v>
      </c>
      <c r="E122" s="138"/>
      <c r="F122" s="101">
        <v>0.04</v>
      </c>
      <c r="G122" s="138"/>
      <c r="H122" s="138"/>
      <c r="I122" s="138"/>
    </row>
    <row r="123" spans="1:9" ht="34.5" customHeight="1">
      <c r="A123" s="136"/>
      <c r="B123" s="112"/>
      <c r="C123" s="137"/>
      <c r="D123" s="138"/>
      <c r="E123" s="138"/>
      <c r="F123" s="101"/>
      <c r="G123" s="138"/>
      <c r="H123" s="138"/>
      <c r="I123" s="138"/>
    </row>
    <row r="124" spans="1:9" ht="34.5" customHeight="1">
      <c r="A124" s="292" t="s">
        <v>443</v>
      </c>
      <c r="B124" s="293" t="s">
        <v>338</v>
      </c>
      <c r="C124" s="140"/>
      <c r="D124" s="294" t="s">
        <v>32</v>
      </c>
      <c r="E124" s="109"/>
      <c r="F124" s="294"/>
      <c r="G124" s="292"/>
      <c r="H124" s="295">
        <f>H125</f>
        <v>0</v>
      </c>
      <c r="I124" s="295">
        <f>F125</f>
        <v>10</v>
      </c>
    </row>
    <row r="125" spans="1:9" ht="34.5" customHeight="1">
      <c r="A125" s="136"/>
      <c r="B125" s="112"/>
      <c r="C125" s="137"/>
      <c r="D125" s="138" t="s">
        <v>252</v>
      </c>
      <c r="E125" s="138"/>
      <c r="F125" s="101">
        <v>10</v>
      </c>
      <c r="G125" s="138"/>
      <c r="H125" s="138">
        <f>G125*F125</f>
        <v>0</v>
      </c>
      <c r="I125" s="138"/>
    </row>
    <row r="126" spans="1:9" ht="34.5" customHeight="1">
      <c r="A126" s="136"/>
      <c r="B126" s="112"/>
      <c r="C126" s="137"/>
      <c r="D126" s="138"/>
      <c r="E126" s="138"/>
      <c r="F126" s="101"/>
      <c r="G126" s="138"/>
      <c r="H126" s="138"/>
      <c r="I126" s="138"/>
    </row>
    <row r="127" spans="1:9" ht="34.5" customHeight="1">
      <c r="A127" s="292" t="s">
        <v>582</v>
      </c>
      <c r="B127" s="293" t="s">
        <v>411</v>
      </c>
      <c r="C127" s="140"/>
      <c r="D127" s="294" t="s">
        <v>35</v>
      </c>
      <c r="E127" s="109"/>
      <c r="F127" s="294"/>
      <c r="G127" s="292"/>
      <c r="H127" s="295">
        <f>VLOOKUP(B127,Insumos!$A$2:$C$187,3,FALSE)</f>
        <v>0</v>
      </c>
      <c r="I127" s="295">
        <v>10.46</v>
      </c>
    </row>
    <row r="128" spans="1:9" ht="34.5" customHeight="1">
      <c r="A128" s="136"/>
      <c r="B128" s="112"/>
      <c r="C128" s="137"/>
      <c r="D128" s="138"/>
      <c r="E128" s="138"/>
      <c r="F128" s="101"/>
      <c r="G128" s="138"/>
      <c r="H128" s="138"/>
      <c r="I128" s="138"/>
    </row>
    <row r="129" spans="1:12" ht="34.5" customHeight="1">
      <c r="A129" s="136"/>
      <c r="B129" s="112"/>
      <c r="C129" s="137"/>
      <c r="D129" s="138"/>
      <c r="E129" s="138"/>
      <c r="F129" s="101"/>
      <c r="G129" s="138"/>
      <c r="H129" s="138"/>
      <c r="I129" s="138"/>
    </row>
    <row r="130" spans="1:12" ht="12.75">
      <c r="A130" s="292" t="s">
        <v>583</v>
      </c>
      <c r="B130" s="293" t="s">
        <v>137</v>
      </c>
      <c r="C130" s="140" t="s">
        <v>643</v>
      </c>
      <c r="D130" s="294" t="s">
        <v>545</v>
      </c>
      <c r="E130" s="109"/>
      <c r="F130" s="294"/>
      <c r="G130" s="292"/>
      <c r="H130" s="295">
        <f>SUM(H131:H139)</f>
        <v>0</v>
      </c>
      <c r="I130" s="295">
        <v>3</v>
      </c>
    </row>
    <row r="131" spans="1:12" ht="12.75">
      <c r="A131" s="136"/>
      <c r="B131" s="112" t="s">
        <v>305</v>
      </c>
      <c r="C131" s="140" t="s">
        <v>643</v>
      </c>
      <c r="D131" s="138" t="s">
        <v>32</v>
      </c>
      <c r="E131" s="138"/>
      <c r="F131" s="142">
        <v>1</v>
      </c>
      <c r="G131" s="144">
        <f>VLOOKUP(B131,Insumos!$A$2:$C$187,3,FALSE)</f>
        <v>0</v>
      </c>
      <c r="H131" s="138">
        <f>G131*F131</f>
        <v>0</v>
      </c>
      <c r="I131" s="138"/>
      <c r="K131" s="145"/>
      <c r="L131" s="146"/>
    </row>
    <row r="132" spans="1:12" ht="12.75">
      <c r="A132" s="136"/>
      <c r="B132" s="112" t="s">
        <v>423</v>
      </c>
      <c r="C132" s="140" t="s">
        <v>643</v>
      </c>
      <c r="D132" s="138" t="s">
        <v>32</v>
      </c>
      <c r="E132" s="138"/>
      <c r="F132" s="142">
        <v>2</v>
      </c>
      <c r="G132" s="144">
        <f>VLOOKUP(B132,Insumos!$A$2:$C$187,3,FALSE)</f>
        <v>0</v>
      </c>
      <c r="H132" s="138">
        <f t="shared" ref="H132:H139" si="0">G132*F132</f>
        <v>0</v>
      </c>
      <c r="I132" s="138"/>
      <c r="K132" s="145"/>
      <c r="L132" s="146"/>
    </row>
    <row r="133" spans="1:12" ht="12.75">
      <c r="A133" s="136"/>
      <c r="B133" s="112" t="s">
        <v>625</v>
      </c>
      <c r="C133" s="140" t="s">
        <v>643</v>
      </c>
      <c r="D133" s="138" t="s">
        <v>32</v>
      </c>
      <c r="E133" s="138"/>
      <c r="F133" s="142">
        <v>2</v>
      </c>
      <c r="G133" s="144">
        <f>VLOOKUP(B133,Insumos!$A$2:$C$187,3,FALSE)</f>
        <v>0</v>
      </c>
      <c r="H133" s="138">
        <f t="shared" si="0"/>
        <v>0</v>
      </c>
      <c r="I133" s="138"/>
      <c r="K133" s="145"/>
      <c r="L133" s="146"/>
    </row>
    <row r="134" spans="1:12" ht="12.75">
      <c r="A134" s="136"/>
      <c r="B134" s="112" t="s">
        <v>425</v>
      </c>
      <c r="C134" s="140" t="s">
        <v>643</v>
      </c>
      <c r="D134" s="138" t="s">
        <v>32</v>
      </c>
      <c r="E134" s="138"/>
      <c r="F134" s="142">
        <v>2</v>
      </c>
      <c r="G134" s="144">
        <f>VLOOKUP(B134,Insumos!$A$2:$C$187,3,FALSE)</f>
        <v>0</v>
      </c>
      <c r="H134" s="138">
        <f t="shared" si="0"/>
        <v>0</v>
      </c>
      <c r="I134" s="138"/>
      <c r="K134" s="145"/>
      <c r="L134" s="146"/>
    </row>
    <row r="135" spans="1:12" ht="12.75">
      <c r="A135" s="136"/>
      <c r="B135" s="112" t="s">
        <v>191</v>
      </c>
      <c r="C135" s="140" t="s">
        <v>643</v>
      </c>
      <c r="D135" s="138" t="s">
        <v>32</v>
      </c>
      <c r="E135" s="138"/>
      <c r="F135" s="142">
        <v>1</v>
      </c>
      <c r="G135" s="144">
        <f>VLOOKUP(B135,Insumos!$A$2:$C$187,3,FALSE)</f>
        <v>0</v>
      </c>
      <c r="H135" s="138">
        <f t="shared" si="0"/>
        <v>0</v>
      </c>
      <c r="I135" s="138"/>
      <c r="K135" s="145"/>
      <c r="L135" s="146"/>
    </row>
    <row r="136" spans="1:12" ht="12.75">
      <c r="A136" s="136"/>
      <c r="B136" s="112" t="s">
        <v>113</v>
      </c>
      <c r="C136" s="140" t="s">
        <v>643</v>
      </c>
      <c r="D136" s="138" t="s">
        <v>32</v>
      </c>
      <c r="E136" s="138"/>
      <c r="F136" s="142">
        <v>1</v>
      </c>
      <c r="G136" s="144">
        <f>VLOOKUP(B136,Insumos!$A$2:$C$187,3,FALSE)</f>
        <v>0</v>
      </c>
      <c r="H136" s="138">
        <f t="shared" si="0"/>
        <v>0</v>
      </c>
      <c r="I136" s="138"/>
      <c r="K136" s="145"/>
      <c r="L136" s="146"/>
    </row>
    <row r="137" spans="1:12" ht="12.75">
      <c r="A137" s="136"/>
      <c r="B137" s="112" t="s">
        <v>717</v>
      </c>
      <c r="C137" s="140" t="s">
        <v>643</v>
      </c>
      <c r="D137" s="138" t="s">
        <v>32</v>
      </c>
      <c r="E137" s="138"/>
      <c r="F137" s="142">
        <v>3</v>
      </c>
      <c r="G137" s="144">
        <f>VLOOKUP(B137,Insumos!$A$2:$C$187,3,FALSE)</f>
        <v>0</v>
      </c>
      <c r="H137" s="138">
        <f t="shared" si="0"/>
        <v>0</v>
      </c>
      <c r="I137" s="138"/>
      <c r="K137" s="145"/>
      <c r="L137" s="146"/>
    </row>
    <row r="138" spans="1:12" ht="12.75">
      <c r="A138" s="136"/>
      <c r="B138" s="112" t="s">
        <v>239</v>
      </c>
      <c r="C138" s="140" t="s">
        <v>643</v>
      </c>
      <c r="D138" s="138" t="s">
        <v>32</v>
      </c>
      <c r="E138" s="138"/>
      <c r="F138" s="142">
        <v>3</v>
      </c>
      <c r="G138" s="144">
        <f>VLOOKUP(B138,Insumos!$A$2:$C$187,3,FALSE)</f>
        <v>0</v>
      </c>
      <c r="H138" s="138">
        <f t="shared" si="0"/>
        <v>0</v>
      </c>
      <c r="I138" s="138"/>
      <c r="K138" s="145"/>
      <c r="L138" s="146"/>
    </row>
    <row r="139" spans="1:12" ht="25.5">
      <c r="A139" s="136"/>
      <c r="B139" s="112" t="s">
        <v>569</v>
      </c>
      <c r="C139" s="140" t="s">
        <v>643</v>
      </c>
      <c r="D139" s="138" t="s">
        <v>32</v>
      </c>
      <c r="E139" s="138"/>
      <c r="F139" s="142">
        <v>3</v>
      </c>
      <c r="G139" s="144">
        <f>VLOOKUP(B139,Insumos!$A$2:$C$187,3,FALSE)</f>
        <v>0</v>
      </c>
      <c r="H139" s="138">
        <f t="shared" si="0"/>
        <v>0</v>
      </c>
      <c r="I139" s="138"/>
      <c r="K139" s="145"/>
      <c r="L139" s="146"/>
    </row>
    <row r="140" spans="1:12" ht="12.75">
      <c r="A140" s="136"/>
      <c r="B140" s="112"/>
      <c r="C140" s="140"/>
      <c r="D140" s="138"/>
      <c r="E140" s="138"/>
      <c r="F140" s="142"/>
      <c r="G140" s="144"/>
      <c r="H140" s="138"/>
      <c r="I140" s="138"/>
      <c r="K140" s="145"/>
      <c r="L140" s="146"/>
    </row>
    <row r="141" spans="1:12" ht="12.75">
      <c r="A141" s="292" t="s">
        <v>583</v>
      </c>
      <c r="B141" s="293" t="s">
        <v>275</v>
      </c>
      <c r="C141" s="140" t="s">
        <v>642</v>
      </c>
      <c r="D141" s="294"/>
      <c r="E141" s="109"/>
      <c r="F141" s="294"/>
      <c r="G141" s="294"/>
      <c r="H141" s="295">
        <f>SUM(H142:H147)</f>
        <v>0</v>
      </c>
      <c r="I141" s="295">
        <v>3</v>
      </c>
      <c r="K141" s="145"/>
      <c r="L141" s="146"/>
    </row>
    <row r="142" spans="1:12" ht="34.5" customHeight="1">
      <c r="A142" s="136"/>
      <c r="B142" s="112" t="s">
        <v>286</v>
      </c>
      <c r="C142" s="140" t="s">
        <v>642</v>
      </c>
      <c r="D142" s="138" t="s">
        <v>32</v>
      </c>
      <c r="E142" s="138"/>
      <c r="F142" s="142">
        <v>1</v>
      </c>
      <c r="G142" s="144">
        <f>VLOOKUP(B142,Insumos!$A$2:$C$187,3,FALSE)</f>
        <v>0</v>
      </c>
      <c r="H142" s="138">
        <f>G142*F142</f>
        <v>0</v>
      </c>
      <c r="I142" s="138"/>
      <c r="K142" s="145"/>
      <c r="L142" s="146"/>
    </row>
    <row r="143" spans="1:12" ht="34.5" customHeight="1">
      <c r="A143" s="136"/>
      <c r="B143" s="112" t="s">
        <v>281</v>
      </c>
      <c r="C143" s="140" t="s">
        <v>642</v>
      </c>
      <c r="D143" s="138" t="s">
        <v>32</v>
      </c>
      <c r="E143" s="138"/>
      <c r="F143" s="142">
        <v>4</v>
      </c>
      <c r="G143" s="144">
        <f>VLOOKUP(B143,Insumos!$A$2:$C$187,3,FALSE)</f>
        <v>0</v>
      </c>
      <c r="H143" s="138">
        <f t="shared" ref="H143:H147" si="1">G143*F143</f>
        <v>0</v>
      </c>
      <c r="I143" s="138"/>
      <c r="K143" s="145"/>
      <c r="L143" s="146"/>
    </row>
    <row r="144" spans="1:12" ht="34.5" customHeight="1">
      <c r="A144" s="136"/>
      <c r="B144" s="112" t="s">
        <v>284</v>
      </c>
      <c r="C144" s="140" t="s">
        <v>642</v>
      </c>
      <c r="D144" s="138" t="s">
        <v>32</v>
      </c>
      <c r="E144" s="138"/>
      <c r="F144" s="142">
        <v>2</v>
      </c>
      <c r="G144" s="144">
        <f>VLOOKUP(B144,Insumos!$A$2:$C$187,3,FALSE)</f>
        <v>0</v>
      </c>
      <c r="H144" s="138">
        <f t="shared" si="1"/>
        <v>0</v>
      </c>
      <c r="I144" s="138"/>
      <c r="K144" s="145"/>
      <c r="L144" s="146"/>
    </row>
    <row r="145" spans="1:12" ht="34.5" customHeight="1">
      <c r="A145" s="136"/>
      <c r="B145" s="112" t="s">
        <v>285</v>
      </c>
      <c r="C145" s="140" t="s">
        <v>642</v>
      </c>
      <c r="D145" s="138" t="s">
        <v>32</v>
      </c>
      <c r="E145" s="138"/>
      <c r="F145" s="142">
        <v>2</v>
      </c>
      <c r="G145" s="144">
        <f>VLOOKUP(B145,Insumos!$A$2:$C$187,3,FALSE)</f>
        <v>0</v>
      </c>
      <c r="H145" s="138">
        <f t="shared" si="1"/>
        <v>0</v>
      </c>
      <c r="I145" s="138"/>
      <c r="K145" s="145"/>
      <c r="L145" s="146"/>
    </row>
    <row r="146" spans="1:12" ht="34.5" customHeight="1">
      <c r="A146" s="136"/>
      <c r="B146" s="112" t="s">
        <v>107</v>
      </c>
      <c r="C146" s="140" t="s">
        <v>642</v>
      </c>
      <c r="D146" s="138" t="s">
        <v>32</v>
      </c>
      <c r="E146" s="138"/>
      <c r="F146" s="142">
        <v>2</v>
      </c>
      <c r="G146" s="144">
        <f>VLOOKUP(B146,Insumos!$A$2:$C$187,3,FALSE)</f>
        <v>0</v>
      </c>
      <c r="H146" s="138">
        <f t="shared" si="1"/>
        <v>0</v>
      </c>
      <c r="I146" s="138"/>
      <c r="K146" s="145"/>
      <c r="L146" s="146"/>
    </row>
    <row r="147" spans="1:12" ht="34.5" customHeight="1">
      <c r="A147" s="136"/>
      <c r="B147" s="112" t="s">
        <v>569</v>
      </c>
      <c r="C147" s="140" t="s">
        <v>642</v>
      </c>
      <c r="D147" s="138" t="s">
        <v>32</v>
      </c>
      <c r="E147" s="138"/>
      <c r="F147" s="142">
        <v>2</v>
      </c>
      <c r="G147" s="144">
        <f>VLOOKUP(B147,Insumos!$A$2:$C$187,3,FALSE)</f>
        <v>0</v>
      </c>
      <c r="H147" s="138">
        <f t="shared" si="1"/>
        <v>0</v>
      </c>
      <c r="I147" s="138"/>
      <c r="K147" s="145"/>
      <c r="L147" s="146"/>
    </row>
    <row r="148" spans="1:12" ht="34.5" customHeight="1">
      <c r="A148" s="136"/>
      <c r="B148" s="112"/>
      <c r="C148" s="140"/>
      <c r="D148" s="138"/>
      <c r="E148" s="138"/>
      <c r="F148" s="101"/>
      <c r="G148" s="144"/>
      <c r="H148" s="138"/>
      <c r="I148" s="138"/>
      <c r="K148" s="145"/>
      <c r="L148" s="146"/>
    </row>
    <row r="149" spans="1:12" ht="34.5" customHeight="1">
      <c r="A149" s="292" t="s">
        <v>583</v>
      </c>
      <c r="B149" s="293" t="s">
        <v>138</v>
      </c>
      <c r="C149" s="140" t="s">
        <v>641</v>
      </c>
      <c r="D149" s="294" t="s">
        <v>545</v>
      </c>
      <c r="E149" s="109"/>
      <c r="F149" s="294"/>
      <c r="G149" s="294"/>
      <c r="H149" s="295">
        <f>SUM(H150:H155)</f>
        <v>0</v>
      </c>
      <c r="I149" s="295">
        <v>3.5</v>
      </c>
    </row>
    <row r="150" spans="1:12" ht="34.5" customHeight="1">
      <c r="A150" s="136"/>
      <c r="B150" s="112" t="s">
        <v>286</v>
      </c>
      <c r="C150" s="140" t="s">
        <v>641</v>
      </c>
      <c r="D150" s="138" t="s">
        <v>32</v>
      </c>
      <c r="E150" s="138"/>
      <c r="F150" s="142">
        <v>1</v>
      </c>
      <c r="G150" s="144">
        <f>VLOOKUP(B150,Insumos!$A$2:$C$187,3,FALSE)</f>
        <v>0</v>
      </c>
      <c r="H150" s="138">
        <f>G150*F150</f>
        <v>0</v>
      </c>
      <c r="I150" s="138"/>
    </row>
    <row r="151" spans="1:12" ht="34.5" customHeight="1">
      <c r="A151" s="136"/>
      <c r="B151" s="112" t="s">
        <v>281</v>
      </c>
      <c r="C151" s="140" t="s">
        <v>641</v>
      </c>
      <c r="D151" s="138" t="s">
        <v>32</v>
      </c>
      <c r="E151" s="138"/>
      <c r="F151" s="142">
        <v>4</v>
      </c>
      <c r="G151" s="144">
        <f>VLOOKUP(B151,Insumos!$A$2:$C$187,3,FALSE)</f>
        <v>0</v>
      </c>
      <c r="H151" s="138">
        <f t="shared" ref="H151:H155" si="2">G151*F151</f>
        <v>0</v>
      </c>
      <c r="I151" s="138"/>
    </row>
    <row r="152" spans="1:12" ht="34.5" customHeight="1">
      <c r="A152" s="136"/>
      <c r="B152" s="112" t="s">
        <v>284</v>
      </c>
      <c r="C152" s="140" t="s">
        <v>641</v>
      </c>
      <c r="D152" s="138" t="s">
        <v>32</v>
      </c>
      <c r="E152" s="138"/>
      <c r="F152" s="142">
        <v>2</v>
      </c>
      <c r="G152" s="144">
        <f>VLOOKUP(B152,Insumos!$A$2:$C$187,3,FALSE)</f>
        <v>0</v>
      </c>
      <c r="H152" s="138">
        <f t="shared" si="2"/>
        <v>0</v>
      </c>
      <c r="I152" s="138"/>
    </row>
    <row r="153" spans="1:12" ht="34.5" customHeight="1">
      <c r="A153" s="136"/>
      <c r="B153" s="112" t="s">
        <v>285</v>
      </c>
      <c r="C153" s="140" t="s">
        <v>641</v>
      </c>
      <c r="D153" s="138" t="s">
        <v>32</v>
      </c>
      <c r="E153" s="138"/>
      <c r="F153" s="142">
        <v>3</v>
      </c>
      <c r="G153" s="144">
        <f>VLOOKUP(B153,Insumos!$A$2:$C$187,3,FALSE)</f>
        <v>0</v>
      </c>
      <c r="H153" s="138">
        <f t="shared" si="2"/>
        <v>0</v>
      </c>
      <c r="I153" s="138"/>
    </row>
    <row r="154" spans="1:12" ht="34.5" customHeight="1">
      <c r="A154" s="136"/>
      <c r="B154" s="112" t="s">
        <v>107</v>
      </c>
      <c r="C154" s="140" t="s">
        <v>641</v>
      </c>
      <c r="D154" s="138" t="s">
        <v>32</v>
      </c>
      <c r="E154" s="138"/>
      <c r="F154" s="142">
        <v>3</v>
      </c>
      <c r="G154" s="144">
        <f>VLOOKUP(B154,Insumos!$A$2:$C$187,3,FALSE)</f>
        <v>0</v>
      </c>
      <c r="H154" s="138">
        <f t="shared" si="2"/>
        <v>0</v>
      </c>
      <c r="I154" s="138"/>
    </row>
    <row r="155" spans="1:12" ht="34.5" customHeight="1">
      <c r="A155" s="136"/>
      <c r="B155" s="112" t="s">
        <v>569</v>
      </c>
      <c r="C155" s="140" t="s">
        <v>641</v>
      </c>
      <c r="D155" s="138" t="s">
        <v>32</v>
      </c>
      <c r="E155" s="138"/>
      <c r="F155" s="142">
        <v>3</v>
      </c>
      <c r="G155" s="144">
        <f>VLOOKUP(B155,Insumos!$A$2:$C$187,3,FALSE)</f>
        <v>0</v>
      </c>
      <c r="H155" s="138">
        <f t="shared" si="2"/>
        <v>0</v>
      </c>
      <c r="I155" s="138"/>
    </row>
    <row r="156" spans="1:12" ht="34.5" customHeight="1">
      <c r="A156" s="136"/>
      <c r="B156" s="112"/>
      <c r="C156" s="140"/>
      <c r="D156" s="138"/>
      <c r="E156" s="138"/>
      <c r="F156" s="142"/>
      <c r="G156" s="144"/>
      <c r="H156" s="138"/>
      <c r="I156" s="138"/>
    </row>
    <row r="157" spans="1:12" ht="34.5" customHeight="1">
      <c r="A157" s="292" t="s">
        <v>447</v>
      </c>
      <c r="B157" s="293" t="s">
        <v>140</v>
      </c>
      <c r="C157" s="140" t="s">
        <v>644</v>
      </c>
      <c r="D157" s="294" t="s">
        <v>545</v>
      </c>
      <c r="E157" s="109"/>
      <c r="F157" s="294"/>
      <c r="G157" s="294"/>
      <c r="H157" s="295">
        <f>SUM(H158:H167)</f>
        <v>0</v>
      </c>
      <c r="I157" s="295">
        <v>4</v>
      </c>
    </row>
    <row r="158" spans="1:12" ht="34.5" customHeight="1">
      <c r="A158" s="136"/>
      <c r="B158" s="112" t="s">
        <v>283</v>
      </c>
      <c r="C158" s="140" t="s">
        <v>644</v>
      </c>
      <c r="D158" s="138" t="s">
        <v>32</v>
      </c>
      <c r="E158" s="138"/>
      <c r="F158" s="142">
        <v>2</v>
      </c>
      <c r="G158" s="144">
        <f>VLOOKUP(B158,Insumos!$A$2:$C$187,3,FALSE)</f>
        <v>0</v>
      </c>
      <c r="H158" s="138">
        <f t="shared" ref="H158" si="3">G158*F158</f>
        <v>0</v>
      </c>
      <c r="I158" s="138"/>
    </row>
    <row r="159" spans="1:12" ht="34.5" customHeight="1">
      <c r="A159" s="136"/>
      <c r="B159" s="112" t="s">
        <v>281</v>
      </c>
      <c r="C159" s="140" t="s">
        <v>644</v>
      </c>
      <c r="D159" s="138" t="s">
        <v>32</v>
      </c>
      <c r="E159" s="138"/>
      <c r="F159" s="142">
        <v>10</v>
      </c>
      <c r="G159" s="144">
        <f>VLOOKUP(B159,Insumos!$A$2:$C$187,3,FALSE)</f>
        <v>0</v>
      </c>
      <c r="H159" s="138">
        <f t="shared" ref="H159:H167" si="4">G159*F159</f>
        <v>0</v>
      </c>
      <c r="I159" s="138"/>
    </row>
    <row r="160" spans="1:12" ht="34.5" customHeight="1">
      <c r="A160" s="136"/>
      <c r="B160" s="112" t="s">
        <v>104</v>
      </c>
      <c r="C160" s="140" t="s">
        <v>644</v>
      </c>
      <c r="D160" s="138" t="s">
        <v>32</v>
      </c>
      <c r="E160" s="138"/>
      <c r="F160" s="142">
        <v>4</v>
      </c>
      <c r="G160" s="144">
        <f>VLOOKUP(B160,Insumos!$A$2:$C$187,3,FALSE)</f>
        <v>0</v>
      </c>
      <c r="H160" s="138">
        <f t="shared" si="4"/>
        <v>0</v>
      </c>
      <c r="I160" s="138"/>
    </row>
    <row r="161" spans="1:9" ht="34.5" customHeight="1">
      <c r="A161" s="136"/>
      <c r="B161" s="112" t="s">
        <v>571</v>
      </c>
      <c r="C161" s="140" t="s">
        <v>644</v>
      </c>
      <c r="D161" s="138" t="s">
        <v>32</v>
      </c>
      <c r="E161" s="138"/>
      <c r="F161" s="142">
        <v>3</v>
      </c>
      <c r="G161" s="144">
        <f>VLOOKUP(B161,Insumos!$A$2:$C$187,3,FALSE)</f>
        <v>0</v>
      </c>
      <c r="H161" s="138">
        <f t="shared" si="4"/>
        <v>0</v>
      </c>
      <c r="I161" s="138"/>
    </row>
    <row r="162" spans="1:9" ht="34.5" customHeight="1">
      <c r="A162" s="136"/>
      <c r="B162" s="112" t="s">
        <v>105</v>
      </c>
      <c r="C162" s="140" t="s">
        <v>644</v>
      </c>
      <c r="D162" s="138" t="s">
        <v>32</v>
      </c>
      <c r="E162" s="138"/>
      <c r="F162" s="142">
        <v>4</v>
      </c>
      <c r="G162" s="144">
        <f>VLOOKUP(B162,Insumos!$A$2:$C$187,3,FALSE)</f>
        <v>0</v>
      </c>
      <c r="H162" s="138">
        <f t="shared" si="4"/>
        <v>0</v>
      </c>
      <c r="I162" s="138"/>
    </row>
    <row r="163" spans="1:9" ht="34.5" customHeight="1">
      <c r="A163" s="136"/>
      <c r="B163" s="112" t="s">
        <v>287</v>
      </c>
      <c r="C163" s="140" t="s">
        <v>644</v>
      </c>
      <c r="D163" s="138" t="s">
        <v>32</v>
      </c>
      <c r="E163" s="138"/>
      <c r="F163" s="142">
        <v>3</v>
      </c>
      <c r="G163" s="144">
        <f>VLOOKUP(B163,Insumos!$A$2:$C$187,3,FALSE)</f>
        <v>0</v>
      </c>
      <c r="H163" s="138">
        <f t="shared" si="4"/>
        <v>0</v>
      </c>
      <c r="I163" s="138"/>
    </row>
    <row r="164" spans="1:9" ht="34.5" customHeight="1">
      <c r="A164" s="136"/>
      <c r="B164" s="112" t="s">
        <v>106</v>
      </c>
      <c r="C164" s="140" t="s">
        <v>644</v>
      </c>
      <c r="D164" s="138" t="s">
        <v>32</v>
      </c>
      <c r="E164" s="138"/>
      <c r="F164" s="142">
        <v>2</v>
      </c>
      <c r="G164" s="144">
        <f>VLOOKUP(B164,Insumos!$A$2:$C$187,3,FALSE)</f>
        <v>0</v>
      </c>
      <c r="H164" s="138">
        <f t="shared" si="4"/>
        <v>0</v>
      </c>
      <c r="I164" s="138"/>
    </row>
    <row r="165" spans="1:9" ht="34.5" customHeight="1">
      <c r="A165" s="136"/>
      <c r="B165" s="112" t="s">
        <v>285</v>
      </c>
      <c r="C165" s="140" t="s">
        <v>644</v>
      </c>
      <c r="D165" s="138" t="s">
        <v>32</v>
      </c>
      <c r="E165" s="138"/>
      <c r="F165" s="142">
        <v>6</v>
      </c>
      <c r="G165" s="144">
        <f>VLOOKUP(B165,Insumos!$A$2:$C$187,3,FALSE)</f>
        <v>0</v>
      </c>
      <c r="H165" s="138">
        <f t="shared" si="4"/>
        <v>0</v>
      </c>
      <c r="I165" s="138"/>
    </row>
    <row r="166" spans="1:9" ht="34.5" customHeight="1">
      <c r="A166" s="136"/>
      <c r="B166" s="112" t="s">
        <v>107</v>
      </c>
      <c r="C166" s="140" t="s">
        <v>644</v>
      </c>
      <c r="D166" s="138" t="s">
        <v>32</v>
      </c>
      <c r="E166" s="138"/>
      <c r="F166" s="142">
        <v>6</v>
      </c>
      <c r="G166" s="144">
        <f>VLOOKUP(B166,Insumos!$A$2:$C$187,3,FALSE)</f>
        <v>0</v>
      </c>
      <c r="H166" s="138">
        <f t="shared" si="4"/>
        <v>0</v>
      </c>
      <c r="I166" s="138"/>
    </row>
    <row r="167" spans="1:9" ht="34.5" customHeight="1">
      <c r="A167" s="136"/>
      <c r="B167" s="112" t="s">
        <v>288</v>
      </c>
      <c r="C167" s="140" t="s">
        <v>644</v>
      </c>
      <c r="D167" s="138" t="s">
        <v>32</v>
      </c>
      <c r="E167" s="138"/>
      <c r="F167" s="142">
        <v>4</v>
      </c>
      <c r="G167" s="144">
        <f>VLOOKUP(B167,Insumos!$A$2:$C$187,3,FALSE)</f>
        <v>0</v>
      </c>
      <c r="H167" s="138">
        <f t="shared" si="4"/>
        <v>0</v>
      </c>
      <c r="I167" s="138"/>
    </row>
    <row r="168" spans="1:9" ht="34.5" customHeight="1">
      <c r="A168" s="136"/>
      <c r="B168" s="112"/>
      <c r="C168" s="140"/>
      <c r="D168" s="138"/>
      <c r="E168" s="138"/>
      <c r="F168" s="142"/>
      <c r="G168" s="144"/>
      <c r="H168" s="138"/>
      <c r="I168" s="138"/>
    </row>
    <row r="169" spans="1:9" ht="34.5" customHeight="1">
      <c r="A169" s="292" t="s">
        <v>447</v>
      </c>
      <c r="B169" s="293" t="s">
        <v>274</v>
      </c>
      <c r="C169" s="140" t="s">
        <v>645</v>
      </c>
      <c r="D169" s="294" t="s">
        <v>545</v>
      </c>
      <c r="E169" s="109"/>
      <c r="F169" s="294"/>
      <c r="G169" s="294"/>
      <c r="H169" s="295">
        <f>SUM(H170:H176)</f>
        <v>0</v>
      </c>
      <c r="I169" s="295">
        <v>4</v>
      </c>
    </row>
    <row r="170" spans="1:9" ht="34.5" customHeight="1">
      <c r="A170" s="136"/>
      <c r="B170" s="112" t="s">
        <v>286</v>
      </c>
      <c r="C170" s="140" t="s">
        <v>645</v>
      </c>
      <c r="D170" s="138" t="s">
        <v>32</v>
      </c>
      <c r="E170" s="138"/>
      <c r="F170" s="142">
        <v>2</v>
      </c>
      <c r="G170" s="144">
        <f>VLOOKUP(B170,Insumos!$A$2:$C$187,3,FALSE)</f>
        <v>0</v>
      </c>
      <c r="H170" s="138">
        <f t="shared" ref="H170" si="5">G170*F170</f>
        <v>0</v>
      </c>
      <c r="I170" s="138"/>
    </row>
    <row r="171" spans="1:9" ht="34.5" customHeight="1">
      <c r="A171" s="136"/>
      <c r="B171" s="112" t="s">
        <v>281</v>
      </c>
      <c r="C171" s="140" t="s">
        <v>645</v>
      </c>
      <c r="D171" s="138" t="s">
        <v>32</v>
      </c>
      <c r="E171" s="138"/>
      <c r="F171" s="142">
        <v>12</v>
      </c>
      <c r="G171" s="144">
        <f>VLOOKUP(B171,Insumos!$A$2:$C$187,3,FALSE)</f>
        <v>0</v>
      </c>
      <c r="H171" s="138">
        <f t="shared" ref="H171:H176" si="6">G171*F171</f>
        <v>0</v>
      </c>
      <c r="I171" s="138"/>
    </row>
    <row r="172" spans="1:9" ht="34.5" customHeight="1">
      <c r="A172" s="136"/>
      <c r="B172" s="112" t="s">
        <v>571</v>
      </c>
      <c r="C172" s="140" t="s">
        <v>645</v>
      </c>
      <c r="D172" s="138" t="s">
        <v>32</v>
      </c>
      <c r="E172" s="138"/>
      <c r="F172" s="142">
        <v>2</v>
      </c>
      <c r="G172" s="144">
        <f>VLOOKUP(B172,Insumos!$A$2:$C$187,3,FALSE)</f>
        <v>0</v>
      </c>
      <c r="H172" s="138">
        <f t="shared" si="6"/>
        <v>0</v>
      </c>
      <c r="I172" s="138"/>
    </row>
    <row r="173" spans="1:9" ht="34.5" customHeight="1">
      <c r="A173" s="136"/>
      <c r="B173" s="112" t="s">
        <v>287</v>
      </c>
      <c r="C173" s="140" t="s">
        <v>645</v>
      </c>
      <c r="D173" s="138" t="s">
        <v>32</v>
      </c>
      <c r="E173" s="138"/>
      <c r="F173" s="142">
        <v>4</v>
      </c>
      <c r="G173" s="144">
        <f>VLOOKUP(B173,Insumos!$A$2:$C$187,3,FALSE)</f>
        <v>0</v>
      </c>
      <c r="H173" s="138">
        <f t="shared" si="6"/>
        <v>0</v>
      </c>
      <c r="I173" s="138"/>
    </row>
    <row r="174" spans="1:9" ht="34.5" customHeight="1">
      <c r="A174" s="136"/>
      <c r="B174" s="112" t="s">
        <v>285</v>
      </c>
      <c r="C174" s="140" t="s">
        <v>645</v>
      </c>
      <c r="D174" s="138" t="s">
        <v>32</v>
      </c>
      <c r="E174" s="138"/>
      <c r="F174" s="142">
        <v>4</v>
      </c>
      <c r="G174" s="144">
        <f>VLOOKUP(B174,Insumos!$A$2:$C$187,3,FALSE)</f>
        <v>0</v>
      </c>
      <c r="H174" s="138">
        <f t="shared" si="6"/>
        <v>0</v>
      </c>
      <c r="I174" s="138"/>
    </row>
    <row r="175" spans="1:9" ht="34.5" customHeight="1">
      <c r="A175" s="136"/>
      <c r="B175" s="112" t="s">
        <v>107</v>
      </c>
      <c r="C175" s="140" t="s">
        <v>645</v>
      </c>
      <c r="D175" s="138" t="s">
        <v>32</v>
      </c>
      <c r="E175" s="138"/>
      <c r="F175" s="142">
        <v>4</v>
      </c>
      <c r="G175" s="144">
        <f>VLOOKUP(B175,Insumos!$A$2:$C$187,3,FALSE)</f>
        <v>0</v>
      </c>
      <c r="H175" s="138">
        <f t="shared" si="6"/>
        <v>0</v>
      </c>
      <c r="I175" s="138"/>
    </row>
    <row r="176" spans="1:9" ht="34.5" customHeight="1">
      <c r="A176" s="136"/>
      <c r="B176" s="112" t="s">
        <v>288</v>
      </c>
      <c r="C176" s="140" t="s">
        <v>645</v>
      </c>
      <c r="D176" s="138" t="s">
        <v>32</v>
      </c>
      <c r="E176" s="138"/>
      <c r="F176" s="142">
        <v>4</v>
      </c>
      <c r="G176" s="144">
        <f>VLOOKUP(B176,Insumos!$A$2:$C$187,3,FALSE)</f>
        <v>0</v>
      </c>
      <c r="H176" s="138">
        <f t="shared" si="6"/>
        <v>0</v>
      </c>
      <c r="I176" s="138"/>
    </row>
    <row r="177" spans="1:9" ht="34.5" customHeight="1">
      <c r="A177" s="136"/>
      <c r="B177" s="112"/>
      <c r="C177" s="140"/>
      <c r="D177" s="138"/>
      <c r="E177" s="138"/>
      <c r="F177" s="142"/>
      <c r="G177" s="144"/>
      <c r="H177" s="138"/>
      <c r="I177" s="138"/>
    </row>
    <row r="178" spans="1:9" ht="34.5" customHeight="1">
      <c r="A178" s="292" t="s">
        <v>447</v>
      </c>
      <c r="B178" s="293" t="s">
        <v>139</v>
      </c>
      <c r="C178" s="140" t="s">
        <v>646</v>
      </c>
      <c r="D178" s="294" t="s">
        <v>545</v>
      </c>
      <c r="E178" s="109"/>
      <c r="F178" s="294"/>
      <c r="G178" s="294"/>
      <c r="H178" s="295">
        <f>SUM(H179:H185)</f>
        <v>0</v>
      </c>
      <c r="I178" s="295">
        <v>4.5</v>
      </c>
    </row>
    <row r="179" spans="1:9" ht="34.5" customHeight="1">
      <c r="A179" s="136"/>
      <c r="B179" s="112" t="s">
        <v>286</v>
      </c>
      <c r="C179" s="140" t="s">
        <v>646</v>
      </c>
      <c r="D179" s="138" t="s">
        <v>32</v>
      </c>
      <c r="E179" s="138"/>
      <c r="F179" s="142">
        <v>2</v>
      </c>
      <c r="G179" s="144">
        <f>VLOOKUP(B179,Insumos!$A$2:$C$187,3,FALSE)</f>
        <v>0</v>
      </c>
      <c r="H179" s="138">
        <f t="shared" ref="H179" si="7">G179*F179</f>
        <v>0</v>
      </c>
      <c r="I179" s="138"/>
    </row>
    <row r="180" spans="1:9" ht="34.5" customHeight="1">
      <c r="A180" s="136"/>
      <c r="B180" s="112" t="s">
        <v>281</v>
      </c>
      <c r="C180" s="140" t="s">
        <v>646</v>
      </c>
      <c r="D180" s="138" t="s">
        <v>32</v>
      </c>
      <c r="E180" s="138"/>
      <c r="F180" s="142">
        <v>12</v>
      </c>
      <c r="G180" s="144">
        <f>VLOOKUP(B180,Insumos!$A$2:$C$187,3,FALSE)</f>
        <v>0</v>
      </c>
      <c r="H180" s="138">
        <f t="shared" ref="H180:H185" si="8">G180*F180</f>
        <v>0</v>
      </c>
      <c r="I180" s="138"/>
    </row>
    <row r="181" spans="1:9" ht="34.5" customHeight="1">
      <c r="A181" s="136"/>
      <c r="B181" s="112" t="s">
        <v>571</v>
      </c>
      <c r="C181" s="140" t="s">
        <v>646</v>
      </c>
      <c r="D181" s="138" t="s">
        <v>32</v>
      </c>
      <c r="E181" s="138"/>
      <c r="F181" s="142">
        <v>3</v>
      </c>
      <c r="G181" s="144">
        <f>VLOOKUP(B181,Insumos!$A$2:$C$187,3,FALSE)</f>
        <v>0</v>
      </c>
      <c r="H181" s="138">
        <f t="shared" si="8"/>
        <v>0</v>
      </c>
      <c r="I181" s="138"/>
    </row>
    <row r="182" spans="1:9" ht="34.5" customHeight="1">
      <c r="A182" s="136"/>
      <c r="B182" s="112" t="s">
        <v>287</v>
      </c>
      <c r="C182" s="140" t="s">
        <v>646</v>
      </c>
      <c r="D182" s="138" t="s">
        <v>32</v>
      </c>
      <c r="E182" s="138"/>
      <c r="F182" s="142">
        <v>4</v>
      </c>
      <c r="G182" s="144">
        <f>VLOOKUP(B182,Insumos!$A$2:$C$187,3,FALSE)</f>
        <v>0</v>
      </c>
      <c r="H182" s="138">
        <f t="shared" si="8"/>
        <v>0</v>
      </c>
      <c r="I182" s="138"/>
    </row>
    <row r="183" spans="1:9" ht="34.5" customHeight="1">
      <c r="A183" s="136"/>
      <c r="B183" s="112" t="s">
        <v>285</v>
      </c>
      <c r="C183" s="140" t="s">
        <v>646</v>
      </c>
      <c r="D183" s="138" t="s">
        <v>32</v>
      </c>
      <c r="E183" s="138"/>
      <c r="F183" s="142">
        <v>6</v>
      </c>
      <c r="G183" s="144">
        <f>VLOOKUP(B183,Insumos!$A$2:$C$187,3,FALSE)</f>
        <v>0</v>
      </c>
      <c r="H183" s="138">
        <f t="shared" si="8"/>
        <v>0</v>
      </c>
      <c r="I183" s="138"/>
    </row>
    <row r="184" spans="1:9" ht="34.5" customHeight="1">
      <c r="A184" s="136"/>
      <c r="B184" s="112" t="s">
        <v>107</v>
      </c>
      <c r="C184" s="140" t="s">
        <v>646</v>
      </c>
      <c r="D184" s="138" t="s">
        <v>32</v>
      </c>
      <c r="E184" s="138"/>
      <c r="F184" s="142">
        <f>F183</f>
        <v>6</v>
      </c>
      <c r="G184" s="144">
        <f>VLOOKUP(B184,Insumos!$A$2:$C$187,3,FALSE)</f>
        <v>0</v>
      </c>
      <c r="H184" s="138">
        <f t="shared" si="8"/>
        <v>0</v>
      </c>
      <c r="I184" s="138"/>
    </row>
    <row r="185" spans="1:9" ht="34.5" customHeight="1">
      <c r="A185" s="136"/>
      <c r="B185" s="112" t="s">
        <v>288</v>
      </c>
      <c r="C185" s="140" t="s">
        <v>646</v>
      </c>
      <c r="D185" s="138" t="s">
        <v>32</v>
      </c>
      <c r="E185" s="138"/>
      <c r="F185" s="142">
        <v>4</v>
      </c>
      <c r="G185" s="144">
        <f>VLOOKUP(B185,Insumos!$A$2:$C$187,3,FALSE)</f>
        <v>0</v>
      </c>
      <c r="H185" s="138">
        <f t="shared" si="8"/>
        <v>0</v>
      </c>
      <c r="I185" s="138"/>
    </row>
    <row r="186" spans="1:9" ht="34.5" customHeight="1">
      <c r="A186" s="136"/>
      <c r="B186" s="112"/>
      <c r="C186" s="140"/>
      <c r="D186" s="138"/>
      <c r="E186" s="138"/>
      <c r="F186" s="142"/>
      <c r="G186" s="144"/>
      <c r="H186" s="138"/>
      <c r="I186" s="138"/>
    </row>
    <row r="187" spans="1:9" ht="34.5" customHeight="1">
      <c r="A187" s="292" t="s">
        <v>448</v>
      </c>
      <c r="B187" s="293" t="s">
        <v>141</v>
      </c>
      <c r="C187" s="140" t="s">
        <v>647</v>
      </c>
      <c r="D187" s="294" t="s">
        <v>545</v>
      </c>
      <c r="E187" s="109"/>
      <c r="F187" s="294"/>
      <c r="G187" s="294"/>
      <c r="H187" s="295">
        <f>SUM(H188:H198)</f>
        <v>0</v>
      </c>
      <c r="I187" s="295">
        <v>5</v>
      </c>
    </row>
    <row r="188" spans="1:9" ht="34.5" customHeight="1">
      <c r="A188" s="136"/>
      <c r="B188" s="112" t="s">
        <v>283</v>
      </c>
      <c r="C188" s="140" t="s">
        <v>647</v>
      </c>
      <c r="D188" s="138" t="s">
        <v>32</v>
      </c>
      <c r="E188" s="138"/>
      <c r="F188" s="142">
        <v>2</v>
      </c>
      <c r="G188" s="144">
        <f>VLOOKUP(B188,Insumos!$A$2:$C$187,3,FALSE)</f>
        <v>0</v>
      </c>
      <c r="H188" s="138">
        <f t="shared" ref="H188" si="9">G188*F188</f>
        <v>0</v>
      </c>
      <c r="I188" s="138"/>
    </row>
    <row r="189" spans="1:9" ht="34.5" customHeight="1">
      <c r="A189" s="136"/>
      <c r="B189" s="112" t="s">
        <v>570</v>
      </c>
      <c r="C189" s="140" t="s">
        <v>647</v>
      </c>
      <c r="D189" s="138" t="s">
        <v>32</v>
      </c>
      <c r="E189" s="138"/>
      <c r="F189" s="142">
        <v>3</v>
      </c>
      <c r="G189" s="144">
        <f>VLOOKUP(B189,Insumos!$A$2:$C$187,3,FALSE)</f>
        <v>0</v>
      </c>
      <c r="H189" s="138">
        <f t="shared" ref="H189:H198" si="10">G189*F189</f>
        <v>0</v>
      </c>
      <c r="I189" s="138"/>
    </row>
    <row r="190" spans="1:9" ht="34.5" customHeight="1">
      <c r="A190" s="136"/>
      <c r="B190" s="112" t="s">
        <v>47</v>
      </c>
      <c r="C190" s="140" t="s">
        <v>647</v>
      </c>
      <c r="D190" s="138" t="s">
        <v>32</v>
      </c>
      <c r="E190" s="138"/>
      <c r="F190" s="142">
        <v>3</v>
      </c>
      <c r="G190" s="144">
        <f>VLOOKUP(B190,Insumos!$A$2:$C$187,3,FALSE)</f>
        <v>0</v>
      </c>
      <c r="H190" s="138">
        <f t="shared" si="10"/>
        <v>0</v>
      </c>
      <c r="I190" s="138"/>
    </row>
    <row r="191" spans="1:9" ht="34.5" customHeight="1">
      <c r="A191" s="136"/>
      <c r="B191" s="112" t="s">
        <v>281</v>
      </c>
      <c r="C191" s="140" t="s">
        <v>647</v>
      </c>
      <c r="D191" s="138" t="s">
        <v>32</v>
      </c>
      <c r="E191" s="138"/>
      <c r="F191" s="142">
        <v>10</v>
      </c>
      <c r="G191" s="144">
        <f>VLOOKUP(B191,Insumos!$A$2:$C$187,3,FALSE)</f>
        <v>0</v>
      </c>
      <c r="H191" s="138">
        <f t="shared" si="10"/>
        <v>0</v>
      </c>
      <c r="I191" s="138"/>
    </row>
    <row r="192" spans="1:9" ht="34.5" customHeight="1">
      <c r="A192" s="136"/>
      <c r="B192" s="112" t="s">
        <v>289</v>
      </c>
      <c r="C192" s="140" t="s">
        <v>647</v>
      </c>
      <c r="D192" s="138" t="s">
        <v>32</v>
      </c>
      <c r="E192" s="138"/>
      <c r="F192" s="142">
        <v>3</v>
      </c>
      <c r="G192" s="144">
        <f>VLOOKUP(B192,Insumos!$A$2:$C$187,3,FALSE)</f>
        <v>0</v>
      </c>
      <c r="H192" s="138">
        <f t="shared" si="10"/>
        <v>0</v>
      </c>
      <c r="I192" s="138"/>
    </row>
    <row r="193" spans="1:9" ht="34.5" customHeight="1">
      <c r="A193" s="136"/>
      <c r="B193" s="112" t="s">
        <v>104</v>
      </c>
      <c r="C193" s="140" t="s">
        <v>647</v>
      </c>
      <c r="D193" s="138" t="s">
        <v>32</v>
      </c>
      <c r="E193" s="138"/>
      <c r="F193" s="142">
        <v>4</v>
      </c>
      <c r="G193" s="144">
        <f>VLOOKUP(B193,Insumos!$A$2:$C$187,3,FALSE)</f>
        <v>0</v>
      </c>
      <c r="H193" s="138">
        <f t="shared" si="10"/>
        <v>0</v>
      </c>
      <c r="I193" s="138"/>
    </row>
    <row r="194" spans="1:9" ht="34.5" customHeight="1">
      <c r="A194" s="136"/>
      <c r="B194" s="112" t="s">
        <v>424</v>
      </c>
      <c r="C194" s="140" t="s">
        <v>647</v>
      </c>
      <c r="D194" s="138" t="s">
        <v>32</v>
      </c>
      <c r="E194" s="138"/>
      <c r="F194" s="142">
        <v>3</v>
      </c>
      <c r="G194" s="144">
        <f>VLOOKUP(B194,Insumos!$A$2:$C$187,3,FALSE)</f>
        <v>0</v>
      </c>
      <c r="H194" s="138">
        <f t="shared" si="10"/>
        <v>0</v>
      </c>
      <c r="I194" s="138"/>
    </row>
    <row r="195" spans="1:9" ht="34.5" customHeight="1">
      <c r="A195" s="136"/>
      <c r="B195" s="112" t="s">
        <v>105</v>
      </c>
      <c r="C195" s="140" t="s">
        <v>647</v>
      </c>
      <c r="D195" s="138" t="s">
        <v>32</v>
      </c>
      <c r="E195" s="138"/>
      <c r="F195" s="142">
        <v>4</v>
      </c>
      <c r="G195" s="144">
        <f>VLOOKUP(B195,Insumos!$A$2:$C$187,3,FALSE)</f>
        <v>0</v>
      </c>
      <c r="H195" s="138">
        <f t="shared" si="10"/>
        <v>0</v>
      </c>
      <c r="I195" s="138"/>
    </row>
    <row r="196" spans="1:9" ht="34.5" customHeight="1">
      <c r="A196" s="136"/>
      <c r="B196" s="112" t="s">
        <v>106</v>
      </c>
      <c r="C196" s="140" t="s">
        <v>647</v>
      </c>
      <c r="D196" s="138" t="s">
        <v>32</v>
      </c>
      <c r="E196" s="138"/>
      <c r="F196" s="142">
        <v>2</v>
      </c>
      <c r="G196" s="144">
        <f>VLOOKUP(B196,Insumos!$A$2:$C$187,3,FALSE)</f>
        <v>0</v>
      </c>
      <c r="H196" s="138">
        <f t="shared" si="10"/>
        <v>0</v>
      </c>
      <c r="I196" s="138"/>
    </row>
    <row r="197" spans="1:9" ht="34.5" customHeight="1">
      <c r="A197" s="136"/>
      <c r="B197" s="112" t="s">
        <v>372</v>
      </c>
      <c r="C197" s="140" t="s">
        <v>647</v>
      </c>
      <c r="D197" s="138" t="s">
        <v>32</v>
      </c>
      <c r="E197" s="138"/>
      <c r="F197" s="142">
        <v>3</v>
      </c>
      <c r="G197" s="144">
        <f>VLOOKUP(B197,Insumos!$A$2:$C$187,3,FALSE)</f>
        <v>0</v>
      </c>
      <c r="H197" s="138">
        <f t="shared" si="10"/>
        <v>0</v>
      </c>
      <c r="I197" s="138"/>
    </row>
    <row r="198" spans="1:9" ht="34.5" customHeight="1">
      <c r="A198" s="136"/>
      <c r="B198" s="112" t="s">
        <v>288</v>
      </c>
      <c r="C198" s="140" t="s">
        <v>647</v>
      </c>
      <c r="D198" s="138" t="s">
        <v>32</v>
      </c>
      <c r="E198" s="138"/>
      <c r="F198" s="142">
        <v>4</v>
      </c>
      <c r="G198" s="144">
        <f>VLOOKUP(B198,Insumos!$A$2:$C$187,3,FALSE)</f>
        <v>0</v>
      </c>
      <c r="H198" s="138">
        <f t="shared" si="10"/>
        <v>0</v>
      </c>
      <c r="I198" s="138"/>
    </row>
    <row r="199" spans="1:9" ht="34.5" customHeight="1">
      <c r="A199" s="136"/>
      <c r="B199" s="112"/>
      <c r="C199" s="140"/>
      <c r="D199" s="138"/>
      <c r="E199" s="138"/>
      <c r="F199" s="142"/>
      <c r="G199" s="144"/>
      <c r="H199" s="138"/>
      <c r="I199" s="138"/>
    </row>
    <row r="200" spans="1:9" ht="34.5" customHeight="1">
      <c r="A200" s="292" t="s">
        <v>448</v>
      </c>
      <c r="B200" s="293" t="s">
        <v>276</v>
      </c>
      <c r="C200" s="109" t="s">
        <v>648</v>
      </c>
      <c r="D200" s="294" t="s">
        <v>545</v>
      </c>
      <c r="E200" s="109"/>
      <c r="F200" s="294"/>
      <c r="G200" s="294"/>
      <c r="H200" s="295">
        <f>SUM(H201:H209)</f>
        <v>0</v>
      </c>
      <c r="I200" s="295">
        <v>5</v>
      </c>
    </row>
    <row r="201" spans="1:9" ht="34.5" customHeight="1">
      <c r="A201" s="136"/>
      <c r="B201" s="112" t="s">
        <v>286</v>
      </c>
      <c r="C201" s="109" t="s">
        <v>648</v>
      </c>
      <c r="D201" s="138" t="s">
        <v>32</v>
      </c>
      <c r="E201" s="138"/>
      <c r="F201" s="142">
        <v>2</v>
      </c>
      <c r="G201" s="144">
        <f>VLOOKUP(B201,Insumos!$A$2:$C$187,3,FALSE)</f>
        <v>0</v>
      </c>
      <c r="H201" s="138">
        <f t="shared" ref="H201" si="11">G201*F201</f>
        <v>0</v>
      </c>
      <c r="I201" s="138"/>
    </row>
    <row r="202" spans="1:9" ht="34.5" customHeight="1">
      <c r="A202" s="136"/>
      <c r="B202" s="112" t="s">
        <v>570</v>
      </c>
      <c r="C202" s="109" t="s">
        <v>648</v>
      </c>
      <c r="D202" s="138" t="s">
        <v>32</v>
      </c>
      <c r="E202" s="138"/>
      <c r="F202" s="142">
        <v>2</v>
      </c>
      <c r="G202" s="144">
        <f>VLOOKUP(B202,Insumos!$A$2:$C$187,3,FALSE)</f>
        <v>0</v>
      </c>
      <c r="H202" s="138">
        <f t="shared" ref="H202:H209" si="12">G202*F202</f>
        <v>0</v>
      </c>
      <c r="I202" s="138"/>
    </row>
    <row r="203" spans="1:9" ht="34.5" customHeight="1">
      <c r="A203" s="136"/>
      <c r="B203" s="112" t="s">
        <v>47</v>
      </c>
      <c r="C203" s="109" t="s">
        <v>648</v>
      </c>
      <c r="D203" s="138" t="s">
        <v>32</v>
      </c>
      <c r="E203" s="138"/>
      <c r="F203" s="142">
        <v>2</v>
      </c>
      <c r="G203" s="144">
        <f>VLOOKUP(B203,Insumos!$A$2:$C$187,3,FALSE)</f>
        <v>0</v>
      </c>
      <c r="H203" s="138">
        <f t="shared" si="12"/>
        <v>0</v>
      </c>
      <c r="I203" s="138"/>
    </row>
    <row r="204" spans="1:9" ht="34.5" customHeight="1">
      <c r="A204" s="136"/>
      <c r="B204" s="112" t="s">
        <v>281</v>
      </c>
      <c r="C204" s="109" t="s">
        <v>648</v>
      </c>
      <c r="D204" s="138" t="s">
        <v>32</v>
      </c>
      <c r="E204" s="138"/>
      <c r="F204" s="142">
        <v>12</v>
      </c>
      <c r="G204" s="144">
        <f>VLOOKUP(B204,Insumos!$A$2:$C$187,3,FALSE)</f>
        <v>0</v>
      </c>
      <c r="H204" s="138">
        <f t="shared" si="12"/>
        <v>0</v>
      </c>
      <c r="I204" s="138"/>
    </row>
    <row r="205" spans="1:9" ht="34.5" customHeight="1">
      <c r="A205" s="136"/>
      <c r="B205" s="112" t="s">
        <v>289</v>
      </c>
      <c r="C205" s="109" t="s">
        <v>648</v>
      </c>
      <c r="D205" s="138" t="s">
        <v>32</v>
      </c>
      <c r="E205" s="138"/>
      <c r="F205" s="142">
        <v>2</v>
      </c>
      <c r="G205" s="144">
        <f>VLOOKUP(B205,Insumos!$A$2:$C$187,3,FALSE)</f>
        <v>0</v>
      </c>
      <c r="H205" s="138">
        <f t="shared" si="12"/>
        <v>0</v>
      </c>
      <c r="I205" s="138"/>
    </row>
    <row r="206" spans="1:9" ht="34.5" customHeight="1">
      <c r="A206" s="136"/>
      <c r="B206" s="112" t="s">
        <v>424</v>
      </c>
      <c r="C206" s="109" t="s">
        <v>648</v>
      </c>
      <c r="D206" s="138" t="s">
        <v>32</v>
      </c>
      <c r="E206" s="138"/>
      <c r="F206" s="142">
        <v>2</v>
      </c>
      <c r="G206" s="144">
        <f>VLOOKUP(B206,Insumos!$A$2:$C$187,3,FALSE)</f>
        <v>0</v>
      </c>
      <c r="H206" s="138">
        <f t="shared" si="12"/>
        <v>0</v>
      </c>
      <c r="I206" s="138"/>
    </row>
    <row r="207" spans="1:9" ht="34.5" customHeight="1">
      <c r="A207" s="136"/>
      <c r="B207" s="112" t="s">
        <v>372</v>
      </c>
      <c r="C207" s="109" t="s">
        <v>648</v>
      </c>
      <c r="D207" s="138" t="s">
        <v>32</v>
      </c>
      <c r="E207" s="138"/>
      <c r="F207" s="142">
        <v>2</v>
      </c>
      <c r="G207" s="144">
        <f>VLOOKUP(B207,Insumos!$A$2:$C$187,3,FALSE)</f>
        <v>0</v>
      </c>
      <c r="H207" s="138">
        <f t="shared" si="12"/>
        <v>0</v>
      </c>
      <c r="I207" s="138"/>
    </row>
    <row r="208" spans="1:9" ht="34.5" customHeight="1">
      <c r="A208" s="136"/>
      <c r="B208" s="112" t="s">
        <v>287</v>
      </c>
      <c r="C208" s="109" t="s">
        <v>648</v>
      </c>
      <c r="D208" s="138" t="s">
        <v>32</v>
      </c>
      <c r="E208" s="138"/>
      <c r="F208" s="142">
        <v>2</v>
      </c>
      <c r="G208" s="144">
        <f>VLOOKUP(B208,Insumos!$A$2:$C$187,3,FALSE)</f>
        <v>0</v>
      </c>
      <c r="H208" s="138">
        <f t="shared" si="12"/>
        <v>0</v>
      </c>
      <c r="I208" s="138"/>
    </row>
    <row r="209" spans="1:9" ht="34.5" customHeight="1">
      <c r="A209" s="136"/>
      <c r="B209" s="112" t="s">
        <v>288</v>
      </c>
      <c r="C209" s="109" t="s">
        <v>648</v>
      </c>
      <c r="D209" s="138" t="s">
        <v>32</v>
      </c>
      <c r="E209" s="138"/>
      <c r="F209" s="142">
        <v>4</v>
      </c>
      <c r="G209" s="144">
        <f>VLOOKUP(B209,Insumos!$A$2:$C$187,3,FALSE)</f>
        <v>0</v>
      </c>
      <c r="H209" s="138">
        <f t="shared" si="12"/>
        <v>0</v>
      </c>
      <c r="I209" s="138"/>
    </row>
    <row r="210" spans="1:9" ht="34.5" customHeight="1">
      <c r="A210" s="136"/>
      <c r="B210" s="112"/>
      <c r="C210" s="140"/>
      <c r="D210" s="138"/>
      <c r="E210" s="138"/>
      <c r="F210" s="142"/>
      <c r="G210" s="144"/>
      <c r="H210" s="138"/>
      <c r="I210" s="138"/>
    </row>
    <row r="211" spans="1:9" ht="34.5" customHeight="1">
      <c r="A211" s="292" t="s">
        <v>448</v>
      </c>
      <c r="B211" s="293" t="s">
        <v>142</v>
      </c>
      <c r="C211" s="109" t="s">
        <v>649</v>
      </c>
      <c r="D211" s="294" t="s">
        <v>545</v>
      </c>
      <c r="E211" s="109"/>
      <c r="F211" s="294"/>
      <c r="G211" s="294"/>
      <c r="H211" s="295">
        <f>SUM(H212:H220)</f>
        <v>0</v>
      </c>
      <c r="I211" s="295">
        <v>5.5</v>
      </c>
    </row>
    <row r="212" spans="1:9" ht="34.5" customHeight="1">
      <c r="A212" s="136"/>
      <c r="B212" s="112" t="s">
        <v>286</v>
      </c>
      <c r="C212" s="109" t="s">
        <v>649</v>
      </c>
      <c r="D212" s="138" t="s">
        <v>32</v>
      </c>
      <c r="E212" s="138"/>
      <c r="F212" s="142">
        <v>2</v>
      </c>
      <c r="G212" s="144">
        <f>VLOOKUP(B212,Insumos!$A$2:$C$187,3,FALSE)</f>
        <v>0</v>
      </c>
      <c r="H212" s="138">
        <f t="shared" ref="H212" si="13">G212*F212</f>
        <v>0</v>
      </c>
      <c r="I212" s="138"/>
    </row>
    <row r="213" spans="1:9" ht="34.5" customHeight="1">
      <c r="A213" s="136"/>
      <c r="B213" s="112" t="s">
        <v>570</v>
      </c>
      <c r="C213" s="109" t="s">
        <v>649</v>
      </c>
      <c r="D213" s="138" t="s">
        <v>32</v>
      </c>
      <c r="E213" s="138"/>
      <c r="F213" s="142">
        <v>3</v>
      </c>
      <c r="G213" s="144">
        <f>VLOOKUP(B213,Insumos!$A$2:$C$187,3,FALSE)</f>
        <v>0</v>
      </c>
      <c r="H213" s="138">
        <f t="shared" ref="H213:H220" si="14">G213*F213</f>
        <v>0</v>
      </c>
      <c r="I213" s="138"/>
    </row>
    <row r="214" spans="1:9" ht="34.5" customHeight="1">
      <c r="A214" s="136"/>
      <c r="B214" s="112" t="s">
        <v>47</v>
      </c>
      <c r="C214" s="109" t="s">
        <v>649</v>
      </c>
      <c r="D214" s="138" t="s">
        <v>32</v>
      </c>
      <c r="E214" s="138"/>
      <c r="F214" s="142">
        <v>3</v>
      </c>
      <c r="G214" s="144">
        <f>VLOOKUP(B214,Insumos!$A$2:$C$187,3,FALSE)</f>
        <v>0</v>
      </c>
      <c r="H214" s="138">
        <f t="shared" si="14"/>
        <v>0</v>
      </c>
      <c r="I214" s="138"/>
    </row>
    <row r="215" spans="1:9" ht="34.5" customHeight="1">
      <c r="A215" s="136"/>
      <c r="B215" s="112" t="s">
        <v>281</v>
      </c>
      <c r="C215" s="109" t="s">
        <v>649</v>
      </c>
      <c r="D215" s="138" t="s">
        <v>32</v>
      </c>
      <c r="E215" s="138"/>
      <c r="F215" s="142">
        <v>12</v>
      </c>
      <c r="G215" s="144">
        <f>VLOOKUP(B215,Insumos!$A$2:$C$187,3,FALSE)</f>
        <v>0</v>
      </c>
      <c r="H215" s="138">
        <f t="shared" si="14"/>
        <v>0</v>
      </c>
      <c r="I215" s="138"/>
    </row>
    <row r="216" spans="1:9" ht="34.5" customHeight="1">
      <c r="A216" s="136"/>
      <c r="B216" s="112" t="s">
        <v>289</v>
      </c>
      <c r="C216" s="109" t="s">
        <v>649</v>
      </c>
      <c r="D216" s="138" t="s">
        <v>32</v>
      </c>
      <c r="E216" s="138"/>
      <c r="F216" s="142">
        <v>3</v>
      </c>
      <c r="G216" s="144">
        <f>VLOOKUP(B216,Insumos!$A$2:$C$187,3,FALSE)</f>
        <v>0</v>
      </c>
      <c r="H216" s="138">
        <f t="shared" si="14"/>
        <v>0</v>
      </c>
      <c r="I216" s="138"/>
    </row>
    <row r="217" spans="1:9" ht="34.5" customHeight="1">
      <c r="A217" s="136"/>
      <c r="B217" s="112" t="s">
        <v>424</v>
      </c>
      <c r="C217" s="109" t="s">
        <v>649</v>
      </c>
      <c r="D217" s="138" t="s">
        <v>32</v>
      </c>
      <c r="E217" s="138"/>
      <c r="F217" s="142">
        <v>3</v>
      </c>
      <c r="G217" s="144">
        <f>VLOOKUP(B217,Insumos!$A$2:$C$187,3,FALSE)</f>
        <v>0</v>
      </c>
      <c r="H217" s="138">
        <f t="shared" si="14"/>
        <v>0</v>
      </c>
      <c r="I217" s="138"/>
    </row>
    <row r="218" spans="1:9" ht="34.5" customHeight="1">
      <c r="A218" s="136"/>
      <c r="B218" s="112" t="s">
        <v>372</v>
      </c>
      <c r="C218" s="109" t="s">
        <v>649</v>
      </c>
      <c r="D218" s="138" t="s">
        <v>32</v>
      </c>
      <c r="E218" s="138"/>
      <c r="F218" s="142">
        <v>3</v>
      </c>
      <c r="G218" s="144">
        <f>VLOOKUP(B218,Insumos!$A$2:$C$187,3,FALSE)</f>
        <v>0</v>
      </c>
      <c r="H218" s="138">
        <f t="shared" si="14"/>
        <v>0</v>
      </c>
      <c r="I218" s="138"/>
    </row>
    <row r="219" spans="1:9" ht="34.5" customHeight="1">
      <c r="A219" s="136"/>
      <c r="B219" s="112" t="s">
        <v>287</v>
      </c>
      <c r="C219" s="109" t="s">
        <v>649</v>
      </c>
      <c r="D219" s="138" t="s">
        <v>32</v>
      </c>
      <c r="E219" s="138"/>
      <c r="F219" s="142">
        <v>1</v>
      </c>
      <c r="G219" s="144">
        <f>VLOOKUP(B219,Insumos!$A$2:$C$187,3,FALSE)</f>
        <v>0</v>
      </c>
      <c r="H219" s="138">
        <f t="shared" si="14"/>
        <v>0</v>
      </c>
      <c r="I219" s="138"/>
    </row>
    <row r="220" spans="1:9" ht="34.5" customHeight="1">
      <c r="A220" s="136"/>
      <c r="B220" s="112" t="s">
        <v>288</v>
      </c>
      <c r="C220" s="109" t="s">
        <v>649</v>
      </c>
      <c r="D220" s="138" t="s">
        <v>32</v>
      </c>
      <c r="E220" s="138"/>
      <c r="F220" s="142">
        <v>4</v>
      </c>
      <c r="G220" s="144">
        <f>VLOOKUP(B220,Insumos!$A$2:$C$187,3,FALSE)</f>
        <v>0</v>
      </c>
      <c r="H220" s="138">
        <f t="shared" si="14"/>
        <v>0</v>
      </c>
      <c r="I220" s="138"/>
    </row>
    <row r="221" spans="1:9" ht="34.5" customHeight="1">
      <c r="A221" s="136"/>
      <c r="B221" s="112"/>
      <c r="C221" s="140"/>
      <c r="D221" s="138"/>
      <c r="E221" s="138"/>
      <c r="F221" s="142"/>
      <c r="G221" s="144"/>
      <c r="H221" s="138"/>
      <c r="I221" s="138"/>
    </row>
    <row r="222" spans="1:9" ht="34.5" customHeight="1">
      <c r="A222" s="292" t="s">
        <v>449</v>
      </c>
      <c r="B222" s="299" t="s">
        <v>572</v>
      </c>
      <c r="C222" s="109" t="s">
        <v>650</v>
      </c>
      <c r="D222" s="294" t="s">
        <v>545</v>
      </c>
      <c r="E222" s="109"/>
      <c r="F222" s="300"/>
      <c r="G222" s="300"/>
      <c r="H222" s="295">
        <f>SUM(H223:H238)</f>
        <v>0</v>
      </c>
      <c r="I222" s="295">
        <v>6</v>
      </c>
    </row>
    <row r="223" spans="1:9" ht="34.5" customHeight="1">
      <c r="A223" s="136"/>
      <c r="B223" s="112" t="s">
        <v>283</v>
      </c>
      <c r="C223" s="109" t="s">
        <v>650</v>
      </c>
      <c r="D223" s="138" t="s">
        <v>32</v>
      </c>
      <c r="E223" s="138"/>
      <c r="F223" s="142">
        <v>2</v>
      </c>
      <c r="G223" s="144">
        <f>VLOOKUP(B223,Insumos!$A$2:$C$187,3,FALSE)</f>
        <v>0</v>
      </c>
      <c r="H223" s="138">
        <f t="shared" ref="H223" si="15">G223*F223</f>
        <v>0</v>
      </c>
      <c r="I223" s="138"/>
    </row>
    <row r="224" spans="1:9" ht="34.5" customHeight="1">
      <c r="A224" s="136"/>
      <c r="B224" s="112" t="s">
        <v>281</v>
      </c>
      <c r="C224" s="109" t="s">
        <v>650</v>
      </c>
      <c r="D224" s="138" t="s">
        <v>32</v>
      </c>
      <c r="E224" s="138"/>
      <c r="F224" s="142">
        <v>10</v>
      </c>
      <c r="G224" s="144">
        <f>VLOOKUP(B224,Insumos!$A$2:$C$187,3,FALSE)</f>
        <v>0</v>
      </c>
      <c r="H224" s="138">
        <f t="shared" ref="H224:H238" si="16">G224*F224</f>
        <v>0</v>
      </c>
      <c r="I224" s="138"/>
    </row>
    <row r="225" spans="1:9" ht="34.5" customHeight="1">
      <c r="A225" s="136"/>
      <c r="B225" s="112" t="s">
        <v>573</v>
      </c>
      <c r="C225" s="109" t="s">
        <v>650</v>
      </c>
      <c r="D225" s="138" t="s">
        <v>32</v>
      </c>
      <c r="E225" s="138"/>
      <c r="F225" s="142">
        <v>3</v>
      </c>
      <c r="G225" s="144">
        <f>VLOOKUP(B225,Insumos!$A$2:$C$187,3,FALSE)</f>
        <v>0</v>
      </c>
      <c r="H225" s="138">
        <f t="shared" si="16"/>
        <v>0</v>
      </c>
      <c r="I225" s="138"/>
    </row>
    <row r="226" spans="1:9" ht="34.5" customHeight="1">
      <c r="A226" s="136"/>
      <c r="B226" s="112" t="s">
        <v>570</v>
      </c>
      <c r="C226" s="109" t="s">
        <v>650</v>
      </c>
      <c r="D226" s="138" t="s">
        <v>32</v>
      </c>
      <c r="E226" s="138"/>
      <c r="F226" s="142">
        <v>6</v>
      </c>
      <c r="G226" s="144">
        <f>VLOOKUP(B226,Insumos!$A$2:$C$187,3,FALSE)</f>
        <v>0</v>
      </c>
      <c r="H226" s="138">
        <f t="shared" si="16"/>
        <v>0</v>
      </c>
      <c r="I226" s="138"/>
    </row>
    <row r="227" spans="1:9" ht="34.5" customHeight="1">
      <c r="A227" s="136"/>
      <c r="B227" s="112" t="s">
        <v>569</v>
      </c>
      <c r="C227" s="109" t="s">
        <v>650</v>
      </c>
      <c r="D227" s="138" t="s">
        <v>32</v>
      </c>
      <c r="E227" s="138"/>
      <c r="F227" s="142">
        <v>3</v>
      </c>
      <c r="G227" s="144">
        <f>VLOOKUP(B227,Insumos!$A$2:$C$187,3,FALSE)</f>
        <v>0</v>
      </c>
      <c r="H227" s="138">
        <f t="shared" si="16"/>
        <v>0</v>
      </c>
      <c r="I227" s="138"/>
    </row>
    <row r="228" spans="1:9" ht="34.5" customHeight="1">
      <c r="A228" s="136"/>
      <c r="B228" s="112" t="s">
        <v>47</v>
      </c>
      <c r="C228" s="109" t="s">
        <v>650</v>
      </c>
      <c r="D228" s="138" t="s">
        <v>32</v>
      </c>
      <c r="E228" s="138"/>
      <c r="F228" s="142">
        <v>6</v>
      </c>
      <c r="G228" s="144">
        <f>VLOOKUP(B228,Insumos!$A$2:$C$187,3,FALSE)</f>
        <v>0</v>
      </c>
      <c r="H228" s="138">
        <f t="shared" si="16"/>
        <v>0</v>
      </c>
      <c r="I228" s="138"/>
    </row>
    <row r="229" spans="1:9" ht="34.5" customHeight="1">
      <c r="A229" s="136"/>
      <c r="B229" s="112" t="s">
        <v>289</v>
      </c>
      <c r="C229" s="109" t="s">
        <v>650</v>
      </c>
      <c r="D229" s="138" t="s">
        <v>32</v>
      </c>
      <c r="E229" s="138"/>
      <c r="F229" s="142">
        <v>6</v>
      </c>
      <c r="G229" s="144">
        <f>VLOOKUP(B229,Insumos!$A$2:$C$187,3,FALSE)</f>
        <v>0</v>
      </c>
      <c r="H229" s="138">
        <f t="shared" si="16"/>
        <v>0</v>
      </c>
      <c r="I229" s="138"/>
    </row>
    <row r="230" spans="1:9" ht="34.5" customHeight="1">
      <c r="A230" s="136"/>
      <c r="B230" s="112" t="s">
        <v>104</v>
      </c>
      <c r="C230" s="109" t="s">
        <v>650</v>
      </c>
      <c r="D230" s="138" t="s">
        <v>32</v>
      </c>
      <c r="E230" s="138"/>
      <c r="F230" s="142">
        <v>4</v>
      </c>
      <c r="G230" s="144">
        <f>VLOOKUP(B230,Insumos!$A$2:$C$187,3,FALSE)</f>
        <v>0</v>
      </c>
      <c r="H230" s="138">
        <f t="shared" si="16"/>
        <v>0</v>
      </c>
      <c r="I230" s="138"/>
    </row>
    <row r="231" spans="1:9" ht="34.5" customHeight="1">
      <c r="A231" s="136"/>
      <c r="B231" s="112" t="s">
        <v>424</v>
      </c>
      <c r="C231" s="109" t="s">
        <v>650</v>
      </c>
      <c r="D231" s="138" t="s">
        <v>32</v>
      </c>
      <c r="E231" s="138"/>
      <c r="F231" s="142">
        <v>3</v>
      </c>
      <c r="G231" s="144">
        <f>VLOOKUP(B231,Insumos!$A$2:$C$187,3,FALSE)</f>
        <v>0</v>
      </c>
      <c r="H231" s="138">
        <f t="shared" si="16"/>
        <v>0</v>
      </c>
      <c r="I231" s="138"/>
    </row>
    <row r="232" spans="1:9" ht="34.5" customHeight="1">
      <c r="A232" s="136"/>
      <c r="B232" s="112" t="s">
        <v>105</v>
      </c>
      <c r="C232" s="109" t="s">
        <v>650</v>
      </c>
      <c r="D232" s="138" t="s">
        <v>32</v>
      </c>
      <c r="E232" s="138"/>
      <c r="F232" s="142">
        <v>4</v>
      </c>
      <c r="G232" s="144">
        <f>VLOOKUP(B232,Insumos!$A$2:$C$187,3,FALSE)</f>
        <v>0</v>
      </c>
      <c r="H232" s="138">
        <f t="shared" si="16"/>
        <v>0</v>
      </c>
      <c r="I232" s="138"/>
    </row>
    <row r="233" spans="1:9" ht="34.5" customHeight="1">
      <c r="A233" s="136"/>
      <c r="B233" s="112" t="s">
        <v>106</v>
      </c>
      <c r="C233" s="109" t="s">
        <v>650</v>
      </c>
      <c r="D233" s="138" t="s">
        <v>32</v>
      </c>
      <c r="E233" s="138"/>
      <c r="F233" s="142">
        <v>2</v>
      </c>
      <c r="G233" s="144">
        <f>VLOOKUP(B233,Insumos!$A$2:$C$187,3,FALSE)</f>
        <v>0</v>
      </c>
      <c r="H233" s="138">
        <f t="shared" si="16"/>
        <v>0</v>
      </c>
      <c r="I233" s="138"/>
    </row>
    <row r="234" spans="1:9" ht="34.5" customHeight="1">
      <c r="A234" s="136"/>
      <c r="B234" s="112" t="s">
        <v>290</v>
      </c>
      <c r="C234" s="109" t="s">
        <v>650</v>
      </c>
      <c r="D234" s="138" t="s">
        <v>32</v>
      </c>
      <c r="E234" s="138"/>
      <c r="F234" s="142">
        <v>3</v>
      </c>
      <c r="G234" s="144">
        <f>VLOOKUP(B234,Insumos!$A$2:$C$187,3,FALSE)</f>
        <v>0</v>
      </c>
      <c r="H234" s="138">
        <f t="shared" si="16"/>
        <v>0</v>
      </c>
      <c r="I234" s="138"/>
    </row>
    <row r="235" spans="1:9" ht="34.5" customHeight="1">
      <c r="A235" s="136"/>
      <c r="B235" s="112" t="s">
        <v>372</v>
      </c>
      <c r="C235" s="109" t="s">
        <v>650</v>
      </c>
      <c r="D235" s="138" t="s">
        <v>32</v>
      </c>
      <c r="E235" s="138"/>
      <c r="F235" s="142">
        <v>6</v>
      </c>
      <c r="G235" s="144">
        <f>VLOOKUP(B235,Insumos!$A$2:$C$187,3,FALSE)</f>
        <v>0</v>
      </c>
      <c r="H235" s="138">
        <f t="shared" si="16"/>
        <v>0</v>
      </c>
      <c r="I235" s="138"/>
    </row>
    <row r="236" spans="1:9" ht="34.5" customHeight="1">
      <c r="A236" s="136"/>
      <c r="B236" s="112" t="s">
        <v>285</v>
      </c>
      <c r="C236" s="109" t="s">
        <v>650</v>
      </c>
      <c r="D236" s="138" t="s">
        <v>32</v>
      </c>
      <c r="E236" s="138"/>
      <c r="F236" s="142">
        <v>3</v>
      </c>
      <c r="G236" s="144">
        <f>VLOOKUP(B236,Insumos!$A$2:$C$187,3,FALSE)</f>
        <v>0</v>
      </c>
      <c r="H236" s="138">
        <f t="shared" si="16"/>
        <v>0</v>
      </c>
      <c r="I236" s="138"/>
    </row>
    <row r="237" spans="1:9" ht="34.5" customHeight="1">
      <c r="A237" s="136"/>
      <c r="B237" s="112" t="s">
        <v>107</v>
      </c>
      <c r="C237" s="109" t="s">
        <v>650</v>
      </c>
      <c r="D237" s="138" t="s">
        <v>32</v>
      </c>
      <c r="E237" s="138"/>
      <c r="F237" s="142">
        <v>3</v>
      </c>
      <c r="G237" s="144">
        <f>VLOOKUP(B237,Insumos!$A$2:$C$187,3,FALSE)</f>
        <v>0</v>
      </c>
      <c r="H237" s="138">
        <f t="shared" si="16"/>
        <v>0</v>
      </c>
      <c r="I237" s="138"/>
    </row>
    <row r="238" spans="1:9" ht="34.5" customHeight="1">
      <c r="A238" s="136"/>
      <c r="B238" s="112" t="s">
        <v>288</v>
      </c>
      <c r="C238" s="109" t="s">
        <v>650</v>
      </c>
      <c r="D238" s="138" t="s">
        <v>32</v>
      </c>
      <c r="E238" s="138"/>
      <c r="F238" s="142">
        <v>4</v>
      </c>
      <c r="G238" s="144">
        <f>VLOOKUP(B238,Insumos!$A$2:$C$187,3,FALSE)</f>
        <v>0</v>
      </c>
      <c r="H238" s="138">
        <f t="shared" si="16"/>
        <v>0</v>
      </c>
      <c r="I238" s="138"/>
    </row>
    <row r="239" spans="1:9" ht="34.5" customHeight="1">
      <c r="A239" s="136"/>
      <c r="B239" s="112"/>
      <c r="C239" s="140"/>
      <c r="D239" s="138"/>
      <c r="E239" s="138"/>
      <c r="F239" s="142"/>
      <c r="G239" s="144"/>
      <c r="H239" s="138"/>
      <c r="I239" s="138"/>
    </row>
    <row r="240" spans="1:9" ht="34.5" customHeight="1">
      <c r="A240" s="292" t="s">
        <v>449</v>
      </c>
      <c r="B240" s="299" t="s">
        <v>277</v>
      </c>
      <c r="C240" s="109" t="s">
        <v>651</v>
      </c>
      <c r="D240" s="294" t="s">
        <v>545</v>
      </c>
      <c r="E240" s="109"/>
      <c r="F240" s="300"/>
      <c r="G240" s="300"/>
      <c r="H240" s="295">
        <f>SUM(H241:H254)</f>
        <v>0</v>
      </c>
      <c r="I240" s="295">
        <v>6</v>
      </c>
    </row>
    <row r="241" spans="1:9" ht="34.5" customHeight="1">
      <c r="A241" s="136"/>
      <c r="B241" s="112" t="s">
        <v>286</v>
      </c>
      <c r="C241" s="109" t="s">
        <v>651</v>
      </c>
      <c r="D241" s="138" t="s">
        <v>32</v>
      </c>
      <c r="E241" s="138"/>
      <c r="F241" s="142">
        <v>2</v>
      </c>
      <c r="G241" s="144">
        <f>VLOOKUP(B241,Insumos!$A$2:$C$187,3,FALSE)</f>
        <v>0</v>
      </c>
      <c r="H241" s="138">
        <f t="shared" ref="H241" si="17">G241*F241</f>
        <v>0</v>
      </c>
      <c r="I241" s="138"/>
    </row>
    <row r="242" spans="1:9" ht="34.5" customHeight="1">
      <c r="A242" s="136"/>
      <c r="B242" s="112" t="s">
        <v>281</v>
      </c>
      <c r="C242" s="109" t="s">
        <v>651</v>
      </c>
      <c r="D242" s="138" t="s">
        <v>32</v>
      </c>
      <c r="E242" s="138"/>
      <c r="F242" s="142">
        <v>12</v>
      </c>
      <c r="G242" s="144">
        <f>VLOOKUP(B242,Insumos!$A$2:$C$187,3,FALSE)</f>
        <v>0</v>
      </c>
      <c r="H242" s="138">
        <f t="shared" ref="H242:H254" si="18">G242*F242</f>
        <v>0</v>
      </c>
      <c r="I242" s="138"/>
    </row>
    <row r="243" spans="1:9" ht="34.5" customHeight="1">
      <c r="A243" s="136"/>
      <c r="B243" s="112" t="s">
        <v>573</v>
      </c>
      <c r="C243" s="109" t="s">
        <v>651</v>
      </c>
      <c r="D243" s="138" t="s">
        <v>32</v>
      </c>
      <c r="E243" s="138"/>
      <c r="F243" s="142">
        <v>3</v>
      </c>
      <c r="G243" s="144">
        <f>VLOOKUP(B243,Insumos!$A$2:$C$187,3,FALSE)</f>
        <v>0</v>
      </c>
      <c r="H243" s="138">
        <f t="shared" si="18"/>
        <v>0</v>
      </c>
      <c r="I243" s="138"/>
    </row>
    <row r="244" spans="1:9" ht="34.5" customHeight="1">
      <c r="A244" s="136"/>
      <c r="B244" s="112" t="s">
        <v>570</v>
      </c>
      <c r="C244" s="109" t="s">
        <v>651</v>
      </c>
      <c r="D244" s="138" t="s">
        <v>32</v>
      </c>
      <c r="E244" s="138"/>
      <c r="F244" s="142">
        <v>4</v>
      </c>
      <c r="G244" s="144">
        <f>VLOOKUP(B244,Insumos!$A$2:$C$187,3,FALSE)</f>
        <v>0</v>
      </c>
      <c r="H244" s="138">
        <f t="shared" si="18"/>
        <v>0</v>
      </c>
      <c r="I244" s="138"/>
    </row>
    <row r="245" spans="1:9" ht="34.5" customHeight="1">
      <c r="A245" s="136"/>
      <c r="B245" s="112" t="s">
        <v>569</v>
      </c>
      <c r="C245" s="109" t="s">
        <v>651</v>
      </c>
      <c r="D245" s="138" t="s">
        <v>32</v>
      </c>
      <c r="E245" s="138"/>
      <c r="F245" s="142">
        <v>2</v>
      </c>
      <c r="G245" s="144">
        <f>VLOOKUP(B245,Insumos!$A$2:$C$187,3,FALSE)</f>
        <v>0</v>
      </c>
      <c r="H245" s="138">
        <f t="shared" si="18"/>
        <v>0</v>
      </c>
      <c r="I245" s="138"/>
    </row>
    <row r="246" spans="1:9" ht="34.5" customHeight="1">
      <c r="A246" s="136"/>
      <c r="B246" s="112" t="s">
        <v>47</v>
      </c>
      <c r="C246" s="109" t="s">
        <v>651</v>
      </c>
      <c r="D246" s="138" t="s">
        <v>32</v>
      </c>
      <c r="E246" s="138"/>
      <c r="F246" s="142">
        <v>4</v>
      </c>
      <c r="G246" s="144">
        <f>VLOOKUP(B246,Insumos!$A$2:$C$187,3,FALSE)</f>
        <v>0</v>
      </c>
      <c r="H246" s="138">
        <f t="shared" si="18"/>
        <v>0</v>
      </c>
      <c r="I246" s="138"/>
    </row>
    <row r="247" spans="1:9" ht="34.5" customHeight="1">
      <c r="A247" s="136"/>
      <c r="B247" s="112" t="s">
        <v>289</v>
      </c>
      <c r="C247" s="109" t="s">
        <v>651</v>
      </c>
      <c r="D247" s="138" t="s">
        <v>32</v>
      </c>
      <c r="E247" s="138"/>
      <c r="F247" s="142">
        <v>4</v>
      </c>
      <c r="G247" s="144">
        <f>VLOOKUP(B247,Insumos!$A$2:$C$187,3,FALSE)</f>
        <v>0</v>
      </c>
      <c r="H247" s="138">
        <f t="shared" si="18"/>
        <v>0</v>
      </c>
      <c r="I247" s="138"/>
    </row>
    <row r="248" spans="1:9" ht="34.5" customHeight="1">
      <c r="A248" s="136"/>
      <c r="B248" s="112" t="s">
        <v>424</v>
      </c>
      <c r="C248" s="109" t="s">
        <v>651</v>
      </c>
      <c r="D248" s="138" t="s">
        <v>32</v>
      </c>
      <c r="E248" s="138"/>
      <c r="F248" s="142">
        <v>2</v>
      </c>
      <c r="G248" s="144">
        <f>VLOOKUP(B248,Insumos!$A$2:$C$187,3,FALSE)</f>
        <v>0</v>
      </c>
      <c r="H248" s="138">
        <f t="shared" si="18"/>
        <v>0</v>
      </c>
      <c r="I248" s="138"/>
    </row>
    <row r="249" spans="1:9" ht="34.5" customHeight="1">
      <c r="A249" s="136"/>
      <c r="B249" s="112" t="s">
        <v>287</v>
      </c>
      <c r="C249" s="109" t="s">
        <v>651</v>
      </c>
      <c r="D249" s="138" t="s">
        <v>32</v>
      </c>
      <c r="E249" s="138"/>
      <c r="F249" s="142">
        <v>2</v>
      </c>
      <c r="G249" s="144">
        <f>VLOOKUP(B249,Insumos!$A$2:$C$187,3,FALSE)</f>
        <v>0</v>
      </c>
      <c r="H249" s="138">
        <f t="shared" si="18"/>
        <v>0</v>
      </c>
      <c r="I249" s="138"/>
    </row>
    <row r="250" spans="1:9" ht="34.5" customHeight="1">
      <c r="A250" s="136"/>
      <c r="B250" s="112" t="s">
        <v>290</v>
      </c>
      <c r="C250" s="109" t="s">
        <v>651</v>
      </c>
      <c r="D250" s="138" t="s">
        <v>32</v>
      </c>
      <c r="E250" s="138"/>
      <c r="F250" s="142">
        <v>2</v>
      </c>
      <c r="G250" s="144">
        <f>VLOOKUP(B250,Insumos!$A$2:$C$187,3,FALSE)</f>
        <v>0</v>
      </c>
      <c r="H250" s="138">
        <f t="shared" si="18"/>
        <v>0</v>
      </c>
      <c r="I250" s="138"/>
    </row>
    <row r="251" spans="1:9" ht="34.5" customHeight="1">
      <c r="A251" s="136"/>
      <c r="B251" s="112" t="s">
        <v>372</v>
      </c>
      <c r="C251" s="109" t="s">
        <v>651</v>
      </c>
      <c r="D251" s="138" t="s">
        <v>32</v>
      </c>
      <c r="E251" s="138"/>
      <c r="F251" s="142">
        <v>4</v>
      </c>
      <c r="G251" s="144">
        <f>VLOOKUP(B251,Insumos!$A$2:$C$187,3,FALSE)</f>
        <v>0</v>
      </c>
      <c r="H251" s="138">
        <f t="shared" si="18"/>
        <v>0</v>
      </c>
      <c r="I251" s="138"/>
    </row>
    <row r="252" spans="1:9" ht="34.5" customHeight="1">
      <c r="A252" s="136"/>
      <c r="B252" s="112" t="s">
        <v>107</v>
      </c>
      <c r="C252" s="109" t="s">
        <v>651</v>
      </c>
      <c r="D252" s="138" t="s">
        <v>32</v>
      </c>
      <c r="E252" s="138"/>
      <c r="F252" s="142">
        <v>2</v>
      </c>
      <c r="G252" s="144">
        <f>VLOOKUP(B252,Insumos!$A$2:$C$187,3,FALSE)</f>
        <v>0</v>
      </c>
      <c r="H252" s="138">
        <f t="shared" si="18"/>
        <v>0</v>
      </c>
      <c r="I252" s="138"/>
    </row>
    <row r="253" spans="1:9" ht="34.5" customHeight="1">
      <c r="A253" s="136"/>
      <c r="B253" s="112" t="s">
        <v>285</v>
      </c>
      <c r="C253" s="109" t="s">
        <v>651</v>
      </c>
      <c r="D253" s="138" t="s">
        <v>32</v>
      </c>
      <c r="E253" s="138"/>
      <c r="F253" s="142">
        <v>2</v>
      </c>
      <c r="G253" s="144">
        <f>VLOOKUP(B253,Insumos!$A$2:$C$187,3,FALSE)</f>
        <v>0</v>
      </c>
      <c r="H253" s="138">
        <f t="shared" si="18"/>
        <v>0</v>
      </c>
      <c r="I253" s="138"/>
    </row>
    <row r="254" spans="1:9" ht="34.5" customHeight="1">
      <c r="A254" s="136"/>
      <c r="B254" s="112" t="s">
        <v>288</v>
      </c>
      <c r="C254" s="109" t="s">
        <v>651</v>
      </c>
      <c r="D254" s="138" t="s">
        <v>32</v>
      </c>
      <c r="E254" s="138"/>
      <c r="F254" s="142">
        <v>4</v>
      </c>
      <c r="G254" s="144">
        <f>VLOOKUP(B254,Insumos!$A$2:$C$187,3,FALSE)</f>
        <v>0</v>
      </c>
      <c r="H254" s="138">
        <f t="shared" si="18"/>
        <v>0</v>
      </c>
      <c r="I254" s="138"/>
    </row>
    <row r="255" spans="1:9" ht="34.5" customHeight="1">
      <c r="A255" s="136"/>
      <c r="B255" s="112"/>
      <c r="C255" s="140"/>
      <c r="D255" s="138"/>
      <c r="E255" s="138"/>
      <c r="F255" s="142"/>
      <c r="G255" s="144"/>
      <c r="H255" s="138"/>
      <c r="I255" s="138"/>
    </row>
    <row r="256" spans="1:9" ht="34.5" customHeight="1">
      <c r="A256" s="292" t="s">
        <v>449</v>
      </c>
      <c r="B256" s="299" t="s">
        <v>144</v>
      </c>
      <c r="C256" s="109" t="s">
        <v>652</v>
      </c>
      <c r="D256" s="294" t="s">
        <v>545</v>
      </c>
      <c r="E256" s="109"/>
      <c r="F256" s="300"/>
      <c r="G256" s="300"/>
      <c r="H256" s="295">
        <f>SUM(H257:H270)</f>
        <v>0</v>
      </c>
      <c r="I256" s="295">
        <v>6.5</v>
      </c>
    </row>
    <row r="257" spans="1:9" ht="34.5" customHeight="1">
      <c r="A257" s="136"/>
      <c r="B257" s="112" t="s">
        <v>286</v>
      </c>
      <c r="C257" s="109" t="s">
        <v>652</v>
      </c>
      <c r="D257" s="138" t="s">
        <v>32</v>
      </c>
      <c r="E257" s="138"/>
      <c r="F257" s="142">
        <v>2</v>
      </c>
      <c r="G257" s="144">
        <f>VLOOKUP(B257,Insumos!$A$2:$C$187,3,FALSE)</f>
        <v>0</v>
      </c>
      <c r="H257" s="138">
        <f t="shared" ref="H257" si="19">G257*F257</f>
        <v>0</v>
      </c>
      <c r="I257" s="138"/>
    </row>
    <row r="258" spans="1:9" ht="34.5" customHeight="1">
      <c r="A258" s="136"/>
      <c r="B258" s="112" t="s">
        <v>281</v>
      </c>
      <c r="C258" s="109" t="s">
        <v>652</v>
      </c>
      <c r="D258" s="138" t="s">
        <v>32</v>
      </c>
      <c r="E258" s="138"/>
      <c r="F258" s="142">
        <v>12</v>
      </c>
      <c r="G258" s="144">
        <f>VLOOKUP(B258,Insumos!$A$2:$C$187,3,FALSE)</f>
        <v>0</v>
      </c>
      <c r="H258" s="138">
        <f t="shared" ref="H258:H270" si="20">G258*F258</f>
        <v>0</v>
      </c>
      <c r="I258" s="138"/>
    </row>
    <row r="259" spans="1:9" ht="34.5" customHeight="1">
      <c r="A259" s="136"/>
      <c r="B259" s="112" t="s">
        <v>573</v>
      </c>
      <c r="C259" s="109" t="s">
        <v>652</v>
      </c>
      <c r="D259" s="138" t="s">
        <v>32</v>
      </c>
      <c r="E259" s="138"/>
      <c r="F259" s="142">
        <v>3</v>
      </c>
      <c r="G259" s="144">
        <f>VLOOKUP(B259,Insumos!$A$2:$C$187,3,FALSE)</f>
        <v>0</v>
      </c>
      <c r="H259" s="138">
        <f t="shared" si="20"/>
        <v>0</v>
      </c>
      <c r="I259" s="138"/>
    </row>
    <row r="260" spans="1:9" ht="34.5" customHeight="1">
      <c r="A260" s="136"/>
      <c r="B260" s="112" t="s">
        <v>570</v>
      </c>
      <c r="C260" s="109" t="s">
        <v>652</v>
      </c>
      <c r="D260" s="138" t="s">
        <v>32</v>
      </c>
      <c r="E260" s="138"/>
      <c r="F260" s="142">
        <v>6</v>
      </c>
      <c r="G260" s="144">
        <f>VLOOKUP(B260,Insumos!$A$2:$C$187,3,FALSE)</f>
        <v>0</v>
      </c>
      <c r="H260" s="138">
        <f t="shared" si="20"/>
        <v>0</v>
      </c>
      <c r="I260" s="138"/>
    </row>
    <row r="261" spans="1:9" ht="34.5" customHeight="1">
      <c r="A261" s="136"/>
      <c r="B261" s="112" t="s">
        <v>569</v>
      </c>
      <c r="C261" s="109" t="s">
        <v>652</v>
      </c>
      <c r="D261" s="138" t="s">
        <v>32</v>
      </c>
      <c r="E261" s="138"/>
      <c r="F261" s="142">
        <v>3</v>
      </c>
      <c r="G261" s="144">
        <f>VLOOKUP(B261,Insumos!$A$2:$C$187,3,FALSE)</f>
        <v>0</v>
      </c>
      <c r="H261" s="138">
        <f t="shared" si="20"/>
        <v>0</v>
      </c>
      <c r="I261" s="138"/>
    </row>
    <row r="262" spans="1:9" ht="34.5" customHeight="1">
      <c r="A262" s="136"/>
      <c r="B262" s="112" t="s">
        <v>47</v>
      </c>
      <c r="C262" s="109" t="s">
        <v>652</v>
      </c>
      <c r="D262" s="138" t="s">
        <v>32</v>
      </c>
      <c r="E262" s="138"/>
      <c r="F262" s="142">
        <v>6</v>
      </c>
      <c r="G262" s="144">
        <f>VLOOKUP(B262,Insumos!$A$2:$C$187,3,FALSE)</f>
        <v>0</v>
      </c>
      <c r="H262" s="138">
        <f t="shared" si="20"/>
        <v>0</v>
      </c>
      <c r="I262" s="138"/>
    </row>
    <row r="263" spans="1:9" ht="34.5" customHeight="1">
      <c r="A263" s="136"/>
      <c r="B263" s="112" t="s">
        <v>289</v>
      </c>
      <c r="C263" s="109" t="s">
        <v>652</v>
      </c>
      <c r="D263" s="138" t="s">
        <v>32</v>
      </c>
      <c r="E263" s="138"/>
      <c r="F263" s="142">
        <v>6</v>
      </c>
      <c r="G263" s="144">
        <f>VLOOKUP(B263,Insumos!$A$2:$C$187,3,FALSE)</f>
        <v>0</v>
      </c>
      <c r="H263" s="138">
        <f t="shared" si="20"/>
        <v>0</v>
      </c>
      <c r="I263" s="138"/>
    </row>
    <row r="264" spans="1:9" ht="34.5" customHeight="1">
      <c r="A264" s="136"/>
      <c r="B264" s="112" t="s">
        <v>424</v>
      </c>
      <c r="C264" s="109" t="s">
        <v>652</v>
      </c>
      <c r="D264" s="138" t="s">
        <v>32</v>
      </c>
      <c r="E264" s="138"/>
      <c r="F264" s="142">
        <v>3</v>
      </c>
      <c r="G264" s="144">
        <f>VLOOKUP(B264,Insumos!$A$2:$C$187,3,FALSE)</f>
        <v>0</v>
      </c>
      <c r="H264" s="138">
        <f t="shared" si="20"/>
        <v>0</v>
      </c>
      <c r="I264" s="138"/>
    </row>
    <row r="265" spans="1:9" ht="34.5" customHeight="1">
      <c r="A265" s="136"/>
      <c r="B265" s="112" t="s">
        <v>287</v>
      </c>
      <c r="C265" s="109" t="s">
        <v>652</v>
      </c>
      <c r="D265" s="138" t="s">
        <v>32</v>
      </c>
      <c r="E265" s="138"/>
      <c r="F265" s="142">
        <v>1</v>
      </c>
      <c r="G265" s="144">
        <f>VLOOKUP(B265,Insumos!$A$2:$C$187,3,FALSE)</f>
        <v>0</v>
      </c>
      <c r="H265" s="138">
        <f t="shared" si="20"/>
        <v>0</v>
      </c>
      <c r="I265" s="138"/>
    </row>
    <row r="266" spans="1:9" ht="34.5" customHeight="1">
      <c r="A266" s="136"/>
      <c r="B266" s="112" t="s">
        <v>290</v>
      </c>
      <c r="C266" s="109" t="s">
        <v>652</v>
      </c>
      <c r="D266" s="138" t="s">
        <v>32</v>
      </c>
      <c r="E266" s="138"/>
      <c r="F266" s="142">
        <v>3</v>
      </c>
      <c r="G266" s="144">
        <f>VLOOKUP(B266,Insumos!$A$2:$C$187,3,FALSE)</f>
        <v>0</v>
      </c>
      <c r="H266" s="138">
        <f t="shared" si="20"/>
        <v>0</v>
      </c>
      <c r="I266" s="138"/>
    </row>
    <row r="267" spans="1:9" ht="34.5" customHeight="1">
      <c r="A267" s="136"/>
      <c r="B267" s="112" t="s">
        <v>372</v>
      </c>
      <c r="C267" s="109" t="s">
        <v>652</v>
      </c>
      <c r="D267" s="138" t="s">
        <v>32</v>
      </c>
      <c r="E267" s="138"/>
      <c r="F267" s="142">
        <v>6</v>
      </c>
      <c r="G267" s="144">
        <f>VLOOKUP(B267,Insumos!$A$2:$C$187,3,FALSE)</f>
        <v>0</v>
      </c>
      <c r="H267" s="138">
        <f t="shared" si="20"/>
        <v>0</v>
      </c>
      <c r="I267" s="138"/>
    </row>
    <row r="268" spans="1:9" ht="34.5" customHeight="1">
      <c r="A268" s="136"/>
      <c r="B268" s="112" t="s">
        <v>107</v>
      </c>
      <c r="C268" s="109" t="s">
        <v>652</v>
      </c>
      <c r="D268" s="138" t="s">
        <v>32</v>
      </c>
      <c r="E268" s="138"/>
      <c r="F268" s="142">
        <v>3</v>
      </c>
      <c r="G268" s="144">
        <f>VLOOKUP(B268,Insumos!$A$2:$C$187,3,FALSE)</f>
        <v>0</v>
      </c>
      <c r="H268" s="138">
        <f t="shared" si="20"/>
        <v>0</v>
      </c>
      <c r="I268" s="138"/>
    </row>
    <row r="269" spans="1:9" ht="34.5" customHeight="1">
      <c r="A269" s="136"/>
      <c r="B269" s="112" t="s">
        <v>285</v>
      </c>
      <c r="C269" s="109" t="s">
        <v>652</v>
      </c>
      <c r="D269" s="138" t="s">
        <v>32</v>
      </c>
      <c r="E269" s="138"/>
      <c r="F269" s="142">
        <v>3</v>
      </c>
      <c r="G269" s="144">
        <f>VLOOKUP(B269,Insumos!$A$2:$C$187,3,FALSE)</f>
        <v>0</v>
      </c>
      <c r="H269" s="138">
        <f t="shared" si="20"/>
        <v>0</v>
      </c>
      <c r="I269" s="138"/>
    </row>
    <row r="270" spans="1:9" ht="34.5" customHeight="1">
      <c r="A270" s="136"/>
      <c r="B270" s="112" t="s">
        <v>288</v>
      </c>
      <c r="C270" s="109" t="s">
        <v>652</v>
      </c>
      <c r="D270" s="138" t="s">
        <v>32</v>
      </c>
      <c r="E270" s="138"/>
      <c r="F270" s="142">
        <v>4</v>
      </c>
      <c r="G270" s="144">
        <f>VLOOKUP(B270,Insumos!$A$2:$C$187,3,FALSE)</f>
        <v>0</v>
      </c>
      <c r="H270" s="138">
        <f t="shared" si="20"/>
        <v>0</v>
      </c>
      <c r="I270" s="138"/>
    </row>
    <row r="271" spans="1:9" ht="34.5" customHeight="1">
      <c r="A271" s="136"/>
      <c r="B271" s="112"/>
      <c r="C271" s="140"/>
      <c r="D271" s="138"/>
      <c r="E271" s="138"/>
      <c r="F271" s="142"/>
      <c r="G271" s="144"/>
      <c r="H271" s="138"/>
      <c r="I271" s="138"/>
    </row>
    <row r="272" spans="1:9" ht="34.5" customHeight="1">
      <c r="A272" s="292" t="s">
        <v>584</v>
      </c>
      <c r="B272" s="293" t="s">
        <v>159</v>
      </c>
      <c r="C272" s="140" t="s">
        <v>553</v>
      </c>
      <c r="D272" s="294" t="s">
        <v>545</v>
      </c>
      <c r="E272" s="109"/>
      <c r="F272" s="294"/>
      <c r="G272" s="294"/>
      <c r="H272" s="295">
        <f>H273</f>
        <v>0</v>
      </c>
      <c r="I272" s="295">
        <v>0.3</v>
      </c>
    </row>
    <row r="273" spans="1:12" ht="34.5" customHeight="1">
      <c r="A273" s="136"/>
      <c r="B273" s="112" t="s">
        <v>569</v>
      </c>
      <c r="C273" s="140" t="s">
        <v>553</v>
      </c>
      <c r="D273" s="138" t="s">
        <v>32</v>
      </c>
      <c r="E273" s="138"/>
      <c r="F273" s="142">
        <v>1</v>
      </c>
      <c r="G273" s="144">
        <f>VLOOKUP(B273,Insumos!$A$2:$C$187,3,FALSE)</f>
        <v>0</v>
      </c>
      <c r="H273" s="138">
        <f t="shared" ref="H273" si="21">G273*F273</f>
        <v>0</v>
      </c>
      <c r="I273" s="138"/>
    </row>
    <row r="274" spans="1:12" ht="34.5" customHeight="1">
      <c r="A274" s="136"/>
      <c r="B274" s="112"/>
      <c r="C274" s="140"/>
      <c r="D274" s="138"/>
      <c r="E274" s="138"/>
      <c r="F274" s="142"/>
      <c r="G274" s="144"/>
      <c r="H274" s="138"/>
      <c r="I274" s="138"/>
    </row>
    <row r="275" spans="1:12" ht="34.5" customHeight="1">
      <c r="A275" s="292" t="s">
        <v>456</v>
      </c>
      <c r="B275" s="293" t="s">
        <v>158</v>
      </c>
      <c r="C275" s="140" t="s">
        <v>554</v>
      </c>
      <c r="D275" s="294" t="s">
        <v>545</v>
      </c>
      <c r="E275" s="109"/>
      <c r="F275" s="294"/>
      <c r="G275" s="294"/>
      <c r="H275" s="295">
        <f>H276</f>
        <v>0</v>
      </c>
      <c r="I275" s="295">
        <v>0.3</v>
      </c>
    </row>
    <row r="276" spans="1:12" ht="34.5" customHeight="1">
      <c r="A276" s="136"/>
      <c r="B276" s="112" t="s">
        <v>571</v>
      </c>
      <c r="C276" s="140" t="s">
        <v>554</v>
      </c>
      <c r="D276" s="138" t="s">
        <v>32</v>
      </c>
      <c r="E276" s="138"/>
      <c r="F276" s="142">
        <v>1</v>
      </c>
      <c r="G276" s="144">
        <f>VLOOKUP(B276,Insumos!$A$2:$C$187,3,FALSE)</f>
        <v>0</v>
      </c>
      <c r="H276" s="138">
        <f t="shared" ref="H276" si="22">G276*F276</f>
        <v>0</v>
      </c>
      <c r="I276" s="138"/>
      <c r="K276" s="145"/>
      <c r="L276" s="146"/>
    </row>
    <row r="277" spans="1:12" ht="34.5" customHeight="1">
      <c r="A277" s="136"/>
      <c r="B277" s="112"/>
      <c r="C277" s="140"/>
      <c r="D277" s="138"/>
      <c r="E277" s="138"/>
      <c r="F277" s="142"/>
      <c r="G277" s="144"/>
      <c r="H277" s="138"/>
      <c r="I277" s="138"/>
      <c r="K277" s="145"/>
      <c r="L277" s="146"/>
    </row>
    <row r="278" spans="1:12" ht="34.5" customHeight="1">
      <c r="A278" s="292" t="s">
        <v>585</v>
      </c>
      <c r="B278" s="293" t="s">
        <v>157</v>
      </c>
      <c r="C278" s="140" t="s">
        <v>555</v>
      </c>
      <c r="D278" s="294" t="s">
        <v>545</v>
      </c>
      <c r="E278" s="109"/>
      <c r="F278" s="294"/>
      <c r="G278" s="294"/>
      <c r="H278" s="295">
        <f>H279</f>
        <v>0</v>
      </c>
      <c r="I278" s="295">
        <v>0.3</v>
      </c>
      <c r="K278" s="145"/>
      <c r="L278" s="146"/>
    </row>
    <row r="279" spans="1:12" ht="34.5" customHeight="1">
      <c r="A279" s="136"/>
      <c r="B279" s="112" t="s">
        <v>570</v>
      </c>
      <c r="C279" s="140" t="s">
        <v>555</v>
      </c>
      <c r="D279" s="138" t="s">
        <v>32</v>
      </c>
      <c r="E279" s="138"/>
      <c r="F279" s="142">
        <v>1</v>
      </c>
      <c r="G279" s="144">
        <f>VLOOKUP(B279,Insumos!$A$2:$C$187,3,FALSE)</f>
        <v>0</v>
      </c>
      <c r="H279" s="138">
        <f t="shared" ref="H279" si="23">G279*F279</f>
        <v>0</v>
      </c>
      <c r="I279" s="138"/>
      <c r="K279" s="145"/>
      <c r="L279" s="146"/>
    </row>
    <row r="280" spans="1:12" ht="34.5" customHeight="1">
      <c r="A280" s="136"/>
      <c r="B280" s="112"/>
      <c r="C280" s="140"/>
      <c r="D280" s="138"/>
      <c r="E280" s="138"/>
      <c r="F280" s="142"/>
      <c r="G280" s="144"/>
      <c r="H280" s="138"/>
      <c r="I280" s="138"/>
      <c r="K280" s="145"/>
      <c r="L280" s="146"/>
    </row>
    <row r="281" spans="1:12" ht="34.5" customHeight="1">
      <c r="A281" s="292" t="s">
        <v>586</v>
      </c>
      <c r="B281" s="293" t="s">
        <v>156</v>
      </c>
      <c r="C281" s="140" t="s">
        <v>556</v>
      </c>
      <c r="D281" s="294" t="s">
        <v>545</v>
      </c>
      <c r="E281" s="109"/>
      <c r="F281" s="294"/>
      <c r="G281" s="294"/>
      <c r="H281" s="295">
        <f>H282</f>
        <v>0</v>
      </c>
      <c r="I281" s="295">
        <v>0.3</v>
      </c>
      <c r="K281" s="145"/>
      <c r="L281" s="146"/>
    </row>
    <row r="282" spans="1:12" ht="34.5" customHeight="1">
      <c r="A282" s="136"/>
      <c r="B282" s="112" t="s">
        <v>570</v>
      </c>
      <c r="C282" s="140" t="s">
        <v>556</v>
      </c>
      <c r="D282" s="138" t="s">
        <v>32</v>
      </c>
      <c r="E282" s="138"/>
      <c r="F282" s="142">
        <v>2</v>
      </c>
      <c r="G282" s="144">
        <f>VLOOKUP(B282,Insumos!$A$2:$C$187,3,FALSE)</f>
        <v>0</v>
      </c>
      <c r="H282" s="138">
        <f t="shared" ref="H282" si="24">G282*F282</f>
        <v>0</v>
      </c>
      <c r="I282" s="138"/>
      <c r="K282" s="145"/>
      <c r="L282" s="146"/>
    </row>
    <row r="283" spans="1:12" ht="34.5" customHeight="1">
      <c r="A283" s="136"/>
      <c r="B283" s="112" t="s">
        <v>573</v>
      </c>
      <c r="C283" s="140" t="s">
        <v>556</v>
      </c>
      <c r="D283" s="138" t="s">
        <v>32</v>
      </c>
      <c r="E283" s="138"/>
      <c r="F283" s="142">
        <v>1</v>
      </c>
      <c r="G283" s="144">
        <f>VLOOKUP(B283,Insumos!$A$2:$C$187,3,FALSE)</f>
        <v>0</v>
      </c>
      <c r="H283" s="138">
        <f t="shared" ref="H283" si="25">G283*F283</f>
        <v>0</v>
      </c>
      <c r="I283" s="138"/>
      <c r="K283" s="145"/>
      <c r="L283" s="146"/>
    </row>
    <row r="284" spans="1:12" ht="34.5" customHeight="1">
      <c r="A284" s="136"/>
      <c r="B284" s="112"/>
      <c r="C284" s="140"/>
      <c r="D284" s="138"/>
      <c r="E284" s="138"/>
      <c r="F284" s="142"/>
      <c r="G284" s="144"/>
      <c r="H284" s="138"/>
      <c r="I284" s="138"/>
      <c r="K284" s="145"/>
      <c r="L284" s="146"/>
    </row>
    <row r="285" spans="1:12" ht="34.5" customHeight="1">
      <c r="A285" s="292" t="s">
        <v>587</v>
      </c>
      <c r="B285" s="293" t="s">
        <v>155</v>
      </c>
      <c r="C285" s="140" t="s">
        <v>549</v>
      </c>
      <c r="D285" s="294" t="s">
        <v>545</v>
      </c>
      <c r="E285" s="109"/>
      <c r="F285" s="294"/>
      <c r="G285" s="294"/>
      <c r="H285" s="295">
        <f>H286</f>
        <v>0</v>
      </c>
      <c r="I285" s="295">
        <v>0.5</v>
      </c>
      <c r="K285" s="145"/>
      <c r="L285" s="146"/>
    </row>
    <row r="286" spans="1:12" ht="34.5" customHeight="1">
      <c r="A286" s="136"/>
      <c r="B286" s="112" t="s">
        <v>569</v>
      </c>
      <c r="C286" s="140" t="s">
        <v>549</v>
      </c>
      <c r="D286" s="138" t="s">
        <v>32</v>
      </c>
      <c r="E286" s="138"/>
      <c r="F286" s="142">
        <v>3</v>
      </c>
      <c r="G286" s="144">
        <f>VLOOKUP(B286,Insumos!$A$2:$C$187,3,FALSE)</f>
        <v>0</v>
      </c>
      <c r="H286" s="138">
        <f t="shared" ref="H286" si="26">G286*F286</f>
        <v>0</v>
      </c>
      <c r="I286" s="138"/>
      <c r="K286" s="123"/>
      <c r="L286" s="123"/>
    </row>
    <row r="287" spans="1:12" ht="34.5" customHeight="1">
      <c r="A287" s="136"/>
      <c r="B287" s="112"/>
      <c r="C287" s="140"/>
      <c r="D287" s="138"/>
      <c r="E287" s="138"/>
      <c r="F287" s="142"/>
      <c r="G287" s="144"/>
      <c r="H287" s="138"/>
      <c r="I287" s="138"/>
      <c r="K287" s="145"/>
      <c r="L287" s="146"/>
    </row>
    <row r="288" spans="1:12" ht="34.5" customHeight="1">
      <c r="A288" s="292" t="s">
        <v>588</v>
      </c>
      <c r="B288" s="293" t="s">
        <v>160</v>
      </c>
      <c r="C288" s="140" t="s">
        <v>550</v>
      </c>
      <c r="D288" s="294" t="s">
        <v>545</v>
      </c>
      <c r="E288" s="109"/>
      <c r="F288" s="294"/>
      <c r="G288" s="294"/>
      <c r="H288" s="295">
        <f>H289</f>
        <v>0</v>
      </c>
      <c r="I288" s="295">
        <v>0.5</v>
      </c>
      <c r="K288" s="145"/>
      <c r="L288" s="146"/>
    </row>
    <row r="289" spans="1:12" ht="34.5" customHeight="1">
      <c r="A289" s="136"/>
      <c r="B289" s="112" t="s">
        <v>571</v>
      </c>
      <c r="C289" s="140" t="s">
        <v>550</v>
      </c>
      <c r="D289" s="138" t="s">
        <v>32</v>
      </c>
      <c r="E289" s="138"/>
      <c r="F289" s="142">
        <v>3</v>
      </c>
      <c r="G289" s="144">
        <f>VLOOKUP(B289,Insumos!$A$2:$C$187,3,FALSE)</f>
        <v>0</v>
      </c>
      <c r="H289" s="138">
        <f t="shared" ref="H289" si="27">G289*F289</f>
        <v>0</v>
      </c>
      <c r="I289" s="138"/>
      <c r="K289" s="145"/>
      <c r="L289" s="146"/>
    </row>
    <row r="290" spans="1:12" ht="34.5" customHeight="1">
      <c r="A290" s="136"/>
      <c r="B290" s="112"/>
      <c r="C290" s="140"/>
      <c r="D290" s="138"/>
      <c r="E290" s="138"/>
      <c r="F290" s="142"/>
      <c r="G290" s="144"/>
      <c r="H290" s="138"/>
      <c r="I290" s="138"/>
      <c r="K290" s="145"/>
      <c r="L290" s="146"/>
    </row>
    <row r="291" spans="1:12" ht="34.5" customHeight="1">
      <c r="A291" s="292" t="s">
        <v>589</v>
      </c>
      <c r="B291" s="293" t="s">
        <v>161</v>
      </c>
      <c r="C291" s="140" t="s">
        <v>551</v>
      </c>
      <c r="D291" s="294" t="s">
        <v>545</v>
      </c>
      <c r="E291" s="109"/>
      <c r="F291" s="294"/>
      <c r="G291" s="294"/>
      <c r="H291" s="295">
        <f>H292</f>
        <v>0</v>
      </c>
      <c r="I291" s="295">
        <v>0.7</v>
      </c>
      <c r="K291" s="145"/>
      <c r="L291" s="146"/>
    </row>
    <row r="292" spans="1:12" ht="34.5" customHeight="1">
      <c r="A292" s="136"/>
      <c r="B292" s="112" t="s">
        <v>570</v>
      </c>
      <c r="C292" s="140" t="s">
        <v>551</v>
      </c>
      <c r="D292" s="138" t="s">
        <v>32</v>
      </c>
      <c r="E292" s="138"/>
      <c r="F292" s="142">
        <v>3</v>
      </c>
      <c r="G292" s="144">
        <f>VLOOKUP(B292,Insumos!$A$2:$C$187,3,FALSE)</f>
        <v>0</v>
      </c>
      <c r="H292" s="138">
        <f t="shared" ref="H292" si="28">G292*F292</f>
        <v>0</v>
      </c>
      <c r="I292" s="138"/>
      <c r="K292" s="145"/>
      <c r="L292" s="146"/>
    </row>
    <row r="293" spans="1:12" ht="34.5" customHeight="1">
      <c r="A293" s="136"/>
      <c r="B293" s="112"/>
      <c r="C293" s="140"/>
      <c r="D293" s="138"/>
      <c r="E293" s="138"/>
      <c r="F293" s="142"/>
      <c r="G293" s="144"/>
      <c r="H293" s="138"/>
      <c r="I293" s="138"/>
      <c r="K293" s="145"/>
      <c r="L293" s="146"/>
    </row>
    <row r="294" spans="1:12" ht="34.5" customHeight="1">
      <c r="A294" s="292" t="s">
        <v>476</v>
      </c>
      <c r="B294" s="293" t="s">
        <v>162</v>
      </c>
      <c r="C294" s="140" t="s">
        <v>552</v>
      </c>
      <c r="D294" s="294" t="s">
        <v>545</v>
      </c>
      <c r="E294" s="109"/>
      <c r="F294" s="294"/>
      <c r="G294" s="294"/>
      <c r="H294" s="295">
        <f>H295</f>
        <v>0</v>
      </c>
      <c r="I294" s="295">
        <v>0.9</v>
      </c>
      <c r="K294" s="145"/>
      <c r="L294" s="146"/>
    </row>
    <row r="295" spans="1:12" ht="34.5" customHeight="1">
      <c r="A295" s="136"/>
      <c r="B295" s="112" t="s">
        <v>570</v>
      </c>
      <c r="C295" s="140" t="s">
        <v>552</v>
      </c>
      <c r="D295" s="138" t="s">
        <v>32</v>
      </c>
      <c r="E295" s="138"/>
      <c r="F295" s="142">
        <v>6</v>
      </c>
      <c r="G295" s="144">
        <f>VLOOKUP(B295,Insumos!$A$2:$C$187,3,FALSE)</f>
        <v>0</v>
      </c>
      <c r="H295" s="138">
        <f t="shared" ref="H295" si="29">G295*F295</f>
        <v>0</v>
      </c>
      <c r="I295" s="138"/>
    </row>
    <row r="296" spans="1:12" ht="34.5" customHeight="1">
      <c r="A296" s="136"/>
      <c r="B296" s="112" t="s">
        <v>573</v>
      </c>
      <c r="C296" s="140" t="s">
        <v>552</v>
      </c>
      <c r="D296" s="138" t="s">
        <v>32</v>
      </c>
      <c r="E296" s="138"/>
      <c r="F296" s="142">
        <v>3</v>
      </c>
      <c r="G296" s="144">
        <f>VLOOKUP(B296,Insumos!$A$2:$C$187,3,FALSE)</f>
        <v>0</v>
      </c>
      <c r="H296" s="138">
        <f t="shared" ref="H296" si="30">G296*F296</f>
        <v>0</v>
      </c>
      <c r="I296" s="138"/>
    </row>
    <row r="297" spans="1:12" ht="34.5" customHeight="1">
      <c r="A297" s="136"/>
      <c r="B297" s="112"/>
      <c r="C297" s="140"/>
      <c r="D297" s="138"/>
      <c r="E297" s="138"/>
      <c r="F297" s="142"/>
      <c r="G297" s="144"/>
      <c r="H297" s="138"/>
      <c r="I297" s="138"/>
      <c r="K297" s="145"/>
      <c r="L297" s="146"/>
    </row>
    <row r="298" spans="1:12" ht="34.5" customHeight="1">
      <c r="A298" s="292" t="s">
        <v>590</v>
      </c>
      <c r="B298" s="293" t="s">
        <v>163</v>
      </c>
      <c r="C298" s="140" t="s">
        <v>553</v>
      </c>
      <c r="D298" s="294"/>
      <c r="E298" s="109"/>
      <c r="F298" s="294"/>
      <c r="G298" s="294"/>
      <c r="H298" s="295">
        <f>SUM(H299:H307)</f>
        <v>0</v>
      </c>
      <c r="I298" s="295">
        <v>3</v>
      </c>
      <c r="K298" s="145"/>
      <c r="L298" s="146"/>
    </row>
    <row r="299" spans="1:12" ht="34.5" customHeight="1">
      <c r="A299" s="136"/>
      <c r="B299" s="112" t="s">
        <v>282</v>
      </c>
      <c r="C299" s="140" t="s">
        <v>553</v>
      </c>
      <c r="D299" s="138" t="s">
        <v>32</v>
      </c>
      <c r="E299" s="138"/>
      <c r="F299" s="142">
        <v>1</v>
      </c>
      <c r="G299" s="144">
        <f>VLOOKUP(B299,Insumos!$A$2:$C$187,3,FALSE)</f>
        <v>0</v>
      </c>
      <c r="H299" s="138">
        <f t="shared" ref="H299" si="31">G299*F299</f>
        <v>0</v>
      </c>
      <c r="I299" s="138"/>
      <c r="K299" s="145"/>
      <c r="L299" s="146"/>
    </row>
    <row r="300" spans="1:12" ht="34.5" customHeight="1">
      <c r="A300" s="136"/>
      <c r="B300" s="112" t="s">
        <v>281</v>
      </c>
      <c r="C300" s="140" t="s">
        <v>553</v>
      </c>
      <c r="D300" s="138" t="s">
        <v>32</v>
      </c>
      <c r="E300" s="138"/>
      <c r="F300" s="142">
        <v>2</v>
      </c>
      <c r="G300" s="144">
        <f>VLOOKUP(B300,Insumos!$A$2:$C$187,3,FALSE)</f>
        <v>0</v>
      </c>
      <c r="H300" s="138">
        <f t="shared" ref="H300:H307" si="32">G300*F300</f>
        <v>0</v>
      </c>
      <c r="I300" s="138"/>
      <c r="K300" s="145"/>
      <c r="L300" s="146"/>
    </row>
    <row r="301" spans="1:12" ht="34.5" customHeight="1">
      <c r="A301" s="136"/>
      <c r="B301" s="112" t="s">
        <v>104</v>
      </c>
      <c r="C301" s="140" t="s">
        <v>553</v>
      </c>
      <c r="D301" s="138" t="s">
        <v>32</v>
      </c>
      <c r="E301" s="138"/>
      <c r="F301" s="142">
        <v>2</v>
      </c>
      <c r="G301" s="144">
        <f>VLOOKUP(B301,Insumos!$A$2:$C$187,3,FALSE)</f>
        <v>0</v>
      </c>
      <c r="H301" s="138">
        <f t="shared" si="32"/>
        <v>0</v>
      </c>
      <c r="I301" s="138"/>
    </row>
    <row r="302" spans="1:12" ht="34.5" customHeight="1">
      <c r="A302" s="136"/>
      <c r="B302" s="112" t="s">
        <v>105</v>
      </c>
      <c r="C302" s="140" t="s">
        <v>553</v>
      </c>
      <c r="D302" s="138" t="s">
        <v>32</v>
      </c>
      <c r="E302" s="138"/>
      <c r="F302" s="142">
        <v>2</v>
      </c>
      <c r="G302" s="144">
        <f>VLOOKUP(B302,Insumos!$A$2:$C$187,3,FALSE)</f>
        <v>0</v>
      </c>
      <c r="H302" s="138">
        <f t="shared" si="32"/>
        <v>0</v>
      </c>
      <c r="I302" s="138"/>
      <c r="K302" s="145"/>
      <c r="L302" s="146"/>
    </row>
    <row r="303" spans="1:12" ht="34.5" customHeight="1">
      <c r="A303" s="136"/>
      <c r="B303" s="112" t="s">
        <v>284</v>
      </c>
      <c r="C303" s="140" t="s">
        <v>553</v>
      </c>
      <c r="D303" s="138" t="s">
        <v>32</v>
      </c>
      <c r="E303" s="138"/>
      <c r="F303" s="142">
        <v>1</v>
      </c>
      <c r="G303" s="144">
        <f>VLOOKUP(B303,Insumos!$A$2:$C$187,3,FALSE)</f>
        <v>0</v>
      </c>
      <c r="H303" s="138">
        <f t="shared" si="32"/>
        <v>0</v>
      </c>
      <c r="I303" s="138"/>
      <c r="K303" s="145"/>
      <c r="L303" s="146"/>
    </row>
    <row r="304" spans="1:12" ht="34.5" customHeight="1">
      <c r="A304" s="136"/>
      <c r="B304" s="112" t="s">
        <v>106</v>
      </c>
      <c r="C304" s="140" t="s">
        <v>553</v>
      </c>
      <c r="D304" s="138" t="s">
        <v>32</v>
      </c>
      <c r="E304" s="138"/>
      <c r="F304" s="142">
        <v>1</v>
      </c>
      <c r="G304" s="144">
        <f>VLOOKUP(B304,Insumos!$A$2:$C$187,3,FALSE)</f>
        <v>0</v>
      </c>
      <c r="H304" s="138">
        <f t="shared" si="32"/>
        <v>0</v>
      </c>
      <c r="I304" s="138"/>
      <c r="K304" s="145"/>
      <c r="L304" s="146"/>
    </row>
    <row r="305" spans="1:12" ht="34.5" customHeight="1">
      <c r="A305" s="136"/>
      <c r="B305" s="112" t="s">
        <v>285</v>
      </c>
      <c r="C305" s="140" t="s">
        <v>553</v>
      </c>
      <c r="D305" s="138" t="s">
        <v>32</v>
      </c>
      <c r="E305" s="138"/>
      <c r="F305" s="142">
        <v>2</v>
      </c>
      <c r="G305" s="144">
        <f>VLOOKUP(B305,Insumos!$A$2:$C$187,3,FALSE)</f>
        <v>0</v>
      </c>
      <c r="H305" s="138">
        <f t="shared" si="32"/>
        <v>0</v>
      </c>
      <c r="I305" s="138"/>
      <c r="K305" s="145"/>
      <c r="L305" s="146"/>
    </row>
    <row r="306" spans="1:12" ht="34.5" customHeight="1">
      <c r="A306" s="136"/>
      <c r="B306" s="112" t="s">
        <v>107</v>
      </c>
      <c r="C306" s="140" t="s">
        <v>553</v>
      </c>
      <c r="D306" s="138" t="s">
        <v>32</v>
      </c>
      <c r="E306" s="138"/>
      <c r="F306" s="142">
        <v>2</v>
      </c>
      <c r="G306" s="144">
        <f>VLOOKUP(B306,Insumos!$A$2:$C$187,3,FALSE)</f>
        <v>0</v>
      </c>
      <c r="H306" s="138">
        <f t="shared" si="32"/>
        <v>0</v>
      </c>
      <c r="I306" s="138"/>
      <c r="K306" s="145"/>
      <c r="L306" s="146"/>
    </row>
    <row r="307" spans="1:12" ht="34.5" customHeight="1">
      <c r="A307" s="136"/>
      <c r="B307" s="112" t="s">
        <v>569</v>
      </c>
      <c r="C307" s="140" t="s">
        <v>553</v>
      </c>
      <c r="D307" s="138" t="s">
        <v>32</v>
      </c>
      <c r="E307" s="138"/>
      <c r="F307" s="142">
        <v>2</v>
      </c>
      <c r="G307" s="144">
        <f>VLOOKUP(B307,Insumos!$A$2:$C$187,3,FALSE)</f>
        <v>0</v>
      </c>
      <c r="H307" s="138">
        <f t="shared" si="32"/>
        <v>0</v>
      </c>
      <c r="I307" s="138"/>
      <c r="K307" s="145"/>
      <c r="L307" s="146"/>
    </row>
    <row r="308" spans="1:12" ht="34.5" customHeight="1">
      <c r="A308" s="136"/>
      <c r="B308" s="112"/>
      <c r="C308" s="140"/>
      <c r="D308" s="138"/>
      <c r="E308" s="138"/>
      <c r="F308" s="142"/>
      <c r="G308" s="144"/>
      <c r="H308" s="138"/>
      <c r="I308" s="138"/>
      <c r="K308" s="145"/>
      <c r="L308" s="146"/>
    </row>
    <row r="309" spans="1:12" ht="34.5" customHeight="1">
      <c r="A309" s="292" t="s">
        <v>590</v>
      </c>
      <c r="B309" s="293" t="s">
        <v>164</v>
      </c>
      <c r="C309" s="140" t="s">
        <v>553</v>
      </c>
      <c r="D309" s="294"/>
      <c r="E309" s="109"/>
      <c r="F309" s="294"/>
      <c r="G309" s="294"/>
      <c r="H309" s="295">
        <f>SUM(H310:H315)</f>
        <v>0</v>
      </c>
      <c r="I309" s="295">
        <v>3.5</v>
      </c>
      <c r="K309" s="145"/>
      <c r="L309" s="146"/>
    </row>
    <row r="310" spans="1:12" ht="34.5" customHeight="1">
      <c r="A310" s="136"/>
      <c r="B310" s="112" t="s">
        <v>286</v>
      </c>
      <c r="C310" s="140" t="s">
        <v>553</v>
      </c>
      <c r="D310" s="138" t="s">
        <v>32</v>
      </c>
      <c r="E310" s="138"/>
      <c r="F310" s="142">
        <v>1</v>
      </c>
      <c r="G310" s="144">
        <f>VLOOKUP(B310,Insumos!$A$2:$C$187,3,FALSE)</f>
        <v>0</v>
      </c>
      <c r="H310" s="138">
        <f t="shared" ref="H310" si="33">G310*F310</f>
        <v>0</v>
      </c>
      <c r="I310" s="138"/>
      <c r="K310" s="145"/>
      <c r="L310" s="146"/>
    </row>
    <row r="311" spans="1:12" ht="34.5" customHeight="1">
      <c r="A311" s="136"/>
      <c r="B311" s="112" t="s">
        <v>281</v>
      </c>
      <c r="C311" s="140" t="s">
        <v>553</v>
      </c>
      <c r="D311" s="138" t="s">
        <v>32</v>
      </c>
      <c r="E311" s="138"/>
      <c r="F311" s="142">
        <v>4</v>
      </c>
      <c r="G311" s="144">
        <f>VLOOKUP(B311,Insumos!$A$2:$C$187,3,FALSE)</f>
        <v>0</v>
      </c>
      <c r="H311" s="138">
        <f t="shared" ref="H311:H315" si="34">G311*F311</f>
        <v>0</v>
      </c>
      <c r="I311" s="138"/>
      <c r="K311" s="145"/>
      <c r="L311" s="146"/>
    </row>
    <row r="312" spans="1:12" ht="34.5" customHeight="1">
      <c r="A312" s="136"/>
      <c r="B312" s="112" t="s">
        <v>284</v>
      </c>
      <c r="C312" s="140" t="s">
        <v>553</v>
      </c>
      <c r="D312" s="138" t="s">
        <v>32</v>
      </c>
      <c r="E312" s="138"/>
      <c r="F312" s="142">
        <v>2</v>
      </c>
      <c r="G312" s="144">
        <f>VLOOKUP(B312,Insumos!$A$2:$C$187,3,FALSE)</f>
        <v>0</v>
      </c>
      <c r="H312" s="138">
        <f t="shared" si="34"/>
        <v>0</v>
      </c>
      <c r="I312" s="138"/>
    </row>
    <row r="313" spans="1:12" ht="34.5" customHeight="1">
      <c r="A313" s="136"/>
      <c r="B313" s="112" t="s">
        <v>285</v>
      </c>
      <c r="C313" s="140" t="s">
        <v>553</v>
      </c>
      <c r="D313" s="138" t="s">
        <v>32</v>
      </c>
      <c r="E313" s="138"/>
      <c r="F313" s="142">
        <v>2</v>
      </c>
      <c r="G313" s="144">
        <f>VLOOKUP(B313,Insumos!$A$2:$C$187,3,FALSE)</f>
        <v>0</v>
      </c>
      <c r="H313" s="138">
        <f t="shared" si="34"/>
        <v>0</v>
      </c>
      <c r="I313" s="138"/>
      <c r="K313" s="145"/>
      <c r="L313" s="146"/>
    </row>
    <row r="314" spans="1:12" ht="34.5" customHeight="1">
      <c r="A314" s="136"/>
      <c r="B314" s="112" t="s">
        <v>107</v>
      </c>
      <c r="C314" s="140" t="s">
        <v>553</v>
      </c>
      <c r="D314" s="138" t="s">
        <v>32</v>
      </c>
      <c r="E314" s="138"/>
      <c r="F314" s="142">
        <v>2</v>
      </c>
      <c r="G314" s="144">
        <f>VLOOKUP(B314,Insumos!$A$2:$C$187,3,FALSE)</f>
        <v>0</v>
      </c>
      <c r="H314" s="138">
        <f t="shared" si="34"/>
        <v>0</v>
      </c>
      <c r="I314" s="138"/>
      <c r="K314" s="145"/>
      <c r="L314" s="146"/>
    </row>
    <row r="315" spans="1:12" ht="34.5" customHeight="1">
      <c r="A315" s="136"/>
      <c r="B315" s="112" t="s">
        <v>569</v>
      </c>
      <c r="C315" s="140" t="s">
        <v>553</v>
      </c>
      <c r="D315" s="138" t="s">
        <v>32</v>
      </c>
      <c r="E315" s="138"/>
      <c r="F315" s="142">
        <v>2</v>
      </c>
      <c r="G315" s="144">
        <f>VLOOKUP(B315,Insumos!$A$2:$C$187,3,FALSE)</f>
        <v>0</v>
      </c>
      <c r="H315" s="138">
        <f t="shared" si="34"/>
        <v>0</v>
      </c>
      <c r="I315" s="138"/>
      <c r="K315" s="145"/>
      <c r="L315" s="146"/>
    </row>
    <row r="316" spans="1:12" ht="34.5" customHeight="1">
      <c r="A316" s="136"/>
      <c r="B316" s="112"/>
      <c r="C316" s="140"/>
      <c r="D316" s="138"/>
      <c r="E316" s="138"/>
      <c r="F316" s="142"/>
      <c r="G316" s="144"/>
      <c r="H316" s="138"/>
      <c r="I316" s="138"/>
      <c r="K316" s="145"/>
      <c r="L316" s="146"/>
    </row>
    <row r="317" spans="1:12" ht="34.5" customHeight="1">
      <c r="A317" s="292" t="s">
        <v>590</v>
      </c>
      <c r="B317" s="293" t="s">
        <v>165</v>
      </c>
      <c r="C317" s="140" t="s">
        <v>554</v>
      </c>
      <c r="D317" s="294"/>
      <c r="E317" s="109"/>
      <c r="F317" s="294"/>
      <c r="G317" s="294"/>
      <c r="H317" s="295">
        <f>SUM(H318:H327)</f>
        <v>0</v>
      </c>
      <c r="I317" s="295">
        <v>4</v>
      </c>
    </row>
    <row r="318" spans="1:12" ht="34.5" customHeight="1">
      <c r="A318" s="136"/>
      <c r="B318" s="112" t="s">
        <v>282</v>
      </c>
      <c r="C318" s="140" t="s">
        <v>554</v>
      </c>
      <c r="D318" s="138" t="s">
        <v>32</v>
      </c>
      <c r="E318" s="138"/>
      <c r="F318" s="142">
        <v>1</v>
      </c>
      <c r="G318" s="144">
        <f>VLOOKUP(B318,Insumos!$A$2:$C$187,3,FALSE)</f>
        <v>0</v>
      </c>
      <c r="H318" s="138">
        <f t="shared" ref="H318" si="35">G318*F318</f>
        <v>0</v>
      </c>
      <c r="I318" s="138"/>
    </row>
    <row r="319" spans="1:12" ht="34.5" customHeight="1">
      <c r="A319" s="136"/>
      <c r="B319" s="112" t="s">
        <v>281</v>
      </c>
      <c r="C319" s="140" t="s">
        <v>554</v>
      </c>
      <c r="D319" s="138" t="s">
        <v>32</v>
      </c>
      <c r="E319" s="138"/>
      <c r="F319" s="142">
        <v>10</v>
      </c>
      <c r="G319" s="144">
        <f>VLOOKUP(B319,Insumos!$A$2:$C$187,3,FALSE)</f>
        <v>0</v>
      </c>
      <c r="H319" s="138">
        <f t="shared" ref="H319:H327" si="36">G319*F319</f>
        <v>0</v>
      </c>
      <c r="I319" s="138"/>
      <c r="K319" s="145"/>
      <c r="L319" s="146"/>
    </row>
    <row r="320" spans="1:12" ht="34.5" customHeight="1">
      <c r="A320" s="136"/>
      <c r="B320" s="112" t="s">
        <v>104</v>
      </c>
      <c r="C320" s="140" t="s">
        <v>554</v>
      </c>
      <c r="D320" s="138" t="s">
        <v>32</v>
      </c>
      <c r="E320" s="138"/>
      <c r="F320" s="142">
        <v>4</v>
      </c>
      <c r="G320" s="144">
        <f>VLOOKUP(B320,Insumos!$A$2:$C$187,3,FALSE)</f>
        <v>0</v>
      </c>
      <c r="H320" s="138">
        <f t="shared" si="36"/>
        <v>0</v>
      </c>
      <c r="I320" s="138"/>
      <c r="K320" s="145"/>
      <c r="L320" s="148"/>
    </row>
    <row r="321" spans="1:12" ht="34.5" customHeight="1">
      <c r="A321" s="136"/>
      <c r="B321" s="112" t="s">
        <v>105</v>
      </c>
      <c r="C321" s="140" t="s">
        <v>554</v>
      </c>
      <c r="D321" s="138" t="s">
        <v>32</v>
      </c>
      <c r="E321" s="138"/>
      <c r="F321" s="142">
        <v>4</v>
      </c>
      <c r="G321" s="144">
        <f>VLOOKUP(B321,Insumos!$A$2:$C$187,3,FALSE)</f>
        <v>0</v>
      </c>
      <c r="H321" s="138">
        <f t="shared" si="36"/>
        <v>0</v>
      </c>
      <c r="I321" s="138"/>
      <c r="K321" s="145"/>
      <c r="L321" s="148"/>
    </row>
    <row r="322" spans="1:12" ht="34.5" customHeight="1">
      <c r="A322" s="136"/>
      <c r="B322" s="112" t="s">
        <v>287</v>
      </c>
      <c r="C322" s="140" t="s">
        <v>554</v>
      </c>
      <c r="D322" s="138" t="s">
        <v>32</v>
      </c>
      <c r="E322" s="138"/>
      <c r="F322" s="142">
        <v>3</v>
      </c>
      <c r="G322" s="144">
        <f>VLOOKUP(B322,Insumos!$A$2:$C$187,3,FALSE)</f>
        <v>0</v>
      </c>
      <c r="H322" s="138">
        <f t="shared" si="36"/>
        <v>0</v>
      </c>
      <c r="I322" s="138"/>
      <c r="K322" s="145"/>
      <c r="L322" s="148"/>
    </row>
    <row r="323" spans="1:12" ht="34.5" customHeight="1">
      <c r="A323" s="136"/>
      <c r="B323" s="112" t="s">
        <v>106</v>
      </c>
      <c r="C323" s="140" t="s">
        <v>554</v>
      </c>
      <c r="D323" s="138" t="s">
        <v>32</v>
      </c>
      <c r="E323" s="138"/>
      <c r="F323" s="142">
        <v>2</v>
      </c>
      <c r="G323" s="144">
        <f>VLOOKUP(B323,Insumos!$A$2:$C$187,3,FALSE)</f>
        <v>0</v>
      </c>
      <c r="H323" s="138">
        <f t="shared" si="36"/>
        <v>0</v>
      </c>
      <c r="I323" s="138"/>
      <c r="K323" s="145"/>
      <c r="L323" s="148"/>
    </row>
    <row r="324" spans="1:12" ht="34.5" customHeight="1">
      <c r="A324" s="136"/>
      <c r="B324" s="112" t="s">
        <v>285</v>
      </c>
      <c r="C324" s="140" t="s">
        <v>554</v>
      </c>
      <c r="D324" s="138" t="s">
        <v>32</v>
      </c>
      <c r="E324" s="138"/>
      <c r="F324" s="142">
        <v>2</v>
      </c>
      <c r="G324" s="144">
        <f>VLOOKUP(B324,Insumos!$A$2:$C$187,3,FALSE)</f>
        <v>0</v>
      </c>
      <c r="H324" s="138">
        <f t="shared" si="36"/>
        <v>0</v>
      </c>
      <c r="I324" s="138"/>
      <c r="K324" s="145"/>
      <c r="L324" s="148"/>
    </row>
    <row r="325" spans="1:12" ht="34.5" customHeight="1">
      <c r="A325" s="136"/>
      <c r="B325" s="112" t="s">
        <v>107</v>
      </c>
      <c r="C325" s="140" t="s">
        <v>554</v>
      </c>
      <c r="D325" s="138" t="s">
        <v>32</v>
      </c>
      <c r="E325" s="138"/>
      <c r="F325" s="142">
        <v>2</v>
      </c>
      <c r="G325" s="144">
        <f>VLOOKUP(B325,Insumos!$A$2:$C$187,3,FALSE)</f>
        <v>0</v>
      </c>
      <c r="H325" s="138">
        <f t="shared" si="36"/>
        <v>0</v>
      </c>
      <c r="I325" s="138"/>
      <c r="K325" s="145"/>
      <c r="L325" s="148"/>
    </row>
    <row r="326" spans="1:12" ht="34.5" customHeight="1">
      <c r="A326" s="136"/>
      <c r="B326" s="112" t="s">
        <v>571</v>
      </c>
      <c r="C326" s="140" t="s">
        <v>554</v>
      </c>
      <c r="D326" s="138" t="s">
        <v>32</v>
      </c>
      <c r="E326" s="138"/>
      <c r="F326" s="142">
        <v>2</v>
      </c>
      <c r="G326" s="144">
        <f>VLOOKUP(B326,Insumos!$A$2:$C$187,3,FALSE)</f>
        <v>0</v>
      </c>
      <c r="H326" s="138">
        <f t="shared" si="36"/>
        <v>0</v>
      </c>
      <c r="I326" s="138"/>
      <c r="K326" s="145"/>
      <c r="L326" s="148"/>
    </row>
    <row r="327" spans="1:12" ht="34.5" customHeight="1">
      <c r="A327" s="136"/>
      <c r="B327" s="112" t="s">
        <v>288</v>
      </c>
      <c r="C327" s="140" t="s">
        <v>554</v>
      </c>
      <c r="D327" s="138" t="s">
        <v>32</v>
      </c>
      <c r="E327" s="138"/>
      <c r="F327" s="142">
        <v>4</v>
      </c>
      <c r="G327" s="144">
        <f>VLOOKUP(B327,Insumos!$A$2:$C$187,3,FALSE)</f>
        <v>0</v>
      </c>
      <c r="H327" s="138">
        <f t="shared" si="36"/>
        <v>0</v>
      </c>
      <c r="I327" s="138"/>
      <c r="K327" s="145"/>
      <c r="L327" s="148"/>
    </row>
    <row r="328" spans="1:12" ht="34.5" customHeight="1">
      <c r="A328" s="136"/>
      <c r="B328" s="112"/>
      <c r="C328" s="140"/>
      <c r="D328" s="138"/>
      <c r="E328" s="138"/>
      <c r="F328" s="142"/>
      <c r="G328" s="144"/>
      <c r="H328" s="138"/>
      <c r="I328" s="138"/>
      <c r="K328" s="145"/>
      <c r="L328" s="148"/>
    </row>
    <row r="329" spans="1:12" ht="34.5" customHeight="1">
      <c r="A329" s="292" t="s">
        <v>590</v>
      </c>
      <c r="B329" s="293" t="s">
        <v>166</v>
      </c>
      <c r="C329" s="140" t="s">
        <v>554</v>
      </c>
      <c r="D329" s="294"/>
      <c r="E329" s="109"/>
      <c r="F329" s="294"/>
      <c r="G329" s="294"/>
      <c r="H329" s="295">
        <f>SUM(H330:H336)</f>
        <v>0</v>
      </c>
      <c r="I329" s="295">
        <v>4.5</v>
      </c>
      <c r="K329" s="145"/>
      <c r="L329" s="148"/>
    </row>
    <row r="330" spans="1:12" ht="34.5" customHeight="1">
      <c r="A330" s="136"/>
      <c r="B330" s="112" t="s">
        <v>286</v>
      </c>
      <c r="C330" s="140" t="s">
        <v>554</v>
      </c>
      <c r="D330" s="138" t="s">
        <v>32</v>
      </c>
      <c r="E330" s="138"/>
      <c r="F330" s="142">
        <v>1</v>
      </c>
      <c r="G330" s="144">
        <f>VLOOKUP(B330,Insumos!$A$2:$C$187,3,FALSE)</f>
        <v>0</v>
      </c>
      <c r="H330" s="138">
        <f t="shared" ref="H330" si="37">G330*F330</f>
        <v>0</v>
      </c>
      <c r="I330" s="138"/>
    </row>
    <row r="331" spans="1:12" ht="34.5" customHeight="1">
      <c r="A331" s="136"/>
      <c r="B331" s="112" t="s">
        <v>281</v>
      </c>
      <c r="C331" s="140" t="s">
        <v>554</v>
      </c>
      <c r="D331" s="138" t="s">
        <v>32</v>
      </c>
      <c r="E331" s="138"/>
      <c r="F331" s="142">
        <v>12</v>
      </c>
      <c r="G331" s="144">
        <f>VLOOKUP(B331,Insumos!$A$2:$C$187,3,FALSE)</f>
        <v>0</v>
      </c>
      <c r="H331" s="138">
        <f t="shared" ref="H331:H336" si="38">G331*F331</f>
        <v>0</v>
      </c>
      <c r="I331" s="138"/>
    </row>
    <row r="332" spans="1:12" ht="34.5" customHeight="1">
      <c r="A332" s="136"/>
      <c r="B332" s="112" t="s">
        <v>287</v>
      </c>
      <c r="C332" s="140" t="s">
        <v>554</v>
      </c>
      <c r="D332" s="138" t="s">
        <v>32</v>
      </c>
      <c r="E332" s="138"/>
      <c r="F332" s="142">
        <v>4</v>
      </c>
      <c r="G332" s="144">
        <f>VLOOKUP(B332,Insumos!$A$2:$C$187,3,FALSE)</f>
        <v>0</v>
      </c>
      <c r="H332" s="138">
        <f t="shared" si="38"/>
        <v>0</v>
      </c>
      <c r="I332" s="138"/>
      <c r="K332" s="145"/>
      <c r="L332" s="148"/>
    </row>
    <row r="333" spans="1:12" ht="34.5" customHeight="1">
      <c r="A333" s="136"/>
      <c r="B333" s="112" t="s">
        <v>285</v>
      </c>
      <c r="C333" s="140" t="s">
        <v>554</v>
      </c>
      <c r="D333" s="138" t="s">
        <v>32</v>
      </c>
      <c r="E333" s="138"/>
      <c r="F333" s="142">
        <v>2</v>
      </c>
      <c r="G333" s="144">
        <f>VLOOKUP(B333,Insumos!$A$2:$C$187,3,FALSE)</f>
        <v>0</v>
      </c>
      <c r="H333" s="138">
        <f t="shared" si="38"/>
        <v>0</v>
      </c>
      <c r="I333" s="138"/>
      <c r="K333" s="145"/>
      <c r="L333" s="148"/>
    </row>
    <row r="334" spans="1:12" ht="34.5" customHeight="1">
      <c r="A334" s="136"/>
      <c r="B334" s="112" t="s">
        <v>107</v>
      </c>
      <c r="C334" s="140" t="s">
        <v>554</v>
      </c>
      <c r="D334" s="138" t="s">
        <v>32</v>
      </c>
      <c r="E334" s="138"/>
      <c r="F334" s="142">
        <v>2</v>
      </c>
      <c r="G334" s="144">
        <f>VLOOKUP(B334,Insumos!$A$2:$C$187,3,FALSE)</f>
        <v>0</v>
      </c>
      <c r="H334" s="138">
        <f t="shared" si="38"/>
        <v>0</v>
      </c>
      <c r="I334" s="138"/>
      <c r="K334" s="145"/>
      <c r="L334" s="148"/>
    </row>
    <row r="335" spans="1:12" ht="34.5" customHeight="1">
      <c r="A335" s="136"/>
      <c r="B335" s="112" t="s">
        <v>571</v>
      </c>
      <c r="C335" s="140" t="s">
        <v>554</v>
      </c>
      <c r="D335" s="138" t="s">
        <v>32</v>
      </c>
      <c r="E335" s="138"/>
      <c r="F335" s="142">
        <v>2</v>
      </c>
      <c r="G335" s="144">
        <f>VLOOKUP(B335,Insumos!$A$2:$C$187,3,FALSE)</f>
        <v>0</v>
      </c>
      <c r="H335" s="138">
        <f t="shared" si="38"/>
        <v>0</v>
      </c>
      <c r="I335" s="138"/>
      <c r="K335" s="145"/>
      <c r="L335" s="148"/>
    </row>
    <row r="336" spans="1:12" ht="34.5" customHeight="1">
      <c r="A336" s="136"/>
      <c r="B336" s="112" t="s">
        <v>288</v>
      </c>
      <c r="C336" s="140" t="s">
        <v>554</v>
      </c>
      <c r="D336" s="138" t="s">
        <v>32</v>
      </c>
      <c r="E336" s="138"/>
      <c r="F336" s="142">
        <v>4</v>
      </c>
      <c r="G336" s="144">
        <f>VLOOKUP(B336,Insumos!$A$2:$C$187,3,FALSE)</f>
        <v>0</v>
      </c>
      <c r="H336" s="138">
        <f t="shared" si="38"/>
        <v>0</v>
      </c>
      <c r="I336" s="138"/>
      <c r="K336" s="145"/>
      <c r="L336" s="148"/>
    </row>
    <row r="337" spans="1:12" ht="34.5" customHeight="1">
      <c r="A337" s="136"/>
      <c r="B337" s="112"/>
      <c r="C337" s="140"/>
      <c r="D337" s="138"/>
      <c r="E337" s="138"/>
      <c r="F337" s="142"/>
      <c r="G337" s="144"/>
      <c r="H337" s="138"/>
      <c r="I337" s="138"/>
      <c r="K337" s="145"/>
      <c r="L337" s="148"/>
    </row>
    <row r="338" spans="1:12" ht="34.5" customHeight="1">
      <c r="A338" s="292" t="s">
        <v>590</v>
      </c>
      <c r="B338" s="293" t="s">
        <v>167</v>
      </c>
      <c r="C338" s="140" t="s">
        <v>555</v>
      </c>
      <c r="D338" s="294"/>
      <c r="E338" s="109"/>
      <c r="F338" s="294"/>
      <c r="G338" s="294"/>
      <c r="H338" s="295">
        <f>SUM(H339:H350)</f>
        <v>0</v>
      </c>
      <c r="I338" s="295">
        <v>5</v>
      </c>
      <c r="K338" s="145"/>
      <c r="L338" s="148"/>
    </row>
    <row r="339" spans="1:12" ht="34.5" customHeight="1">
      <c r="A339" s="136"/>
      <c r="B339" s="112" t="s">
        <v>282</v>
      </c>
      <c r="C339" s="140" t="s">
        <v>555</v>
      </c>
      <c r="D339" s="138" t="s">
        <v>32</v>
      </c>
      <c r="E339" s="138"/>
      <c r="F339" s="142">
        <v>2</v>
      </c>
      <c r="G339" s="144">
        <f>VLOOKUP(B339,Insumos!$A$2:$C$187,3,FALSE)</f>
        <v>0</v>
      </c>
      <c r="H339" s="138">
        <f t="shared" ref="H339" si="39">G339*F339</f>
        <v>0</v>
      </c>
      <c r="I339" s="138"/>
      <c r="K339" s="145"/>
      <c r="L339" s="148"/>
    </row>
    <row r="340" spans="1:12" ht="34.5" customHeight="1">
      <c r="A340" s="136"/>
      <c r="B340" s="112" t="s">
        <v>570</v>
      </c>
      <c r="C340" s="140" t="s">
        <v>555</v>
      </c>
      <c r="D340" s="138" t="s">
        <v>32</v>
      </c>
      <c r="E340" s="138"/>
      <c r="F340" s="142">
        <v>2</v>
      </c>
      <c r="G340" s="144">
        <f>VLOOKUP(B340,Insumos!$A$2:$C$187,3,FALSE)</f>
        <v>0</v>
      </c>
      <c r="H340" s="138">
        <f t="shared" ref="H340:H350" si="40">G340*F340</f>
        <v>0</v>
      </c>
      <c r="I340" s="138"/>
      <c r="K340" s="145"/>
      <c r="L340" s="148"/>
    </row>
    <row r="341" spans="1:12" ht="34.5" customHeight="1">
      <c r="A341" s="136"/>
      <c r="B341" s="112" t="s">
        <v>47</v>
      </c>
      <c r="C341" s="140" t="s">
        <v>555</v>
      </c>
      <c r="D341" s="138" t="s">
        <v>32</v>
      </c>
      <c r="E341" s="138"/>
      <c r="F341" s="142">
        <v>2</v>
      </c>
      <c r="G341" s="144">
        <f>VLOOKUP(B341,Insumos!$A$2:$C$187,3,FALSE)</f>
        <v>0</v>
      </c>
      <c r="H341" s="138">
        <f t="shared" si="40"/>
        <v>0</v>
      </c>
      <c r="I341" s="138"/>
    </row>
    <row r="342" spans="1:12" ht="34.5" customHeight="1">
      <c r="A342" s="136"/>
      <c r="B342" s="112" t="s">
        <v>281</v>
      </c>
      <c r="C342" s="140" t="s">
        <v>555</v>
      </c>
      <c r="D342" s="138" t="s">
        <v>32</v>
      </c>
      <c r="E342" s="138"/>
      <c r="F342" s="142">
        <v>10</v>
      </c>
      <c r="G342" s="144">
        <f>VLOOKUP(B342,Insumos!$A$2:$C$187,3,FALSE)</f>
        <v>0</v>
      </c>
      <c r="H342" s="138">
        <f t="shared" si="40"/>
        <v>0</v>
      </c>
      <c r="I342" s="138"/>
    </row>
    <row r="343" spans="1:12" ht="34.5" customHeight="1">
      <c r="A343" s="136"/>
      <c r="B343" s="112" t="s">
        <v>289</v>
      </c>
      <c r="C343" s="140" t="s">
        <v>555</v>
      </c>
      <c r="D343" s="138" t="s">
        <v>32</v>
      </c>
      <c r="E343" s="138"/>
      <c r="F343" s="142">
        <v>2</v>
      </c>
      <c r="G343" s="144">
        <f>VLOOKUP(B343,Insumos!$A$2:$C$187,3,FALSE)</f>
        <v>0</v>
      </c>
      <c r="H343" s="138">
        <f t="shared" si="40"/>
        <v>0</v>
      </c>
      <c r="I343" s="138"/>
    </row>
    <row r="344" spans="1:12" ht="34.5" customHeight="1">
      <c r="A344" s="136"/>
      <c r="B344" s="112" t="s">
        <v>104</v>
      </c>
      <c r="C344" s="140" t="s">
        <v>555</v>
      </c>
      <c r="D344" s="138" t="s">
        <v>32</v>
      </c>
      <c r="E344" s="138"/>
      <c r="F344" s="142">
        <v>4</v>
      </c>
      <c r="G344" s="144">
        <f>VLOOKUP(B344,Insumos!$A$2:$C$187,3,FALSE)</f>
        <v>0</v>
      </c>
      <c r="H344" s="138">
        <f t="shared" si="40"/>
        <v>0</v>
      </c>
      <c r="I344" s="138"/>
    </row>
    <row r="345" spans="1:12" ht="34.5" customHeight="1">
      <c r="A345" s="136"/>
      <c r="B345" s="112" t="s">
        <v>106</v>
      </c>
      <c r="C345" s="140" t="s">
        <v>555</v>
      </c>
      <c r="D345" s="138" t="s">
        <v>32</v>
      </c>
      <c r="E345" s="138"/>
      <c r="F345" s="142">
        <v>2</v>
      </c>
      <c r="G345" s="144">
        <f>VLOOKUP(B345,Insumos!$A$2:$C$187,3,FALSE)</f>
        <v>0</v>
      </c>
      <c r="H345" s="138">
        <f t="shared" si="40"/>
        <v>0</v>
      </c>
      <c r="I345" s="138"/>
    </row>
    <row r="346" spans="1:12" ht="34.5" customHeight="1">
      <c r="A346" s="136"/>
      <c r="B346" s="112" t="s">
        <v>424</v>
      </c>
      <c r="C346" s="140" t="s">
        <v>555</v>
      </c>
      <c r="D346" s="138" t="s">
        <v>32</v>
      </c>
      <c r="E346" s="138"/>
      <c r="F346" s="142">
        <v>2</v>
      </c>
      <c r="G346" s="144">
        <f>VLOOKUP(B346,Insumos!$A$2:$C$187,3,FALSE)</f>
        <v>0</v>
      </c>
      <c r="H346" s="138">
        <f t="shared" si="40"/>
        <v>0</v>
      </c>
      <c r="I346" s="138"/>
    </row>
    <row r="347" spans="1:12" ht="34.5" customHeight="1">
      <c r="A347" s="136"/>
      <c r="B347" s="112" t="s">
        <v>287</v>
      </c>
      <c r="C347" s="140" t="s">
        <v>555</v>
      </c>
      <c r="D347" s="138" t="s">
        <v>32</v>
      </c>
      <c r="E347" s="138"/>
      <c r="F347" s="142">
        <v>1</v>
      </c>
      <c r="G347" s="144">
        <f>VLOOKUP(B347,Insumos!$A$2:$C$187,3,FALSE)</f>
        <v>0</v>
      </c>
      <c r="H347" s="138">
        <f t="shared" si="40"/>
        <v>0</v>
      </c>
      <c r="I347" s="138"/>
    </row>
    <row r="348" spans="1:12" ht="34.5" customHeight="1">
      <c r="A348" s="136"/>
      <c r="B348" s="112" t="s">
        <v>105</v>
      </c>
      <c r="C348" s="140" t="s">
        <v>555</v>
      </c>
      <c r="D348" s="138" t="s">
        <v>32</v>
      </c>
      <c r="E348" s="138"/>
      <c r="F348" s="142">
        <v>4</v>
      </c>
      <c r="G348" s="144">
        <f>VLOOKUP(B348,Insumos!$A$2:$C$187,3,FALSE)</f>
        <v>0</v>
      </c>
      <c r="H348" s="138">
        <f t="shared" si="40"/>
        <v>0</v>
      </c>
      <c r="I348" s="138"/>
    </row>
    <row r="349" spans="1:12" ht="34.5" customHeight="1">
      <c r="A349" s="136"/>
      <c r="B349" s="112" t="s">
        <v>372</v>
      </c>
      <c r="C349" s="140" t="s">
        <v>555</v>
      </c>
      <c r="D349" s="138" t="s">
        <v>32</v>
      </c>
      <c r="E349" s="138"/>
      <c r="F349" s="142">
        <v>2</v>
      </c>
      <c r="G349" s="144">
        <f>VLOOKUP(B349,Insumos!$A$2:$C$187,3,FALSE)</f>
        <v>0</v>
      </c>
      <c r="H349" s="138">
        <f t="shared" si="40"/>
        <v>0</v>
      </c>
      <c r="I349" s="138"/>
    </row>
    <row r="350" spans="1:12" ht="34.5" customHeight="1">
      <c r="A350" s="136"/>
      <c r="B350" s="112" t="s">
        <v>288</v>
      </c>
      <c r="C350" s="140" t="s">
        <v>555</v>
      </c>
      <c r="D350" s="138" t="s">
        <v>32</v>
      </c>
      <c r="E350" s="138"/>
      <c r="F350" s="142">
        <v>4</v>
      </c>
      <c r="G350" s="144">
        <f>VLOOKUP(B350,Insumos!$A$2:$C$187,3,FALSE)</f>
        <v>0</v>
      </c>
      <c r="H350" s="138">
        <f t="shared" si="40"/>
        <v>0</v>
      </c>
      <c r="I350" s="138"/>
    </row>
    <row r="351" spans="1:12" ht="34.5" customHeight="1">
      <c r="A351" s="136"/>
      <c r="B351" s="112"/>
      <c r="C351" s="140"/>
      <c r="D351" s="138"/>
      <c r="E351" s="138"/>
      <c r="F351" s="142"/>
      <c r="G351" s="144"/>
      <c r="H351" s="138"/>
      <c r="I351" s="141"/>
    </row>
    <row r="352" spans="1:12" ht="34.5" customHeight="1">
      <c r="A352" s="292" t="s">
        <v>590</v>
      </c>
      <c r="B352" s="293" t="s">
        <v>168</v>
      </c>
      <c r="C352" s="140" t="s">
        <v>555</v>
      </c>
      <c r="D352" s="294"/>
      <c r="E352" s="109"/>
      <c r="F352" s="294"/>
      <c r="G352" s="294"/>
      <c r="H352" s="295">
        <f>SUM(H353:H361)</f>
        <v>0</v>
      </c>
      <c r="I352" s="295">
        <v>5.5</v>
      </c>
    </row>
    <row r="353" spans="1:9" ht="34.5" customHeight="1">
      <c r="A353" s="136"/>
      <c r="B353" s="112" t="s">
        <v>286</v>
      </c>
      <c r="C353" s="140" t="s">
        <v>555</v>
      </c>
      <c r="D353" s="138" t="s">
        <v>32</v>
      </c>
      <c r="E353" s="138"/>
      <c r="F353" s="142">
        <v>2</v>
      </c>
      <c r="G353" s="144">
        <f>VLOOKUP(B353,Insumos!$A$2:$C$187,3,FALSE)</f>
        <v>0</v>
      </c>
      <c r="H353" s="138">
        <f t="shared" ref="H353" si="41">G353*F353</f>
        <v>0</v>
      </c>
      <c r="I353" s="138"/>
    </row>
    <row r="354" spans="1:9" ht="34.5" customHeight="1">
      <c r="A354" s="136"/>
      <c r="B354" s="112" t="s">
        <v>570</v>
      </c>
      <c r="C354" s="140" t="s">
        <v>555</v>
      </c>
      <c r="D354" s="138" t="s">
        <v>32</v>
      </c>
      <c r="E354" s="138"/>
      <c r="F354" s="142">
        <v>2</v>
      </c>
      <c r="G354" s="144">
        <f>VLOOKUP(B354,Insumos!$A$2:$C$187,3,FALSE)</f>
        <v>0</v>
      </c>
      <c r="H354" s="138">
        <f t="shared" ref="H354:H361" si="42">G354*F354</f>
        <v>0</v>
      </c>
      <c r="I354" s="138"/>
    </row>
    <row r="355" spans="1:9" ht="34.5" customHeight="1">
      <c r="A355" s="136"/>
      <c r="B355" s="112" t="s">
        <v>47</v>
      </c>
      <c r="C355" s="140" t="s">
        <v>555</v>
      </c>
      <c r="D355" s="138" t="s">
        <v>32</v>
      </c>
      <c r="E355" s="138"/>
      <c r="F355" s="142">
        <v>2</v>
      </c>
      <c r="G355" s="144">
        <f>VLOOKUP(B355,Insumos!$A$2:$C$187,3,FALSE)</f>
        <v>0</v>
      </c>
      <c r="H355" s="138">
        <f t="shared" si="42"/>
        <v>0</v>
      </c>
      <c r="I355" s="138"/>
    </row>
    <row r="356" spans="1:9" ht="34.5" customHeight="1">
      <c r="A356" s="136"/>
      <c r="B356" s="112" t="s">
        <v>281</v>
      </c>
      <c r="C356" s="140" t="s">
        <v>555</v>
      </c>
      <c r="D356" s="138" t="s">
        <v>32</v>
      </c>
      <c r="E356" s="138"/>
      <c r="F356" s="142">
        <v>12</v>
      </c>
      <c r="G356" s="144">
        <f>VLOOKUP(B356,Insumos!$A$2:$C$187,3,FALSE)</f>
        <v>0</v>
      </c>
      <c r="H356" s="138">
        <f t="shared" si="42"/>
        <v>0</v>
      </c>
      <c r="I356" s="138"/>
    </row>
    <row r="357" spans="1:9" ht="34.5" customHeight="1">
      <c r="A357" s="136"/>
      <c r="B357" s="112" t="s">
        <v>289</v>
      </c>
      <c r="C357" s="140" t="s">
        <v>555</v>
      </c>
      <c r="D357" s="138" t="s">
        <v>32</v>
      </c>
      <c r="E357" s="138"/>
      <c r="F357" s="142">
        <v>2</v>
      </c>
      <c r="G357" s="144">
        <f>VLOOKUP(B357,Insumos!$A$2:$C$187,3,FALSE)</f>
        <v>0</v>
      </c>
      <c r="H357" s="138">
        <f t="shared" si="42"/>
        <v>0</v>
      </c>
      <c r="I357" s="138"/>
    </row>
    <row r="358" spans="1:9" ht="34.5" customHeight="1">
      <c r="A358" s="136"/>
      <c r="B358" s="112" t="s">
        <v>424</v>
      </c>
      <c r="C358" s="140" t="s">
        <v>555</v>
      </c>
      <c r="D358" s="138" t="s">
        <v>32</v>
      </c>
      <c r="E358" s="138"/>
      <c r="F358" s="142">
        <v>2</v>
      </c>
      <c r="G358" s="144">
        <f>VLOOKUP(B358,Insumos!$A$2:$C$187,3,FALSE)</f>
        <v>0</v>
      </c>
      <c r="H358" s="138">
        <f t="shared" si="42"/>
        <v>0</v>
      </c>
      <c r="I358" s="138"/>
    </row>
    <row r="359" spans="1:9" ht="34.5" customHeight="1">
      <c r="A359" s="136"/>
      <c r="B359" s="112" t="s">
        <v>287</v>
      </c>
      <c r="C359" s="140" t="s">
        <v>555</v>
      </c>
      <c r="D359" s="138" t="s">
        <v>32</v>
      </c>
      <c r="E359" s="138"/>
      <c r="F359" s="142">
        <v>2</v>
      </c>
      <c r="G359" s="144">
        <f>VLOOKUP(B359,Insumos!$A$2:$C$187,3,FALSE)</f>
        <v>0</v>
      </c>
      <c r="H359" s="138">
        <f t="shared" si="42"/>
        <v>0</v>
      </c>
      <c r="I359" s="138"/>
    </row>
    <row r="360" spans="1:9" ht="34.5" customHeight="1">
      <c r="A360" s="136"/>
      <c r="B360" s="112" t="s">
        <v>372</v>
      </c>
      <c r="C360" s="140" t="s">
        <v>555</v>
      </c>
      <c r="D360" s="138" t="s">
        <v>32</v>
      </c>
      <c r="E360" s="138"/>
      <c r="F360" s="142">
        <v>2</v>
      </c>
      <c r="G360" s="144">
        <f>VLOOKUP(B360,Insumos!$A$2:$C$187,3,FALSE)</f>
        <v>0</v>
      </c>
      <c r="H360" s="138">
        <f t="shared" si="42"/>
        <v>0</v>
      </c>
      <c r="I360" s="138"/>
    </row>
    <row r="361" spans="1:9" ht="34.5" customHeight="1">
      <c r="A361" s="136"/>
      <c r="B361" s="112" t="s">
        <v>288</v>
      </c>
      <c r="C361" s="140" t="s">
        <v>555</v>
      </c>
      <c r="D361" s="138" t="s">
        <v>32</v>
      </c>
      <c r="E361" s="138"/>
      <c r="F361" s="142">
        <v>4</v>
      </c>
      <c r="G361" s="144">
        <f>VLOOKUP(B361,Insumos!$A$2:$C$187,3,FALSE)</f>
        <v>0</v>
      </c>
      <c r="H361" s="138">
        <f t="shared" si="42"/>
        <v>0</v>
      </c>
      <c r="I361" s="138"/>
    </row>
    <row r="362" spans="1:9" ht="34.5" customHeight="1">
      <c r="A362" s="136"/>
      <c r="B362" s="112"/>
      <c r="C362" s="140"/>
      <c r="D362" s="138"/>
      <c r="E362" s="138"/>
      <c r="F362" s="142"/>
      <c r="G362" s="144"/>
      <c r="H362" s="138"/>
      <c r="I362" s="138"/>
    </row>
    <row r="363" spans="1:9" ht="34.5" customHeight="1">
      <c r="A363" s="292" t="s">
        <v>590</v>
      </c>
      <c r="B363" s="293" t="s">
        <v>169</v>
      </c>
      <c r="C363" s="140" t="s">
        <v>556</v>
      </c>
      <c r="D363" s="300"/>
      <c r="E363" s="147"/>
      <c r="F363" s="300"/>
      <c r="G363" s="300"/>
      <c r="H363" s="295">
        <f>SUM(H364:H380)</f>
        <v>0</v>
      </c>
      <c r="I363" s="295">
        <v>6</v>
      </c>
    </row>
    <row r="364" spans="1:9" ht="34.5" customHeight="1">
      <c r="A364" s="136"/>
      <c r="B364" s="112" t="s">
        <v>282</v>
      </c>
      <c r="C364" s="140" t="s">
        <v>556</v>
      </c>
      <c r="D364" s="138" t="s">
        <v>32</v>
      </c>
      <c r="E364" s="138"/>
      <c r="F364" s="142">
        <v>2</v>
      </c>
      <c r="G364" s="144">
        <f>VLOOKUP(B364,Insumos!$A$2:$C$187,3,FALSE)</f>
        <v>0</v>
      </c>
      <c r="H364" s="138">
        <f t="shared" ref="H364" si="43">G364*F364</f>
        <v>0</v>
      </c>
      <c r="I364" s="138"/>
    </row>
    <row r="365" spans="1:9" ht="34.5" customHeight="1">
      <c r="A365" s="136"/>
      <c r="B365" s="112" t="s">
        <v>281</v>
      </c>
      <c r="C365" s="140" t="s">
        <v>556</v>
      </c>
      <c r="D365" s="138" t="s">
        <v>32</v>
      </c>
      <c r="E365" s="138"/>
      <c r="F365" s="142">
        <v>12</v>
      </c>
      <c r="G365" s="144">
        <f>VLOOKUP(B365,Insumos!$A$2:$C$187,3,FALSE)</f>
        <v>0</v>
      </c>
      <c r="H365" s="138">
        <f t="shared" ref="H365:H380" si="44">G365*F365</f>
        <v>0</v>
      </c>
      <c r="I365" s="138"/>
    </row>
    <row r="366" spans="1:9" ht="34.5" customHeight="1">
      <c r="A366" s="136"/>
      <c r="B366" s="112" t="s">
        <v>573</v>
      </c>
      <c r="C366" s="140" t="s">
        <v>556</v>
      </c>
      <c r="D366" s="138" t="s">
        <v>32</v>
      </c>
      <c r="E366" s="138"/>
      <c r="F366" s="142">
        <v>3</v>
      </c>
      <c r="G366" s="144">
        <f>VLOOKUP(B366,Insumos!$A$2:$C$187,3,FALSE)</f>
        <v>0</v>
      </c>
      <c r="H366" s="138">
        <f t="shared" si="44"/>
        <v>0</v>
      </c>
      <c r="I366" s="138"/>
    </row>
    <row r="367" spans="1:9" ht="34.5" customHeight="1">
      <c r="A367" s="136"/>
      <c r="B367" s="112" t="s">
        <v>570</v>
      </c>
      <c r="C367" s="140" t="s">
        <v>556</v>
      </c>
      <c r="D367" s="138" t="s">
        <v>32</v>
      </c>
      <c r="E367" s="138"/>
      <c r="F367" s="142">
        <v>6</v>
      </c>
      <c r="G367" s="144">
        <f>VLOOKUP(B367,Insumos!$A$2:$C$187,3,FALSE)</f>
        <v>0</v>
      </c>
      <c r="H367" s="138">
        <f t="shared" si="44"/>
        <v>0</v>
      </c>
      <c r="I367" s="138"/>
    </row>
    <row r="368" spans="1:9" ht="34.5" customHeight="1">
      <c r="A368" s="136"/>
      <c r="B368" s="112" t="s">
        <v>569</v>
      </c>
      <c r="C368" s="140" t="s">
        <v>556</v>
      </c>
      <c r="D368" s="138" t="s">
        <v>32</v>
      </c>
      <c r="E368" s="138"/>
      <c r="F368" s="142">
        <v>3</v>
      </c>
      <c r="G368" s="144">
        <f>VLOOKUP(B368,Insumos!$A$2:$C$187,3,FALSE)</f>
        <v>0</v>
      </c>
      <c r="H368" s="138">
        <f t="shared" si="44"/>
        <v>0</v>
      </c>
      <c r="I368" s="138"/>
    </row>
    <row r="369" spans="1:9" ht="34.5" customHeight="1">
      <c r="A369" s="136"/>
      <c r="B369" s="112" t="s">
        <v>47</v>
      </c>
      <c r="C369" s="140" t="s">
        <v>556</v>
      </c>
      <c r="D369" s="138" t="s">
        <v>32</v>
      </c>
      <c r="E369" s="138"/>
      <c r="F369" s="142">
        <v>6</v>
      </c>
      <c r="G369" s="144">
        <f>VLOOKUP(B369,Insumos!$A$2:$C$187,3,FALSE)</f>
        <v>0</v>
      </c>
      <c r="H369" s="138">
        <f t="shared" si="44"/>
        <v>0</v>
      </c>
      <c r="I369" s="138"/>
    </row>
    <row r="370" spans="1:9" ht="34.5" customHeight="1">
      <c r="A370" s="136"/>
      <c r="B370" s="112" t="s">
        <v>289</v>
      </c>
      <c r="C370" s="140" t="s">
        <v>556</v>
      </c>
      <c r="D370" s="138" t="s">
        <v>32</v>
      </c>
      <c r="E370" s="138"/>
      <c r="F370" s="142">
        <v>6</v>
      </c>
      <c r="G370" s="144">
        <f>VLOOKUP(B370,Insumos!$A$2:$C$187,3,FALSE)</f>
        <v>0</v>
      </c>
      <c r="H370" s="138">
        <f t="shared" si="44"/>
        <v>0</v>
      </c>
      <c r="I370" s="138"/>
    </row>
    <row r="371" spans="1:9" ht="34.5" customHeight="1">
      <c r="A371" s="136"/>
      <c r="B371" s="112" t="s">
        <v>104</v>
      </c>
      <c r="C371" s="140" t="s">
        <v>556</v>
      </c>
      <c r="D371" s="138" t="s">
        <v>32</v>
      </c>
      <c r="E371" s="138"/>
      <c r="F371" s="142">
        <v>4</v>
      </c>
      <c r="G371" s="144">
        <f>VLOOKUP(B371,Insumos!$A$2:$C$187,3,FALSE)</f>
        <v>0</v>
      </c>
      <c r="H371" s="138">
        <f t="shared" si="44"/>
        <v>0</v>
      </c>
      <c r="I371" s="138"/>
    </row>
    <row r="372" spans="1:9" ht="34.5" customHeight="1">
      <c r="A372" s="136"/>
      <c r="B372" s="112" t="s">
        <v>424</v>
      </c>
      <c r="C372" s="140" t="s">
        <v>556</v>
      </c>
      <c r="D372" s="138" t="s">
        <v>32</v>
      </c>
      <c r="E372" s="138"/>
      <c r="F372" s="142">
        <v>3</v>
      </c>
      <c r="G372" s="144">
        <f>VLOOKUP(B372,Insumos!$A$2:$C$187,3,FALSE)</f>
        <v>0</v>
      </c>
      <c r="H372" s="138">
        <f t="shared" si="44"/>
        <v>0</v>
      </c>
      <c r="I372" s="138"/>
    </row>
    <row r="373" spans="1:9" ht="34.5" customHeight="1">
      <c r="A373" s="136"/>
      <c r="B373" s="112" t="s">
        <v>105</v>
      </c>
      <c r="C373" s="140" t="s">
        <v>556</v>
      </c>
      <c r="D373" s="138" t="s">
        <v>32</v>
      </c>
      <c r="E373" s="138"/>
      <c r="F373" s="142">
        <v>4</v>
      </c>
      <c r="G373" s="144">
        <f>VLOOKUP(B373,Insumos!$A$2:$C$187,3,FALSE)</f>
        <v>0</v>
      </c>
      <c r="H373" s="138">
        <f t="shared" si="44"/>
        <v>0</v>
      </c>
      <c r="I373" s="138"/>
    </row>
    <row r="374" spans="1:9" ht="34.5" customHeight="1">
      <c r="A374" s="136"/>
      <c r="B374" s="112" t="s">
        <v>287</v>
      </c>
      <c r="C374" s="140" t="s">
        <v>556</v>
      </c>
      <c r="D374" s="138" t="s">
        <v>32</v>
      </c>
      <c r="E374" s="138"/>
      <c r="F374" s="142">
        <v>1</v>
      </c>
      <c r="G374" s="144">
        <f>VLOOKUP(B374,Insumos!$A$2:$C$187,3,FALSE)</f>
        <v>0</v>
      </c>
      <c r="H374" s="138">
        <f t="shared" si="44"/>
        <v>0</v>
      </c>
      <c r="I374" s="138"/>
    </row>
    <row r="375" spans="1:9" s="120" customFormat="1" ht="34.5" customHeight="1">
      <c r="A375" s="136"/>
      <c r="B375" s="112" t="s">
        <v>284</v>
      </c>
      <c r="C375" s="140" t="s">
        <v>556</v>
      </c>
      <c r="D375" s="138" t="s">
        <v>32</v>
      </c>
      <c r="E375" s="138"/>
      <c r="F375" s="142">
        <v>1</v>
      </c>
      <c r="G375" s="144">
        <f>VLOOKUP(B375,Insumos!$A$2:$C$187,3,FALSE)</f>
        <v>0</v>
      </c>
      <c r="H375" s="138">
        <f t="shared" si="44"/>
        <v>0</v>
      </c>
      <c r="I375" s="138"/>
    </row>
    <row r="376" spans="1:9" s="120" customFormat="1" ht="34.5" customHeight="1">
      <c r="A376" s="136"/>
      <c r="B376" s="112" t="s">
        <v>290</v>
      </c>
      <c r="C376" s="140" t="s">
        <v>556</v>
      </c>
      <c r="D376" s="138" t="s">
        <v>32</v>
      </c>
      <c r="E376" s="138"/>
      <c r="F376" s="142">
        <v>3</v>
      </c>
      <c r="G376" s="144">
        <f>VLOOKUP(B376,Insumos!$A$2:$C$187,3,FALSE)</f>
        <v>0</v>
      </c>
      <c r="H376" s="138">
        <f t="shared" si="44"/>
        <v>0</v>
      </c>
      <c r="I376" s="138"/>
    </row>
    <row r="377" spans="1:9" s="120" customFormat="1" ht="34.5" customHeight="1">
      <c r="A377" s="136"/>
      <c r="B377" s="112" t="s">
        <v>372</v>
      </c>
      <c r="C377" s="140" t="s">
        <v>556</v>
      </c>
      <c r="D377" s="138" t="s">
        <v>32</v>
      </c>
      <c r="E377" s="138"/>
      <c r="F377" s="142">
        <v>6</v>
      </c>
      <c r="G377" s="144">
        <f>VLOOKUP(B377,Insumos!$A$2:$C$187,3,FALSE)</f>
        <v>0</v>
      </c>
      <c r="H377" s="138">
        <f t="shared" si="44"/>
        <v>0</v>
      </c>
      <c r="I377" s="138"/>
    </row>
    <row r="378" spans="1:9" s="120" customFormat="1" ht="34.5" customHeight="1">
      <c r="A378" s="136"/>
      <c r="B378" s="112" t="s">
        <v>107</v>
      </c>
      <c r="C378" s="140" t="s">
        <v>556</v>
      </c>
      <c r="D378" s="138" t="s">
        <v>32</v>
      </c>
      <c r="E378" s="138"/>
      <c r="F378" s="142">
        <v>2</v>
      </c>
      <c r="G378" s="144">
        <f>VLOOKUP(B378,Insumos!$A$2:$C$187,3,FALSE)</f>
        <v>0</v>
      </c>
      <c r="H378" s="138">
        <f t="shared" si="44"/>
        <v>0</v>
      </c>
      <c r="I378" s="138"/>
    </row>
    <row r="379" spans="1:9" s="120" customFormat="1" ht="34.5" customHeight="1">
      <c r="A379" s="136"/>
      <c r="B379" s="112" t="s">
        <v>285</v>
      </c>
      <c r="C379" s="140" t="s">
        <v>556</v>
      </c>
      <c r="D379" s="138" t="s">
        <v>32</v>
      </c>
      <c r="E379" s="138"/>
      <c r="F379" s="142">
        <v>2</v>
      </c>
      <c r="G379" s="144">
        <f>VLOOKUP(B379,Insumos!$A$2:$C$187,3,FALSE)</f>
        <v>0</v>
      </c>
      <c r="H379" s="138">
        <f t="shared" si="44"/>
        <v>0</v>
      </c>
      <c r="I379" s="138"/>
    </row>
    <row r="380" spans="1:9" s="120" customFormat="1" ht="34.5" customHeight="1">
      <c r="A380" s="136"/>
      <c r="B380" s="112" t="s">
        <v>288</v>
      </c>
      <c r="C380" s="140" t="s">
        <v>556</v>
      </c>
      <c r="D380" s="138" t="s">
        <v>32</v>
      </c>
      <c r="E380" s="138"/>
      <c r="F380" s="142">
        <v>4</v>
      </c>
      <c r="G380" s="144">
        <f>VLOOKUP(B380,Insumos!$A$2:$C$187,3,FALSE)</f>
        <v>0</v>
      </c>
      <c r="H380" s="138">
        <f t="shared" si="44"/>
        <v>0</v>
      </c>
      <c r="I380" s="138"/>
    </row>
    <row r="381" spans="1:9" s="120" customFormat="1" ht="34.5" customHeight="1">
      <c r="A381" s="136"/>
      <c r="B381" s="112"/>
      <c r="C381" s="140"/>
      <c r="D381" s="138"/>
      <c r="E381" s="138"/>
      <c r="F381" s="142"/>
      <c r="G381" s="144"/>
      <c r="H381" s="138"/>
      <c r="I381" s="138"/>
    </row>
    <row r="382" spans="1:9" s="120" customFormat="1" ht="34.5" customHeight="1">
      <c r="A382" s="292" t="s">
        <v>590</v>
      </c>
      <c r="B382" s="293" t="s">
        <v>170</v>
      </c>
      <c r="C382" s="140" t="s">
        <v>556</v>
      </c>
      <c r="D382" s="300"/>
      <c r="E382" s="147"/>
      <c r="F382" s="300"/>
      <c r="G382" s="300"/>
      <c r="H382" s="295">
        <f>SUM(H383:H396)</f>
        <v>0</v>
      </c>
      <c r="I382" s="295">
        <v>6.5</v>
      </c>
    </row>
    <row r="383" spans="1:9" s="120" customFormat="1" ht="34.5" customHeight="1">
      <c r="A383" s="136"/>
      <c r="B383" s="112" t="s">
        <v>286</v>
      </c>
      <c r="C383" s="140" t="s">
        <v>556</v>
      </c>
      <c r="D383" s="138" t="s">
        <v>32</v>
      </c>
      <c r="E383" s="138"/>
      <c r="F383" s="142">
        <v>2</v>
      </c>
      <c r="G383" s="144">
        <f>VLOOKUP(B383,Insumos!$A$2:$C$187,3,FALSE)</f>
        <v>0</v>
      </c>
      <c r="H383" s="138">
        <f t="shared" ref="H383" si="45">G383*F383</f>
        <v>0</v>
      </c>
      <c r="I383" s="138"/>
    </row>
    <row r="384" spans="1:9" s="120" customFormat="1" ht="34.5" customHeight="1">
      <c r="A384" s="136"/>
      <c r="B384" s="112" t="s">
        <v>281</v>
      </c>
      <c r="C384" s="140" t="s">
        <v>556</v>
      </c>
      <c r="D384" s="138" t="s">
        <v>32</v>
      </c>
      <c r="E384" s="138"/>
      <c r="F384" s="142">
        <v>12</v>
      </c>
      <c r="G384" s="144">
        <f>VLOOKUP(B384,Insumos!$A$2:$C$187,3,FALSE)</f>
        <v>0</v>
      </c>
      <c r="H384" s="138">
        <f t="shared" ref="H384:H396" si="46">G384*F384</f>
        <v>0</v>
      </c>
      <c r="I384" s="138"/>
    </row>
    <row r="385" spans="1:9" s="120" customFormat="1" ht="34.5" customHeight="1">
      <c r="A385" s="136"/>
      <c r="B385" s="112" t="s">
        <v>573</v>
      </c>
      <c r="C385" s="140" t="s">
        <v>556</v>
      </c>
      <c r="D385" s="138" t="s">
        <v>32</v>
      </c>
      <c r="E385" s="138"/>
      <c r="F385" s="142">
        <v>3</v>
      </c>
      <c r="G385" s="144">
        <f>VLOOKUP(B385,Insumos!$A$2:$C$187,3,FALSE)</f>
        <v>0</v>
      </c>
      <c r="H385" s="138">
        <f t="shared" si="46"/>
        <v>0</v>
      </c>
      <c r="I385" s="138"/>
    </row>
    <row r="386" spans="1:9" s="120" customFormat="1" ht="34.5" customHeight="1">
      <c r="A386" s="136"/>
      <c r="B386" s="112" t="s">
        <v>570</v>
      </c>
      <c r="C386" s="140" t="s">
        <v>556</v>
      </c>
      <c r="D386" s="138" t="s">
        <v>32</v>
      </c>
      <c r="E386" s="138"/>
      <c r="F386" s="142">
        <v>6</v>
      </c>
      <c r="G386" s="144">
        <f>VLOOKUP(B386,Insumos!$A$2:$C$187,3,FALSE)</f>
        <v>0</v>
      </c>
      <c r="H386" s="138">
        <f t="shared" si="46"/>
        <v>0</v>
      </c>
      <c r="I386" s="138"/>
    </row>
    <row r="387" spans="1:9" s="120" customFormat="1" ht="34.5" customHeight="1">
      <c r="A387" s="136"/>
      <c r="B387" s="112" t="s">
        <v>569</v>
      </c>
      <c r="C387" s="140" t="s">
        <v>556</v>
      </c>
      <c r="D387" s="138" t="s">
        <v>32</v>
      </c>
      <c r="E387" s="138"/>
      <c r="F387" s="142">
        <v>3</v>
      </c>
      <c r="G387" s="144">
        <f>VLOOKUP(B387,Insumos!$A$2:$C$187,3,FALSE)</f>
        <v>0</v>
      </c>
      <c r="H387" s="138">
        <f t="shared" si="46"/>
        <v>0</v>
      </c>
      <c r="I387" s="138"/>
    </row>
    <row r="388" spans="1:9" s="120" customFormat="1" ht="34.5" customHeight="1">
      <c r="A388" s="136"/>
      <c r="B388" s="112" t="s">
        <v>47</v>
      </c>
      <c r="C388" s="140" t="s">
        <v>556</v>
      </c>
      <c r="D388" s="138" t="s">
        <v>32</v>
      </c>
      <c r="E388" s="138"/>
      <c r="F388" s="142">
        <v>6</v>
      </c>
      <c r="G388" s="144">
        <f>VLOOKUP(B388,Insumos!$A$2:$C$187,3,FALSE)</f>
        <v>0</v>
      </c>
      <c r="H388" s="138">
        <f t="shared" si="46"/>
        <v>0</v>
      </c>
      <c r="I388" s="138"/>
    </row>
    <row r="389" spans="1:9" s="120" customFormat="1" ht="34.5" customHeight="1">
      <c r="A389" s="136"/>
      <c r="B389" s="112" t="s">
        <v>289</v>
      </c>
      <c r="C389" s="140" t="s">
        <v>556</v>
      </c>
      <c r="D389" s="138" t="s">
        <v>32</v>
      </c>
      <c r="E389" s="138"/>
      <c r="F389" s="142">
        <v>6</v>
      </c>
      <c r="G389" s="144">
        <f>VLOOKUP(B389,Insumos!$A$2:$C$187,3,FALSE)</f>
        <v>0</v>
      </c>
      <c r="H389" s="138">
        <f t="shared" si="46"/>
        <v>0</v>
      </c>
      <c r="I389" s="138"/>
    </row>
    <row r="390" spans="1:9" s="120" customFormat="1" ht="34.5" customHeight="1">
      <c r="A390" s="136"/>
      <c r="B390" s="112" t="s">
        <v>424</v>
      </c>
      <c r="C390" s="140" t="s">
        <v>556</v>
      </c>
      <c r="D390" s="138" t="s">
        <v>32</v>
      </c>
      <c r="E390" s="138"/>
      <c r="F390" s="142">
        <v>3</v>
      </c>
      <c r="G390" s="144">
        <f>VLOOKUP(B390,Insumos!$A$2:$C$187,3,FALSE)</f>
        <v>0</v>
      </c>
      <c r="H390" s="138">
        <f t="shared" si="46"/>
        <v>0</v>
      </c>
      <c r="I390" s="138"/>
    </row>
    <row r="391" spans="1:9" s="120" customFormat="1" ht="34.5" customHeight="1">
      <c r="A391" s="136"/>
      <c r="B391" s="112" t="s">
        <v>287</v>
      </c>
      <c r="C391" s="140" t="s">
        <v>556</v>
      </c>
      <c r="D391" s="138" t="s">
        <v>32</v>
      </c>
      <c r="E391" s="138"/>
      <c r="F391" s="142">
        <v>1</v>
      </c>
      <c r="G391" s="144">
        <f>VLOOKUP(B391,Insumos!$A$2:$C$187,3,FALSE)</f>
        <v>0</v>
      </c>
      <c r="H391" s="138">
        <f t="shared" si="46"/>
        <v>0</v>
      </c>
      <c r="I391" s="138"/>
    </row>
    <row r="392" spans="1:9" s="120" customFormat="1" ht="34.5" customHeight="1">
      <c r="A392" s="136"/>
      <c r="B392" s="112" t="s">
        <v>290</v>
      </c>
      <c r="C392" s="140" t="s">
        <v>556</v>
      </c>
      <c r="D392" s="138" t="s">
        <v>32</v>
      </c>
      <c r="E392" s="138"/>
      <c r="F392" s="142">
        <v>3</v>
      </c>
      <c r="G392" s="144">
        <f>VLOOKUP(B392,Insumos!$A$2:$C$187,3,FALSE)</f>
        <v>0</v>
      </c>
      <c r="H392" s="138">
        <f t="shared" si="46"/>
        <v>0</v>
      </c>
      <c r="I392" s="138"/>
    </row>
    <row r="393" spans="1:9" s="120" customFormat="1" ht="34.5" customHeight="1">
      <c r="A393" s="136"/>
      <c r="B393" s="112" t="s">
        <v>372</v>
      </c>
      <c r="C393" s="140" t="s">
        <v>556</v>
      </c>
      <c r="D393" s="138" t="s">
        <v>32</v>
      </c>
      <c r="E393" s="138"/>
      <c r="F393" s="142">
        <v>6</v>
      </c>
      <c r="G393" s="144">
        <f>VLOOKUP(B393,Insumos!$A$2:$C$187,3,FALSE)</f>
        <v>0</v>
      </c>
      <c r="H393" s="138">
        <f t="shared" si="46"/>
        <v>0</v>
      </c>
      <c r="I393" s="138"/>
    </row>
    <row r="394" spans="1:9" s="120" customFormat="1" ht="34.5" customHeight="1">
      <c r="A394" s="136"/>
      <c r="B394" s="112" t="s">
        <v>107</v>
      </c>
      <c r="C394" s="140" t="s">
        <v>556</v>
      </c>
      <c r="D394" s="138" t="s">
        <v>32</v>
      </c>
      <c r="E394" s="138"/>
      <c r="F394" s="142">
        <v>2</v>
      </c>
      <c r="G394" s="144">
        <f>VLOOKUP(B394,Insumos!$A$2:$C$187,3,FALSE)</f>
        <v>0</v>
      </c>
      <c r="H394" s="138">
        <f t="shared" si="46"/>
        <v>0</v>
      </c>
      <c r="I394" s="138"/>
    </row>
    <row r="395" spans="1:9" s="120" customFormat="1" ht="34.5" customHeight="1">
      <c r="A395" s="136"/>
      <c r="B395" s="112" t="s">
        <v>285</v>
      </c>
      <c r="C395" s="140" t="s">
        <v>556</v>
      </c>
      <c r="D395" s="138" t="s">
        <v>32</v>
      </c>
      <c r="E395" s="138"/>
      <c r="F395" s="142">
        <v>2</v>
      </c>
      <c r="G395" s="144">
        <f>VLOOKUP(B395,Insumos!$A$2:$C$187,3,FALSE)</f>
        <v>0</v>
      </c>
      <c r="H395" s="138">
        <f t="shared" si="46"/>
        <v>0</v>
      </c>
      <c r="I395" s="138"/>
    </row>
    <row r="396" spans="1:9" s="120" customFormat="1" ht="34.5" customHeight="1">
      <c r="A396" s="136"/>
      <c r="B396" s="112" t="s">
        <v>288</v>
      </c>
      <c r="C396" s="140" t="s">
        <v>556</v>
      </c>
      <c r="D396" s="138" t="s">
        <v>32</v>
      </c>
      <c r="E396" s="138"/>
      <c r="F396" s="142">
        <v>4</v>
      </c>
      <c r="G396" s="144">
        <f>VLOOKUP(B396,Insumos!$A$2:$C$187,3,FALSE)</f>
        <v>0</v>
      </c>
      <c r="H396" s="138">
        <f t="shared" si="46"/>
        <v>0</v>
      </c>
      <c r="I396" s="138"/>
    </row>
    <row r="397" spans="1:9" s="120" customFormat="1" ht="34.5" customHeight="1">
      <c r="A397" s="136"/>
      <c r="B397" s="112"/>
      <c r="C397" s="140"/>
      <c r="D397" s="138"/>
      <c r="E397" s="138"/>
      <c r="F397" s="101"/>
      <c r="G397" s="144"/>
      <c r="H397" s="138"/>
      <c r="I397" s="138"/>
    </row>
    <row r="398" spans="1:9" s="120" customFormat="1" ht="34.5" customHeight="1">
      <c r="A398" s="292" t="s">
        <v>591</v>
      </c>
      <c r="B398" s="299" t="s">
        <v>236</v>
      </c>
      <c r="C398" s="140" t="s">
        <v>557</v>
      </c>
      <c r="D398" s="294" t="s">
        <v>545</v>
      </c>
      <c r="E398" s="109"/>
      <c r="F398" s="300"/>
      <c r="G398" s="300"/>
      <c r="H398" s="295">
        <f>SUM(H399:H408)</f>
        <v>0</v>
      </c>
      <c r="I398" s="295">
        <v>11</v>
      </c>
    </row>
    <row r="399" spans="1:9" s="120" customFormat="1" ht="34.5" customHeight="1">
      <c r="A399" s="136"/>
      <c r="B399" s="112" t="s">
        <v>286</v>
      </c>
      <c r="C399" s="140" t="s">
        <v>557</v>
      </c>
      <c r="D399" s="138" t="s">
        <v>32</v>
      </c>
      <c r="E399" s="138"/>
      <c r="F399" s="142">
        <v>4</v>
      </c>
      <c r="G399" s="144">
        <f>VLOOKUP(B399,Insumos!$A$2:$C$187,3,FALSE)</f>
        <v>0</v>
      </c>
      <c r="H399" s="138">
        <f t="shared" ref="H399" si="47">G399*F399</f>
        <v>0</v>
      </c>
      <c r="I399" s="138"/>
    </row>
    <row r="400" spans="1:9" s="120" customFormat="1" ht="34.5" customHeight="1">
      <c r="A400" s="136"/>
      <c r="B400" s="112" t="s">
        <v>281</v>
      </c>
      <c r="C400" s="140" t="s">
        <v>557</v>
      </c>
      <c r="D400" s="138" t="s">
        <v>32</v>
      </c>
      <c r="E400" s="138"/>
      <c r="F400" s="142">
        <v>24</v>
      </c>
      <c r="G400" s="144">
        <f>VLOOKUP(B400,Insumos!$A$2:$C$187,3,FALSE)</f>
        <v>0</v>
      </c>
      <c r="H400" s="138">
        <f t="shared" ref="H400:H408" si="48">G400*F400</f>
        <v>0</v>
      </c>
      <c r="I400" s="138"/>
    </row>
    <row r="401" spans="1:9" s="120" customFormat="1" ht="34.5" customHeight="1">
      <c r="A401" s="136"/>
      <c r="B401" s="112" t="s">
        <v>424</v>
      </c>
      <c r="C401" s="140" t="s">
        <v>557</v>
      </c>
      <c r="D401" s="138" t="s">
        <v>32</v>
      </c>
      <c r="E401" s="138"/>
      <c r="F401" s="142">
        <v>8</v>
      </c>
      <c r="G401" s="144">
        <f>VLOOKUP(B401,Insumos!$A$2:$C$187,3,FALSE)</f>
        <v>0</v>
      </c>
      <c r="H401" s="138">
        <f t="shared" si="48"/>
        <v>0</v>
      </c>
      <c r="I401" s="138"/>
    </row>
    <row r="402" spans="1:9" s="120" customFormat="1" ht="34.5" customHeight="1">
      <c r="A402" s="136"/>
      <c r="B402" s="112" t="s">
        <v>107</v>
      </c>
      <c r="C402" s="140" t="s">
        <v>557</v>
      </c>
      <c r="D402" s="138" t="s">
        <v>32</v>
      </c>
      <c r="E402" s="138"/>
      <c r="F402" s="142">
        <v>2</v>
      </c>
      <c r="G402" s="144">
        <f>VLOOKUP(B402,Insumos!$A$2:$C$187,3,FALSE)</f>
        <v>0</v>
      </c>
      <c r="H402" s="138">
        <f t="shared" si="48"/>
        <v>0</v>
      </c>
      <c r="I402" s="138"/>
    </row>
    <row r="403" spans="1:9" s="120" customFormat="1" ht="34.5" customHeight="1">
      <c r="A403" s="136"/>
      <c r="B403" s="112" t="s">
        <v>570</v>
      </c>
      <c r="C403" s="140" t="s">
        <v>557</v>
      </c>
      <c r="D403" s="138" t="s">
        <v>32</v>
      </c>
      <c r="E403" s="138"/>
      <c r="F403" s="142">
        <v>4</v>
      </c>
      <c r="G403" s="144">
        <f>VLOOKUP(B403,Insumos!$A$2:$C$187,3,FALSE)</f>
        <v>0</v>
      </c>
      <c r="H403" s="138">
        <f t="shared" si="48"/>
        <v>0</v>
      </c>
      <c r="I403" s="138"/>
    </row>
    <row r="404" spans="1:9" s="120" customFormat="1" ht="34.5" customHeight="1">
      <c r="A404" s="136"/>
      <c r="B404" s="112" t="s">
        <v>285</v>
      </c>
      <c r="C404" s="140" t="s">
        <v>557</v>
      </c>
      <c r="D404" s="138" t="s">
        <v>32</v>
      </c>
      <c r="E404" s="138"/>
      <c r="F404" s="142">
        <v>2</v>
      </c>
      <c r="G404" s="144">
        <f>VLOOKUP(B404,Insumos!$A$2:$C$187,3,FALSE)</f>
        <v>0</v>
      </c>
      <c r="H404" s="138">
        <f t="shared" si="48"/>
        <v>0</v>
      </c>
      <c r="I404" s="138"/>
    </row>
    <row r="405" spans="1:9" s="120" customFormat="1" ht="34.5" customHeight="1">
      <c r="A405" s="136"/>
      <c r="B405" s="112" t="s">
        <v>573</v>
      </c>
      <c r="C405" s="140" t="s">
        <v>557</v>
      </c>
      <c r="D405" s="138" t="s">
        <v>32</v>
      </c>
      <c r="E405" s="138"/>
      <c r="F405" s="101">
        <v>2</v>
      </c>
      <c r="G405" s="144">
        <f>VLOOKUP(B405,Insumos!$A$2:$C$187,3,FALSE)</f>
        <v>0</v>
      </c>
      <c r="H405" s="138">
        <f t="shared" si="48"/>
        <v>0</v>
      </c>
      <c r="I405" s="138"/>
    </row>
    <row r="406" spans="1:9" s="120" customFormat="1" ht="34.5" customHeight="1">
      <c r="A406" s="136"/>
      <c r="B406" s="112" t="s">
        <v>372</v>
      </c>
      <c r="C406" s="140" t="s">
        <v>557</v>
      </c>
      <c r="D406" s="138" t="s">
        <v>32</v>
      </c>
      <c r="E406" s="138"/>
      <c r="F406" s="101">
        <v>4</v>
      </c>
      <c r="G406" s="144">
        <f>VLOOKUP(B406,Insumos!$A$2:$C$187,3,FALSE)</f>
        <v>0</v>
      </c>
      <c r="H406" s="138">
        <f t="shared" si="48"/>
        <v>0</v>
      </c>
      <c r="I406" s="138"/>
    </row>
    <row r="407" spans="1:9" s="120" customFormat="1" ht="34.5" customHeight="1">
      <c r="A407" s="136"/>
      <c r="B407" s="112" t="s">
        <v>47</v>
      </c>
      <c r="C407" s="140" t="s">
        <v>557</v>
      </c>
      <c r="D407" s="138" t="s">
        <v>32</v>
      </c>
      <c r="E407" s="138"/>
      <c r="F407" s="101">
        <v>4</v>
      </c>
      <c r="G407" s="144">
        <f>VLOOKUP(B407,Insumos!$A$2:$C$187,3,FALSE)</f>
        <v>0</v>
      </c>
      <c r="H407" s="138">
        <f t="shared" si="48"/>
        <v>0</v>
      </c>
      <c r="I407" s="138"/>
    </row>
    <row r="408" spans="1:9" s="120" customFormat="1" ht="34.5" customHeight="1">
      <c r="A408" s="136"/>
      <c r="B408" s="112" t="s">
        <v>289</v>
      </c>
      <c r="C408" s="140" t="s">
        <v>557</v>
      </c>
      <c r="D408" s="138" t="s">
        <v>32</v>
      </c>
      <c r="E408" s="138"/>
      <c r="F408" s="101">
        <v>4</v>
      </c>
      <c r="G408" s="144">
        <f>VLOOKUP(B408,Insumos!$A$2:$C$187,3,FALSE)</f>
        <v>0</v>
      </c>
      <c r="H408" s="138">
        <f t="shared" si="48"/>
        <v>0</v>
      </c>
      <c r="I408" s="138"/>
    </row>
    <row r="409" spans="1:9" s="120" customFormat="1" ht="34.5" customHeight="1">
      <c r="A409" s="136"/>
      <c r="B409" s="112"/>
      <c r="C409" s="140"/>
      <c r="D409" s="138"/>
      <c r="E409" s="138"/>
      <c r="F409" s="142"/>
      <c r="G409" s="144"/>
      <c r="H409" s="138"/>
      <c r="I409" s="138"/>
    </row>
    <row r="410" spans="1:9" s="120" customFormat="1" ht="34.5" customHeight="1">
      <c r="A410" s="292" t="s">
        <v>592</v>
      </c>
      <c r="B410" s="293" t="s">
        <v>237</v>
      </c>
      <c r="C410" s="140" t="s">
        <v>557</v>
      </c>
      <c r="D410" s="294" t="s">
        <v>545</v>
      </c>
      <c r="E410" s="109"/>
      <c r="F410" s="294"/>
      <c r="G410" s="294"/>
      <c r="H410" s="295">
        <f>SUM(H411:H420)</f>
        <v>0</v>
      </c>
      <c r="I410" s="295">
        <v>11</v>
      </c>
    </row>
    <row r="411" spans="1:9" ht="34.5" customHeight="1">
      <c r="A411" s="136"/>
      <c r="B411" s="112" t="s">
        <v>286</v>
      </c>
      <c r="C411" s="140" t="s">
        <v>557</v>
      </c>
      <c r="D411" s="138" t="s">
        <v>32</v>
      </c>
      <c r="E411" s="138"/>
      <c r="F411" s="142">
        <v>4</v>
      </c>
      <c r="G411" s="144">
        <f>VLOOKUP(B411,Insumos!$A$2:$C$187,3,FALSE)</f>
        <v>0</v>
      </c>
      <c r="H411" s="138">
        <f t="shared" ref="H411" si="49">G411*F411</f>
        <v>0</v>
      </c>
      <c r="I411" s="138"/>
    </row>
    <row r="412" spans="1:9" ht="34.5" customHeight="1">
      <c r="A412" s="136"/>
      <c r="B412" s="112" t="s">
        <v>281</v>
      </c>
      <c r="C412" s="140" t="s">
        <v>557</v>
      </c>
      <c r="D412" s="138" t="s">
        <v>32</v>
      </c>
      <c r="E412" s="138"/>
      <c r="F412" s="142">
        <v>24</v>
      </c>
      <c r="G412" s="144">
        <f>VLOOKUP(B412,Insumos!$A$2:$C$187,3,FALSE)</f>
        <v>0</v>
      </c>
      <c r="H412" s="138">
        <f t="shared" ref="H412:H420" si="50">G412*F412</f>
        <v>0</v>
      </c>
      <c r="I412" s="138"/>
    </row>
    <row r="413" spans="1:9" ht="34.5" customHeight="1">
      <c r="A413" s="136"/>
      <c r="B413" s="112" t="s">
        <v>424</v>
      </c>
      <c r="C413" s="140" t="s">
        <v>557</v>
      </c>
      <c r="D413" s="138" t="s">
        <v>32</v>
      </c>
      <c r="E413" s="138"/>
      <c r="F413" s="142">
        <v>6</v>
      </c>
      <c r="G413" s="144">
        <f>VLOOKUP(B413,Insumos!$A$2:$C$187,3,FALSE)</f>
        <v>0</v>
      </c>
      <c r="H413" s="138">
        <f t="shared" si="50"/>
        <v>0</v>
      </c>
      <c r="I413" s="138"/>
    </row>
    <row r="414" spans="1:9" ht="34.5" customHeight="1">
      <c r="A414" s="136"/>
      <c r="B414" s="112" t="s">
        <v>107</v>
      </c>
      <c r="C414" s="140" t="s">
        <v>557</v>
      </c>
      <c r="D414" s="138" t="s">
        <v>32</v>
      </c>
      <c r="E414" s="138"/>
      <c r="F414" s="142">
        <v>4</v>
      </c>
      <c r="G414" s="144">
        <f>VLOOKUP(B414,Insumos!$A$2:$C$187,3,FALSE)</f>
        <v>0</v>
      </c>
      <c r="H414" s="138">
        <f t="shared" si="50"/>
        <v>0</v>
      </c>
      <c r="I414" s="138"/>
    </row>
    <row r="415" spans="1:9" ht="34.5" customHeight="1">
      <c r="A415" s="136"/>
      <c r="B415" s="112" t="s">
        <v>573</v>
      </c>
      <c r="C415" s="140" t="s">
        <v>557</v>
      </c>
      <c r="D415" s="138" t="s">
        <v>32</v>
      </c>
      <c r="E415" s="138"/>
      <c r="F415" s="142">
        <v>3</v>
      </c>
      <c r="G415" s="144">
        <f>VLOOKUP(B415,Insumos!$A$2:$C$187,3,FALSE)</f>
        <v>0</v>
      </c>
      <c r="H415" s="138">
        <f t="shared" si="50"/>
        <v>0</v>
      </c>
      <c r="I415" s="138"/>
    </row>
    <row r="416" spans="1:9" ht="34.5" customHeight="1">
      <c r="A416" s="136"/>
      <c r="B416" s="112" t="s">
        <v>570</v>
      </c>
      <c r="C416" s="140" t="s">
        <v>557</v>
      </c>
      <c r="D416" s="138" t="s">
        <v>32</v>
      </c>
      <c r="E416" s="138"/>
      <c r="F416" s="142">
        <v>6</v>
      </c>
      <c r="G416" s="144">
        <f>VLOOKUP(B416,Insumos!$A$2:$C$187,3,FALSE)</f>
        <v>0</v>
      </c>
      <c r="H416" s="138">
        <f t="shared" si="50"/>
        <v>0</v>
      </c>
      <c r="I416" s="138"/>
    </row>
    <row r="417" spans="1:9" ht="34.5" customHeight="1">
      <c r="A417" s="136"/>
      <c r="B417" s="112" t="s">
        <v>285</v>
      </c>
      <c r="C417" s="140" t="s">
        <v>557</v>
      </c>
      <c r="D417" s="138" t="s">
        <v>32</v>
      </c>
      <c r="E417" s="138"/>
      <c r="F417" s="142">
        <f>F414</f>
        <v>4</v>
      </c>
      <c r="G417" s="144">
        <f>VLOOKUP(B417,Insumos!$A$2:$C$187,3,FALSE)</f>
        <v>0</v>
      </c>
      <c r="H417" s="138">
        <f t="shared" si="50"/>
        <v>0</v>
      </c>
      <c r="I417" s="138"/>
    </row>
    <row r="418" spans="1:9" ht="34.5" customHeight="1">
      <c r="A418" s="136"/>
      <c r="B418" s="112" t="s">
        <v>372</v>
      </c>
      <c r="C418" s="140" t="s">
        <v>557</v>
      </c>
      <c r="D418" s="138" t="s">
        <v>32</v>
      </c>
      <c r="E418" s="138"/>
      <c r="F418" s="142">
        <v>6</v>
      </c>
      <c r="G418" s="144">
        <f>VLOOKUP(B418,Insumos!$A$2:$C$187,3,FALSE)</f>
        <v>0</v>
      </c>
      <c r="H418" s="138">
        <f t="shared" si="50"/>
        <v>0</v>
      </c>
      <c r="I418" s="138"/>
    </row>
    <row r="419" spans="1:9" ht="34.5" customHeight="1">
      <c r="A419" s="136"/>
      <c r="B419" s="112" t="s">
        <v>47</v>
      </c>
      <c r="C419" s="140" t="s">
        <v>557</v>
      </c>
      <c r="D419" s="138" t="s">
        <v>32</v>
      </c>
      <c r="E419" s="138"/>
      <c r="F419" s="142">
        <v>6</v>
      </c>
      <c r="G419" s="144">
        <f>VLOOKUP(B419,Insumos!$A$2:$C$187,3,FALSE)</f>
        <v>0</v>
      </c>
      <c r="H419" s="138">
        <f t="shared" si="50"/>
        <v>0</v>
      </c>
      <c r="I419" s="138"/>
    </row>
    <row r="420" spans="1:9" ht="34.5" customHeight="1">
      <c r="A420" s="136"/>
      <c r="B420" s="112" t="s">
        <v>289</v>
      </c>
      <c r="C420" s="140" t="s">
        <v>557</v>
      </c>
      <c r="D420" s="138" t="s">
        <v>32</v>
      </c>
      <c r="E420" s="138"/>
      <c r="F420" s="142">
        <v>6</v>
      </c>
      <c r="G420" s="144">
        <f>VLOOKUP(B420,Insumos!$A$2:$C$187,3,FALSE)</f>
        <v>0</v>
      </c>
      <c r="H420" s="138">
        <f t="shared" si="50"/>
        <v>0</v>
      </c>
      <c r="I420" s="138"/>
    </row>
    <row r="421" spans="1:9" ht="34.5" customHeight="1">
      <c r="A421" s="136"/>
      <c r="B421" s="112"/>
      <c r="C421" s="140"/>
      <c r="D421" s="138"/>
      <c r="E421" s="138"/>
      <c r="F421" s="142"/>
      <c r="G421" s="144"/>
      <c r="H421" s="138"/>
      <c r="I421" s="138"/>
    </row>
    <row r="422" spans="1:9" ht="34.5" customHeight="1">
      <c r="A422" s="292">
        <v>8</v>
      </c>
      <c r="B422" s="301" t="s">
        <v>298</v>
      </c>
      <c r="C422" s="140" t="s">
        <v>568</v>
      </c>
      <c r="D422" s="294"/>
      <c r="E422" s="109"/>
      <c r="F422" s="294"/>
      <c r="G422" s="294"/>
      <c r="H422" s="295">
        <f>SUM(H423:H424)</f>
        <v>0</v>
      </c>
      <c r="I422" s="295">
        <v>2</v>
      </c>
    </row>
    <row r="423" spans="1:9" ht="34.5" customHeight="1">
      <c r="A423" s="136"/>
      <c r="B423" s="112" t="s">
        <v>297</v>
      </c>
      <c r="C423" s="140" t="s">
        <v>568</v>
      </c>
      <c r="D423" s="149" t="s">
        <v>238</v>
      </c>
      <c r="E423" s="149"/>
      <c r="F423" s="150">
        <v>3</v>
      </c>
      <c r="G423" s="144">
        <f>VLOOKUP(B423,Insumos!$A$2:$C$187,3,FALSE)</f>
        <v>0</v>
      </c>
      <c r="H423" s="138">
        <f t="shared" ref="H423" si="51">G423*F423</f>
        <v>0</v>
      </c>
      <c r="I423" s="138"/>
    </row>
    <row r="424" spans="1:9" ht="34.5" customHeight="1">
      <c r="A424" s="136"/>
      <c r="B424" s="151" t="s">
        <v>239</v>
      </c>
      <c r="C424" s="140" t="s">
        <v>568</v>
      </c>
      <c r="D424" s="149" t="s">
        <v>238</v>
      </c>
      <c r="E424" s="149"/>
      <c r="F424" s="150">
        <v>3</v>
      </c>
      <c r="G424" s="144">
        <f>VLOOKUP(B424,Insumos!$A$2:$C$187,3,FALSE)</f>
        <v>0</v>
      </c>
      <c r="H424" s="138">
        <f t="shared" ref="H424" si="52">G424*F424</f>
        <v>0</v>
      </c>
      <c r="I424" s="138"/>
    </row>
    <row r="425" spans="1:9" ht="34.5" customHeight="1">
      <c r="A425" s="136"/>
      <c r="B425" s="112"/>
      <c r="C425" s="140"/>
      <c r="D425" s="138"/>
      <c r="E425" s="138"/>
      <c r="F425" s="142"/>
      <c r="G425" s="144"/>
      <c r="H425" s="138"/>
      <c r="I425" s="138"/>
    </row>
    <row r="426" spans="1:9" ht="34.5" customHeight="1">
      <c r="A426" s="292" t="s">
        <v>593</v>
      </c>
      <c r="B426" s="301" t="s">
        <v>299</v>
      </c>
      <c r="C426" s="140" t="s">
        <v>568</v>
      </c>
      <c r="D426" s="294"/>
      <c r="E426" s="109"/>
      <c r="F426" s="294"/>
      <c r="G426" s="294"/>
      <c r="H426" s="295">
        <f>SUM(H427:H428)</f>
        <v>0</v>
      </c>
      <c r="I426" s="295">
        <v>2</v>
      </c>
    </row>
    <row r="427" spans="1:9" ht="34.5" customHeight="1">
      <c r="A427" s="136"/>
      <c r="B427" s="112" t="s">
        <v>240</v>
      </c>
      <c r="C427" s="140" t="s">
        <v>568</v>
      </c>
      <c r="D427" s="149" t="s">
        <v>238</v>
      </c>
      <c r="E427" s="149"/>
      <c r="F427" s="150">
        <v>3</v>
      </c>
      <c r="G427" s="144">
        <f>VLOOKUP(B427,Insumos!$A$2:$C$187,3,FALSE)</f>
        <v>0</v>
      </c>
      <c r="H427" s="138">
        <f t="shared" ref="H427:H428" si="53">G427*F427</f>
        <v>0</v>
      </c>
      <c r="I427" s="138"/>
    </row>
    <row r="428" spans="1:9" ht="34.5" customHeight="1">
      <c r="A428" s="136"/>
      <c r="B428" s="151" t="s">
        <v>239</v>
      </c>
      <c r="C428" s="140" t="s">
        <v>568</v>
      </c>
      <c r="D428" s="149" t="s">
        <v>238</v>
      </c>
      <c r="E428" s="149"/>
      <c r="F428" s="150">
        <v>3</v>
      </c>
      <c r="G428" s="144">
        <f>VLOOKUP(B428,Insumos!$A$2:$C$187,3,FALSE)</f>
        <v>0</v>
      </c>
      <c r="H428" s="138">
        <f t="shared" si="53"/>
        <v>0</v>
      </c>
      <c r="I428" s="138"/>
    </row>
    <row r="429" spans="1:9" ht="34.5" customHeight="1">
      <c r="A429" s="136"/>
      <c r="B429" s="112"/>
      <c r="C429" s="140"/>
      <c r="D429" s="138"/>
      <c r="E429" s="138"/>
      <c r="F429" s="101"/>
      <c r="G429" s="144"/>
      <c r="H429" s="138"/>
      <c r="I429" s="141"/>
    </row>
    <row r="430" spans="1:9" ht="34.5" customHeight="1">
      <c r="A430" s="292" t="s">
        <v>594</v>
      </c>
      <c r="B430" s="293" t="s">
        <v>314</v>
      </c>
      <c r="C430" s="140" t="s">
        <v>558</v>
      </c>
      <c r="D430" s="294" t="s">
        <v>545</v>
      </c>
      <c r="E430" s="109"/>
      <c r="F430" s="294"/>
      <c r="G430" s="294"/>
      <c r="H430" s="295">
        <f>SUM(H431:H440)</f>
        <v>0</v>
      </c>
      <c r="I430" s="295">
        <v>3</v>
      </c>
    </row>
    <row r="431" spans="1:9" ht="34.5" customHeight="1">
      <c r="A431" s="136"/>
      <c r="B431" s="112" t="s">
        <v>282</v>
      </c>
      <c r="C431" s="140" t="s">
        <v>558</v>
      </c>
      <c r="D431" s="138" t="s">
        <v>32</v>
      </c>
      <c r="E431" s="138"/>
      <c r="F431" s="142">
        <v>1</v>
      </c>
      <c r="G431" s="144">
        <f>VLOOKUP(B431,Insumos!$A$2:$C$187,3,FALSE)</f>
        <v>0</v>
      </c>
      <c r="H431" s="138">
        <f t="shared" ref="H431:H432" si="54">G431*F431</f>
        <v>0</v>
      </c>
      <c r="I431" s="138"/>
    </row>
    <row r="432" spans="1:9" ht="34.5" customHeight="1">
      <c r="A432" s="136"/>
      <c r="B432" s="112" t="s">
        <v>281</v>
      </c>
      <c r="C432" s="140" t="s">
        <v>558</v>
      </c>
      <c r="D432" s="138" t="s">
        <v>32</v>
      </c>
      <c r="E432" s="138"/>
      <c r="F432" s="142">
        <v>4</v>
      </c>
      <c r="G432" s="144">
        <f>VLOOKUP(B432,Insumos!$A$2:$C$187,3,FALSE)</f>
        <v>0</v>
      </c>
      <c r="H432" s="138">
        <f t="shared" si="54"/>
        <v>0</v>
      </c>
      <c r="I432" s="138"/>
    </row>
    <row r="433" spans="1:9" ht="34.5" customHeight="1">
      <c r="A433" s="136"/>
      <c r="B433" s="112" t="s">
        <v>104</v>
      </c>
      <c r="C433" s="140" t="s">
        <v>558</v>
      </c>
      <c r="D433" s="138" t="s">
        <v>32</v>
      </c>
      <c r="E433" s="138"/>
      <c r="F433" s="142">
        <v>2</v>
      </c>
      <c r="G433" s="144">
        <f>VLOOKUP(B433,Insumos!$A$2:$C$187,3,FALSE)</f>
        <v>0</v>
      </c>
      <c r="H433" s="138">
        <f t="shared" ref="H433:H440" si="55">G433*F433</f>
        <v>0</v>
      </c>
      <c r="I433" s="138"/>
    </row>
    <row r="434" spans="1:9" ht="34.5" customHeight="1">
      <c r="A434" s="136"/>
      <c r="B434" s="112" t="s">
        <v>105</v>
      </c>
      <c r="C434" s="140" t="s">
        <v>558</v>
      </c>
      <c r="D434" s="138" t="s">
        <v>32</v>
      </c>
      <c r="E434" s="138"/>
      <c r="F434" s="142">
        <v>2</v>
      </c>
      <c r="G434" s="144">
        <f>VLOOKUP(B434,Insumos!$A$2:$C$187,3,FALSE)</f>
        <v>0</v>
      </c>
      <c r="H434" s="138">
        <f t="shared" si="55"/>
        <v>0</v>
      </c>
      <c r="I434" s="138"/>
    </row>
    <row r="435" spans="1:9" ht="34.5" customHeight="1">
      <c r="A435" s="136"/>
      <c r="B435" s="112" t="s">
        <v>284</v>
      </c>
      <c r="C435" s="140" t="s">
        <v>558</v>
      </c>
      <c r="D435" s="138" t="s">
        <v>32</v>
      </c>
      <c r="E435" s="138"/>
      <c r="F435" s="142">
        <v>3</v>
      </c>
      <c r="G435" s="144">
        <f>VLOOKUP(B435,Insumos!$A$2:$C$187,3,FALSE)</f>
        <v>0</v>
      </c>
      <c r="H435" s="138">
        <f t="shared" si="55"/>
        <v>0</v>
      </c>
      <c r="I435" s="138"/>
    </row>
    <row r="436" spans="1:9" s="120" customFormat="1" ht="34.5" customHeight="1">
      <c r="A436" s="136"/>
      <c r="B436" s="112" t="s">
        <v>106</v>
      </c>
      <c r="C436" s="140" t="s">
        <v>558</v>
      </c>
      <c r="D436" s="138" t="s">
        <v>32</v>
      </c>
      <c r="E436" s="138"/>
      <c r="F436" s="142">
        <v>1</v>
      </c>
      <c r="G436" s="144">
        <f>VLOOKUP(B436,Insumos!$A$2:$C$187,3,FALSE)</f>
        <v>0</v>
      </c>
      <c r="H436" s="138">
        <f t="shared" si="55"/>
        <v>0</v>
      </c>
      <c r="I436" s="138"/>
    </row>
    <row r="437" spans="1:9" ht="34.5" customHeight="1">
      <c r="A437" s="136"/>
      <c r="B437" s="112" t="s">
        <v>285</v>
      </c>
      <c r="C437" s="140" t="s">
        <v>558</v>
      </c>
      <c r="D437" s="138" t="s">
        <v>32</v>
      </c>
      <c r="E437" s="138"/>
      <c r="F437" s="142">
        <v>3</v>
      </c>
      <c r="G437" s="144">
        <f>VLOOKUP(B437,Insumos!$A$2:$C$187,3,FALSE)</f>
        <v>0</v>
      </c>
      <c r="H437" s="138">
        <f t="shared" si="55"/>
        <v>0</v>
      </c>
      <c r="I437" s="138"/>
    </row>
    <row r="438" spans="1:9" ht="34.5" customHeight="1">
      <c r="A438" s="136"/>
      <c r="B438" s="112" t="s">
        <v>107</v>
      </c>
      <c r="C438" s="140" t="s">
        <v>558</v>
      </c>
      <c r="D438" s="138" t="s">
        <v>32</v>
      </c>
      <c r="E438" s="138"/>
      <c r="F438" s="142">
        <v>2</v>
      </c>
      <c r="G438" s="144">
        <f>VLOOKUP(B438,Insumos!$A$2:$C$187,3,FALSE)</f>
        <v>0</v>
      </c>
      <c r="H438" s="138">
        <f t="shared" si="55"/>
        <v>0</v>
      </c>
      <c r="I438" s="138"/>
    </row>
    <row r="439" spans="1:9" ht="34.5" customHeight="1">
      <c r="A439" s="136"/>
      <c r="B439" s="112" t="s">
        <v>291</v>
      </c>
      <c r="C439" s="140" t="s">
        <v>558</v>
      </c>
      <c r="D439" s="138" t="s">
        <v>32</v>
      </c>
      <c r="E439" s="138"/>
      <c r="F439" s="142">
        <v>1</v>
      </c>
      <c r="G439" s="144">
        <f>VLOOKUP(B439,Insumos!$A$2:$C$187,3,FALSE)</f>
        <v>0</v>
      </c>
      <c r="H439" s="138">
        <f t="shared" si="55"/>
        <v>0</v>
      </c>
      <c r="I439" s="138"/>
    </row>
    <row r="440" spans="1:9" ht="34.5" customHeight="1">
      <c r="A440" s="136"/>
      <c r="B440" s="112" t="s">
        <v>569</v>
      </c>
      <c r="C440" s="140" t="s">
        <v>558</v>
      </c>
      <c r="D440" s="138" t="s">
        <v>32</v>
      </c>
      <c r="E440" s="138"/>
      <c r="F440" s="142">
        <v>3</v>
      </c>
      <c r="G440" s="144">
        <f>VLOOKUP(B440,Insumos!$A$2:$C$187,3,FALSE)</f>
        <v>0</v>
      </c>
      <c r="H440" s="138">
        <f t="shared" si="55"/>
        <v>0</v>
      </c>
      <c r="I440" s="138"/>
    </row>
    <row r="441" spans="1:9" ht="34.5" customHeight="1">
      <c r="A441" s="136"/>
      <c r="B441" s="112"/>
      <c r="C441" s="140"/>
      <c r="D441" s="138"/>
      <c r="E441" s="138"/>
      <c r="F441" s="142"/>
      <c r="G441" s="144"/>
      <c r="H441" s="138"/>
      <c r="I441" s="141"/>
    </row>
    <row r="442" spans="1:9" ht="34.5" customHeight="1">
      <c r="A442" s="292" t="s">
        <v>594</v>
      </c>
      <c r="B442" s="293" t="s">
        <v>315</v>
      </c>
      <c r="C442" s="140" t="s">
        <v>558</v>
      </c>
      <c r="D442" s="294" t="s">
        <v>545</v>
      </c>
      <c r="E442" s="109"/>
      <c r="F442" s="294"/>
      <c r="G442" s="294"/>
      <c r="H442" s="295">
        <f>SUM(H443:H449)</f>
        <v>0</v>
      </c>
      <c r="I442" s="295">
        <v>3.5</v>
      </c>
    </row>
    <row r="443" spans="1:9" ht="34.5" customHeight="1">
      <c r="A443" s="136"/>
      <c r="B443" s="112" t="s">
        <v>286</v>
      </c>
      <c r="C443" s="140" t="s">
        <v>558</v>
      </c>
      <c r="D443" s="138" t="s">
        <v>32</v>
      </c>
      <c r="E443" s="138"/>
      <c r="F443" s="142">
        <v>1</v>
      </c>
      <c r="G443" s="144">
        <f>VLOOKUP(B443,Insumos!$A$2:$C$187,3,FALSE)</f>
        <v>0</v>
      </c>
      <c r="H443" s="138">
        <f t="shared" ref="H443" si="56">G443*F443</f>
        <v>0</v>
      </c>
      <c r="I443" s="138"/>
    </row>
    <row r="444" spans="1:9" ht="34.5" customHeight="1">
      <c r="A444" s="136"/>
      <c r="B444" s="112" t="s">
        <v>281</v>
      </c>
      <c r="C444" s="140" t="s">
        <v>558</v>
      </c>
      <c r="D444" s="138" t="s">
        <v>32</v>
      </c>
      <c r="E444" s="138"/>
      <c r="F444" s="142">
        <v>6</v>
      </c>
      <c r="G444" s="144">
        <f>VLOOKUP(B444,Insumos!$A$2:$C$187,3,FALSE)</f>
        <v>0</v>
      </c>
      <c r="H444" s="138">
        <f t="shared" ref="H444:H449" si="57">G444*F444</f>
        <v>0</v>
      </c>
      <c r="I444" s="138"/>
    </row>
    <row r="445" spans="1:9" ht="34.5" customHeight="1">
      <c r="A445" s="136"/>
      <c r="B445" s="112" t="s">
        <v>284</v>
      </c>
      <c r="C445" s="140" t="s">
        <v>558</v>
      </c>
      <c r="D445" s="138" t="s">
        <v>32</v>
      </c>
      <c r="E445" s="138"/>
      <c r="F445" s="142">
        <v>4</v>
      </c>
      <c r="G445" s="144">
        <f>VLOOKUP(B445,Insumos!$A$2:$C$187,3,FALSE)</f>
        <v>0</v>
      </c>
      <c r="H445" s="138">
        <f t="shared" si="57"/>
        <v>0</v>
      </c>
      <c r="I445" s="138"/>
    </row>
    <row r="446" spans="1:9" ht="34.5" customHeight="1">
      <c r="A446" s="136"/>
      <c r="B446" s="112" t="s">
        <v>285</v>
      </c>
      <c r="C446" s="140" t="s">
        <v>558</v>
      </c>
      <c r="D446" s="138" t="s">
        <v>32</v>
      </c>
      <c r="E446" s="138"/>
      <c r="F446" s="142">
        <v>3</v>
      </c>
      <c r="G446" s="144">
        <f>VLOOKUP(B446,Insumos!$A$2:$C$187,3,FALSE)</f>
        <v>0</v>
      </c>
      <c r="H446" s="138">
        <f t="shared" si="57"/>
        <v>0</v>
      </c>
      <c r="I446" s="138"/>
    </row>
    <row r="447" spans="1:9" ht="34.5" customHeight="1">
      <c r="A447" s="136"/>
      <c r="B447" s="112" t="s">
        <v>107</v>
      </c>
      <c r="C447" s="140" t="s">
        <v>558</v>
      </c>
      <c r="D447" s="138" t="s">
        <v>32</v>
      </c>
      <c r="E447" s="138"/>
      <c r="F447" s="142">
        <v>2</v>
      </c>
      <c r="G447" s="144">
        <f>VLOOKUP(B447,Insumos!$A$2:$C$187,3,FALSE)</f>
        <v>0</v>
      </c>
      <c r="H447" s="138">
        <f t="shared" si="57"/>
        <v>0</v>
      </c>
      <c r="I447" s="138"/>
    </row>
    <row r="448" spans="1:9" ht="34.5" customHeight="1">
      <c r="A448" s="136"/>
      <c r="B448" s="112" t="s">
        <v>291</v>
      </c>
      <c r="C448" s="140" t="s">
        <v>558</v>
      </c>
      <c r="D448" s="138" t="s">
        <v>32</v>
      </c>
      <c r="E448" s="138"/>
      <c r="F448" s="142">
        <v>1</v>
      </c>
      <c r="G448" s="144">
        <f>VLOOKUP(B448,Insumos!$A$2:$C$187,3,FALSE)</f>
        <v>0</v>
      </c>
      <c r="H448" s="138">
        <f t="shared" si="57"/>
        <v>0</v>
      </c>
      <c r="I448" s="138"/>
    </row>
    <row r="449" spans="1:9" ht="34.5" customHeight="1">
      <c r="A449" s="136"/>
      <c r="B449" s="112" t="s">
        <v>569</v>
      </c>
      <c r="C449" s="140" t="s">
        <v>558</v>
      </c>
      <c r="D449" s="138" t="s">
        <v>32</v>
      </c>
      <c r="E449" s="138"/>
      <c r="F449" s="142">
        <v>3</v>
      </c>
      <c r="G449" s="144">
        <f>VLOOKUP(B449,Insumos!$A$2:$C$187,3,FALSE)</f>
        <v>0</v>
      </c>
      <c r="H449" s="138">
        <f t="shared" si="57"/>
        <v>0</v>
      </c>
      <c r="I449" s="138"/>
    </row>
    <row r="450" spans="1:9" ht="34.5" customHeight="1">
      <c r="A450" s="136"/>
      <c r="B450" s="112"/>
      <c r="C450" s="140"/>
      <c r="D450" s="138"/>
      <c r="E450" s="138"/>
      <c r="F450" s="101"/>
      <c r="G450" s="144"/>
      <c r="H450" s="138"/>
      <c r="I450" s="141"/>
    </row>
    <row r="451" spans="1:9" ht="34.5" customHeight="1">
      <c r="A451" s="292" t="s">
        <v>595</v>
      </c>
      <c r="B451" s="293" t="s">
        <v>316</v>
      </c>
      <c r="C451" s="140" t="s">
        <v>559</v>
      </c>
      <c r="D451" s="294" t="s">
        <v>545</v>
      </c>
      <c r="E451" s="109"/>
      <c r="F451" s="294"/>
      <c r="G451" s="294"/>
      <c r="H451" s="295">
        <f>SUM(H452:H463)</f>
        <v>0</v>
      </c>
      <c r="I451" s="295">
        <v>4</v>
      </c>
    </row>
    <row r="452" spans="1:9" ht="34.5" customHeight="1">
      <c r="A452" s="136"/>
      <c r="B452" s="112" t="s">
        <v>282</v>
      </c>
      <c r="C452" s="140" t="s">
        <v>559</v>
      </c>
      <c r="D452" s="138" t="s">
        <v>32</v>
      </c>
      <c r="E452" s="138"/>
      <c r="F452" s="142">
        <v>2</v>
      </c>
      <c r="G452" s="144">
        <f>VLOOKUP(B452,Insumos!$A$2:$C$187,3,FALSE)</f>
        <v>0</v>
      </c>
      <c r="H452" s="138">
        <f t="shared" ref="H452" si="58">G452*F452</f>
        <v>0</v>
      </c>
      <c r="I452" s="138"/>
    </row>
    <row r="453" spans="1:9" ht="34.5" customHeight="1">
      <c r="A453" s="136"/>
      <c r="B453" s="112" t="s">
        <v>281</v>
      </c>
      <c r="C453" s="140" t="s">
        <v>559</v>
      </c>
      <c r="D453" s="138" t="s">
        <v>32</v>
      </c>
      <c r="E453" s="138"/>
      <c r="F453" s="142">
        <v>12</v>
      </c>
      <c r="G453" s="144">
        <f>VLOOKUP(B453,Insumos!$A$2:$C$187,3,FALSE)</f>
        <v>0</v>
      </c>
      <c r="H453" s="138">
        <f t="shared" ref="H453:H463" si="59">G453*F453</f>
        <v>0</v>
      </c>
      <c r="I453" s="138"/>
    </row>
    <row r="454" spans="1:9" ht="34.5" customHeight="1">
      <c r="A454" s="136"/>
      <c r="B454" s="112" t="s">
        <v>104</v>
      </c>
      <c r="C454" s="140" t="s">
        <v>559</v>
      </c>
      <c r="D454" s="138" t="s">
        <v>32</v>
      </c>
      <c r="E454" s="138"/>
      <c r="F454" s="142">
        <v>4</v>
      </c>
      <c r="G454" s="144">
        <f>VLOOKUP(B454,Insumos!$A$2:$C$187,3,FALSE)</f>
        <v>0</v>
      </c>
      <c r="H454" s="138">
        <f t="shared" si="59"/>
        <v>0</v>
      </c>
      <c r="I454" s="138"/>
    </row>
    <row r="455" spans="1:9" ht="34.5" customHeight="1">
      <c r="A455" s="136"/>
      <c r="B455" s="112" t="s">
        <v>571</v>
      </c>
      <c r="C455" s="140" t="s">
        <v>559</v>
      </c>
      <c r="D455" s="138" t="s">
        <v>32</v>
      </c>
      <c r="E455" s="138"/>
      <c r="F455" s="142">
        <v>3</v>
      </c>
      <c r="G455" s="144">
        <f>VLOOKUP(B455,Insumos!$A$2:$C$187,3,FALSE)</f>
        <v>0</v>
      </c>
      <c r="H455" s="138">
        <f t="shared" si="59"/>
        <v>0</v>
      </c>
      <c r="I455" s="138"/>
    </row>
    <row r="456" spans="1:9" ht="34.5" customHeight="1">
      <c r="A456" s="136"/>
      <c r="B456" s="112" t="s">
        <v>105</v>
      </c>
      <c r="C456" s="140" t="s">
        <v>559</v>
      </c>
      <c r="D456" s="138" t="s">
        <v>32</v>
      </c>
      <c r="E456" s="138"/>
      <c r="F456" s="142">
        <v>4</v>
      </c>
      <c r="G456" s="144">
        <f>VLOOKUP(B456,Insumos!$A$2:$C$187,3,FALSE)</f>
        <v>0</v>
      </c>
      <c r="H456" s="138">
        <f t="shared" si="59"/>
        <v>0</v>
      </c>
      <c r="I456" s="138"/>
    </row>
    <row r="457" spans="1:9" ht="34.5" customHeight="1">
      <c r="A457" s="136"/>
      <c r="B457" s="112" t="s">
        <v>287</v>
      </c>
      <c r="C457" s="140" t="s">
        <v>559</v>
      </c>
      <c r="D457" s="138" t="s">
        <v>32</v>
      </c>
      <c r="E457" s="138"/>
      <c r="F457" s="142">
        <v>3</v>
      </c>
      <c r="G457" s="144">
        <f>VLOOKUP(B457,Insumos!$A$2:$C$187,3,FALSE)</f>
        <v>0</v>
      </c>
      <c r="H457" s="138">
        <f t="shared" si="59"/>
        <v>0</v>
      </c>
      <c r="I457" s="138"/>
    </row>
    <row r="458" spans="1:9" ht="34.5" customHeight="1">
      <c r="A458" s="136"/>
      <c r="B458" s="112" t="s">
        <v>284</v>
      </c>
      <c r="C458" s="140" t="s">
        <v>559</v>
      </c>
      <c r="D458" s="138" t="s">
        <v>32</v>
      </c>
      <c r="E458" s="138"/>
      <c r="F458" s="142">
        <v>2</v>
      </c>
      <c r="G458" s="144">
        <f>VLOOKUP(B458,Insumos!$A$2:$C$187,3,FALSE)</f>
        <v>0</v>
      </c>
      <c r="H458" s="138">
        <f t="shared" si="59"/>
        <v>0</v>
      </c>
      <c r="I458" s="138"/>
    </row>
    <row r="459" spans="1:9" ht="34.5" customHeight="1">
      <c r="A459" s="136"/>
      <c r="B459" s="112" t="s">
        <v>106</v>
      </c>
      <c r="C459" s="140" t="s">
        <v>559</v>
      </c>
      <c r="D459" s="138" t="s">
        <v>32</v>
      </c>
      <c r="E459" s="138"/>
      <c r="F459" s="142">
        <v>2</v>
      </c>
      <c r="G459" s="144">
        <f>VLOOKUP(B459,Insumos!$A$2:$C$187,3,FALSE)</f>
        <v>0</v>
      </c>
      <c r="H459" s="138">
        <f t="shared" si="59"/>
        <v>0</v>
      </c>
      <c r="I459" s="138"/>
    </row>
    <row r="460" spans="1:9" ht="34.5" customHeight="1">
      <c r="A460" s="136"/>
      <c r="B460" s="112" t="s">
        <v>285</v>
      </c>
      <c r="C460" s="140" t="s">
        <v>559</v>
      </c>
      <c r="D460" s="138" t="s">
        <v>32</v>
      </c>
      <c r="E460" s="138"/>
      <c r="F460" s="142">
        <v>6</v>
      </c>
      <c r="G460" s="144">
        <f>VLOOKUP(B460,Insumos!$A$2:$C$187,3,FALSE)</f>
        <v>0</v>
      </c>
      <c r="H460" s="138">
        <f t="shared" si="59"/>
        <v>0</v>
      </c>
      <c r="I460" s="138"/>
    </row>
    <row r="461" spans="1:9" s="120" customFormat="1" ht="34.5" customHeight="1">
      <c r="A461" s="136"/>
      <c r="B461" s="112" t="s">
        <v>107</v>
      </c>
      <c r="C461" s="140" t="s">
        <v>559</v>
      </c>
      <c r="D461" s="138" t="s">
        <v>32</v>
      </c>
      <c r="E461" s="138"/>
      <c r="F461" s="142">
        <v>4</v>
      </c>
      <c r="G461" s="144">
        <f>VLOOKUP(B461,Insumos!$A$2:$C$187,3,FALSE)</f>
        <v>0</v>
      </c>
      <c r="H461" s="138">
        <f t="shared" si="59"/>
        <v>0</v>
      </c>
      <c r="I461" s="138"/>
    </row>
    <row r="462" spans="1:9" ht="34.5" customHeight="1">
      <c r="A462" s="136"/>
      <c r="B462" s="112" t="s">
        <v>291</v>
      </c>
      <c r="C462" s="140" t="s">
        <v>559</v>
      </c>
      <c r="D462" s="138" t="s">
        <v>32</v>
      </c>
      <c r="E462" s="138"/>
      <c r="F462" s="142">
        <v>2</v>
      </c>
      <c r="G462" s="144">
        <f>VLOOKUP(B462,Insumos!$A$2:$C$187,3,FALSE)</f>
        <v>0</v>
      </c>
      <c r="H462" s="138">
        <f t="shared" si="59"/>
        <v>0</v>
      </c>
      <c r="I462" s="138"/>
    </row>
    <row r="463" spans="1:9" ht="34.5" customHeight="1">
      <c r="A463" s="136"/>
      <c r="B463" s="112" t="s">
        <v>288</v>
      </c>
      <c r="C463" s="140" t="s">
        <v>559</v>
      </c>
      <c r="D463" s="138" t="s">
        <v>32</v>
      </c>
      <c r="E463" s="138"/>
      <c r="F463" s="142">
        <v>4</v>
      </c>
      <c r="G463" s="144">
        <f>VLOOKUP(B463,Insumos!$A$2:$C$187,3,FALSE)</f>
        <v>0</v>
      </c>
      <c r="H463" s="138">
        <f t="shared" si="59"/>
        <v>0</v>
      </c>
      <c r="I463" s="138"/>
    </row>
    <row r="464" spans="1:9" ht="34.5" customHeight="1">
      <c r="A464" s="136"/>
      <c r="B464" s="112"/>
      <c r="C464" s="140"/>
      <c r="D464" s="138"/>
      <c r="E464" s="138"/>
      <c r="F464" s="142"/>
      <c r="G464" s="144"/>
      <c r="H464" s="138"/>
      <c r="I464" s="141"/>
    </row>
    <row r="465" spans="1:9" ht="34.5" customHeight="1">
      <c r="A465" s="292" t="s">
        <v>595</v>
      </c>
      <c r="B465" s="293" t="s">
        <v>317</v>
      </c>
      <c r="C465" s="140" t="s">
        <v>559</v>
      </c>
      <c r="D465" s="294" t="s">
        <v>545</v>
      </c>
      <c r="E465" s="109"/>
      <c r="F465" s="294"/>
      <c r="G465" s="294"/>
      <c r="H465" s="295">
        <f>SUM(H466:H474)</f>
        <v>0</v>
      </c>
      <c r="I465" s="295">
        <v>4.5</v>
      </c>
    </row>
    <row r="466" spans="1:9" ht="34.5" customHeight="1">
      <c r="A466" s="136"/>
      <c r="B466" s="112" t="s">
        <v>286</v>
      </c>
      <c r="C466" s="140" t="s">
        <v>559</v>
      </c>
      <c r="D466" s="138" t="s">
        <v>32</v>
      </c>
      <c r="E466" s="138"/>
      <c r="F466" s="142">
        <v>2</v>
      </c>
      <c r="G466" s="144">
        <f>VLOOKUP(B466,Insumos!$A$2:$C$187,3,FALSE)</f>
        <v>0</v>
      </c>
      <c r="H466" s="138">
        <f t="shared" ref="H466" si="60">G466*F466</f>
        <v>0</v>
      </c>
      <c r="I466" s="138"/>
    </row>
    <row r="467" spans="1:9" ht="34.5" customHeight="1">
      <c r="A467" s="136"/>
      <c r="B467" s="112" t="s">
        <v>281</v>
      </c>
      <c r="C467" s="140" t="s">
        <v>559</v>
      </c>
      <c r="D467" s="138" t="s">
        <v>32</v>
      </c>
      <c r="E467" s="138"/>
      <c r="F467" s="142">
        <v>14</v>
      </c>
      <c r="G467" s="144">
        <f>VLOOKUP(B467,Insumos!$A$2:$C$187,3,FALSE)</f>
        <v>0</v>
      </c>
      <c r="H467" s="138">
        <f t="shared" ref="H467:H474" si="61">G467*F467</f>
        <v>0</v>
      </c>
      <c r="I467" s="138"/>
    </row>
    <row r="468" spans="1:9" ht="34.5" customHeight="1">
      <c r="A468" s="136"/>
      <c r="B468" s="112" t="s">
        <v>571</v>
      </c>
      <c r="C468" s="140" t="s">
        <v>559</v>
      </c>
      <c r="D468" s="138" t="s">
        <v>32</v>
      </c>
      <c r="E468" s="138"/>
      <c r="F468" s="142">
        <v>3</v>
      </c>
      <c r="G468" s="144">
        <f>VLOOKUP(B468,Insumos!$A$2:$C$187,3,FALSE)</f>
        <v>0</v>
      </c>
      <c r="H468" s="138">
        <f t="shared" si="61"/>
        <v>0</v>
      </c>
      <c r="I468" s="138"/>
    </row>
    <row r="469" spans="1:9" ht="34.5" customHeight="1">
      <c r="A469" s="136"/>
      <c r="B469" s="112" t="s">
        <v>287</v>
      </c>
      <c r="C469" s="140" t="s">
        <v>559</v>
      </c>
      <c r="D469" s="138" t="s">
        <v>32</v>
      </c>
      <c r="E469" s="138"/>
      <c r="F469" s="142">
        <v>4</v>
      </c>
      <c r="G469" s="144">
        <f>VLOOKUP(B469,Insumos!$A$2:$C$187,3,FALSE)</f>
        <v>0</v>
      </c>
      <c r="H469" s="138">
        <f t="shared" si="61"/>
        <v>0</v>
      </c>
      <c r="I469" s="138"/>
    </row>
    <row r="470" spans="1:9" ht="34.5" customHeight="1">
      <c r="A470" s="136"/>
      <c r="B470" s="112" t="s">
        <v>284</v>
      </c>
      <c r="C470" s="140" t="s">
        <v>559</v>
      </c>
      <c r="D470" s="138" t="s">
        <v>32</v>
      </c>
      <c r="E470" s="138"/>
      <c r="F470" s="142">
        <v>2</v>
      </c>
      <c r="G470" s="144">
        <f>VLOOKUP(B470,Insumos!$A$2:$C$187,3,FALSE)</f>
        <v>0</v>
      </c>
      <c r="H470" s="138">
        <f t="shared" si="61"/>
        <v>0</v>
      </c>
      <c r="I470" s="138"/>
    </row>
    <row r="471" spans="1:9" ht="34.5" customHeight="1">
      <c r="A471" s="136"/>
      <c r="B471" s="112" t="s">
        <v>285</v>
      </c>
      <c r="C471" s="140" t="s">
        <v>559</v>
      </c>
      <c r="D471" s="138" t="s">
        <v>32</v>
      </c>
      <c r="E471" s="138"/>
      <c r="F471" s="142">
        <v>6</v>
      </c>
      <c r="G471" s="144">
        <f>VLOOKUP(B471,Insumos!$A$2:$C$187,3,FALSE)</f>
        <v>0</v>
      </c>
      <c r="H471" s="138">
        <f t="shared" si="61"/>
        <v>0</v>
      </c>
      <c r="I471" s="138"/>
    </row>
    <row r="472" spans="1:9" ht="34.5" customHeight="1">
      <c r="A472" s="136"/>
      <c r="B472" s="112" t="s">
        <v>107</v>
      </c>
      <c r="C472" s="140" t="s">
        <v>559</v>
      </c>
      <c r="D472" s="138" t="s">
        <v>32</v>
      </c>
      <c r="E472" s="138"/>
      <c r="F472" s="142">
        <v>4</v>
      </c>
      <c r="G472" s="144">
        <f>VLOOKUP(B472,Insumos!$A$2:$C$187,3,FALSE)</f>
        <v>0</v>
      </c>
      <c r="H472" s="138">
        <f t="shared" si="61"/>
        <v>0</v>
      </c>
      <c r="I472" s="138"/>
    </row>
    <row r="473" spans="1:9" ht="34.5" customHeight="1">
      <c r="A473" s="136"/>
      <c r="B473" s="112" t="s">
        <v>291</v>
      </c>
      <c r="C473" s="140" t="s">
        <v>559</v>
      </c>
      <c r="D473" s="138" t="s">
        <v>32</v>
      </c>
      <c r="E473" s="138"/>
      <c r="F473" s="142">
        <v>2</v>
      </c>
      <c r="G473" s="144">
        <f>VLOOKUP(B473,Insumos!$A$2:$C$187,3,FALSE)</f>
        <v>0</v>
      </c>
      <c r="H473" s="138">
        <f t="shared" si="61"/>
        <v>0</v>
      </c>
      <c r="I473" s="138"/>
    </row>
    <row r="474" spans="1:9" ht="34.5" customHeight="1">
      <c r="A474" s="136"/>
      <c r="B474" s="112" t="s">
        <v>288</v>
      </c>
      <c r="C474" s="140" t="s">
        <v>559</v>
      </c>
      <c r="D474" s="138" t="s">
        <v>32</v>
      </c>
      <c r="E474" s="138"/>
      <c r="F474" s="142">
        <v>4</v>
      </c>
      <c r="G474" s="144">
        <f>VLOOKUP(B474,Insumos!$A$2:$C$187,3,FALSE)</f>
        <v>0</v>
      </c>
      <c r="H474" s="138">
        <f t="shared" si="61"/>
        <v>0</v>
      </c>
      <c r="I474" s="138"/>
    </row>
    <row r="475" spans="1:9" ht="34.5" customHeight="1">
      <c r="A475" s="136"/>
      <c r="B475" s="112"/>
      <c r="C475" s="140"/>
      <c r="D475" s="138"/>
      <c r="E475" s="138"/>
      <c r="F475" s="101"/>
      <c r="G475" s="144"/>
      <c r="H475" s="138"/>
      <c r="I475" s="141"/>
    </row>
    <row r="476" spans="1:9" ht="34.5" customHeight="1">
      <c r="A476" s="292" t="s">
        <v>596</v>
      </c>
      <c r="B476" s="293" t="s">
        <v>318</v>
      </c>
      <c r="C476" s="140" t="s">
        <v>546</v>
      </c>
      <c r="D476" s="294" t="s">
        <v>545</v>
      </c>
      <c r="E476" s="109"/>
      <c r="F476" s="294"/>
      <c r="G476" s="294"/>
      <c r="H476" s="295">
        <f>SUM(H477:H488)</f>
        <v>0</v>
      </c>
      <c r="I476" s="295">
        <v>5</v>
      </c>
    </row>
    <row r="477" spans="1:9" ht="34.5" customHeight="1">
      <c r="A477" s="136"/>
      <c r="B477" s="112" t="s">
        <v>282</v>
      </c>
      <c r="C477" s="140" t="s">
        <v>546</v>
      </c>
      <c r="D477" s="138" t="s">
        <v>32</v>
      </c>
      <c r="E477" s="138"/>
      <c r="F477" s="142">
        <v>2</v>
      </c>
      <c r="G477" s="144">
        <f>VLOOKUP(B477,Insumos!$A$2:$C$187,3,FALSE)</f>
        <v>0</v>
      </c>
      <c r="H477" s="138">
        <f t="shared" ref="H477" si="62">G477*F477</f>
        <v>0</v>
      </c>
      <c r="I477" s="138"/>
    </row>
    <row r="478" spans="1:9" ht="34.5" customHeight="1">
      <c r="A478" s="136"/>
      <c r="B478" s="112" t="s">
        <v>570</v>
      </c>
      <c r="C478" s="140" t="s">
        <v>546</v>
      </c>
      <c r="D478" s="138" t="s">
        <v>32</v>
      </c>
      <c r="E478" s="138"/>
      <c r="F478" s="142">
        <v>3</v>
      </c>
      <c r="G478" s="144">
        <f>VLOOKUP(B478,Insumos!$A$2:$C$187,3,FALSE)</f>
        <v>0</v>
      </c>
      <c r="H478" s="138">
        <f t="shared" ref="H478:H488" si="63">G478*F478</f>
        <v>0</v>
      </c>
      <c r="I478" s="138"/>
    </row>
    <row r="479" spans="1:9" ht="34.5" customHeight="1">
      <c r="A479" s="136"/>
      <c r="B479" s="112" t="s">
        <v>47</v>
      </c>
      <c r="C479" s="140" t="s">
        <v>546</v>
      </c>
      <c r="D479" s="138" t="s">
        <v>32</v>
      </c>
      <c r="E479" s="138"/>
      <c r="F479" s="142">
        <v>3</v>
      </c>
      <c r="G479" s="144">
        <f>VLOOKUP(B479,Insumos!$A$2:$C$187,3,FALSE)</f>
        <v>0</v>
      </c>
      <c r="H479" s="138">
        <f t="shared" si="63"/>
        <v>0</v>
      </c>
      <c r="I479" s="138"/>
    </row>
    <row r="480" spans="1:9" ht="34.5" customHeight="1">
      <c r="A480" s="136"/>
      <c r="B480" s="112" t="s">
        <v>281</v>
      </c>
      <c r="C480" s="140" t="s">
        <v>546</v>
      </c>
      <c r="D480" s="138" t="s">
        <v>32</v>
      </c>
      <c r="E480" s="138"/>
      <c r="F480" s="142">
        <v>12</v>
      </c>
      <c r="G480" s="144">
        <f>VLOOKUP(B480,Insumos!$A$2:$C$187,3,FALSE)</f>
        <v>0</v>
      </c>
      <c r="H480" s="138">
        <f t="shared" si="63"/>
        <v>0</v>
      </c>
      <c r="I480" s="138"/>
    </row>
    <row r="481" spans="1:9" ht="34.5" customHeight="1">
      <c r="A481" s="136"/>
      <c r="B481" s="112" t="s">
        <v>289</v>
      </c>
      <c r="C481" s="140" t="s">
        <v>546</v>
      </c>
      <c r="D481" s="138" t="s">
        <v>32</v>
      </c>
      <c r="E481" s="138"/>
      <c r="F481" s="142">
        <v>3</v>
      </c>
      <c r="G481" s="144">
        <f>VLOOKUP(B481,Insumos!$A$2:$C$187,3,FALSE)</f>
        <v>0</v>
      </c>
      <c r="H481" s="138">
        <f t="shared" si="63"/>
        <v>0</v>
      </c>
      <c r="I481" s="138"/>
    </row>
    <row r="482" spans="1:9" ht="34.5" customHeight="1">
      <c r="A482" s="136"/>
      <c r="B482" s="112" t="s">
        <v>104</v>
      </c>
      <c r="C482" s="140" t="s">
        <v>546</v>
      </c>
      <c r="D482" s="138" t="s">
        <v>32</v>
      </c>
      <c r="E482" s="138"/>
      <c r="F482" s="142">
        <v>4</v>
      </c>
      <c r="G482" s="144">
        <f>VLOOKUP(B482,Insumos!$A$2:$C$187,3,FALSE)</f>
        <v>0</v>
      </c>
      <c r="H482" s="138">
        <f t="shared" si="63"/>
        <v>0</v>
      </c>
      <c r="I482" s="138"/>
    </row>
    <row r="483" spans="1:9" ht="34.5" customHeight="1">
      <c r="A483" s="136"/>
      <c r="B483" s="112" t="s">
        <v>424</v>
      </c>
      <c r="C483" s="140" t="s">
        <v>546</v>
      </c>
      <c r="D483" s="138" t="s">
        <v>32</v>
      </c>
      <c r="E483" s="138"/>
      <c r="F483" s="142">
        <v>3</v>
      </c>
      <c r="G483" s="144">
        <f>VLOOKUP(B483,Insumos!$A$2:$C$187,3,FALSE)</f>
        <v>0</v>
      </c>
      <c r="H483" s="138">
        <f t="shared" si="63"/>
        <v>0</v>
      </c>
      <c r="I483" s="138"/>
    </row>
    <row r="484" spans="1:9" ht="34.5" customHeight="1">
      <c r="A484" s="136"/>
      <c r="B484" s="112" t="s">
        <v>105</v>
      </c>
      <c r="C484" s="140" t="s">
        <v>546</v>
      </c>
      <c r="D484" s="138" t="s">
        <v>32</v>
      </c>
      <c r="E484" s="138"/>
      <c r="F484" s="142">
        <v>4</v>
      </c>
      <c r="G484" s="144">
        <f>VLOOKUP(B484,Insumos!$A$2:$C$187,3,FALSE)</f>
        <v>0</v>
      </c>
      <c r="H484" s="138">
        <f t="shared" si="63"/>
        <v>0</v>
      </c>
      <c r="I484" s="138"/>
    </row>
    <row r="485" spans="1:9" ht="34.5" customHeight="1">
      <c r="A485" s="136"/>
      <c r="B485" s="112" t="s">
        <v>287</v>
      </c>
      <c r="C485" s="140" t="s">
        <v>546</v>
      </c>
      <c r="D485" s="138" t="s">
        <v>32</v>
      </c>
      <c r="E485" s="138"/>
      <c r="F485" s="142">
        <v>1</v>
      </c>
      <c r="G485" s="144">
        <f>VLOOKUP(B485,Insumos!$A$2:$C$187,3,FALSE)</f>
        <v>0</v>
      </c>
      <c r="H485" s="138">
        <f t="shared" si="63"/>
        <v>0</v>
      </c>
      <c r="I485" s="138"/>
    </row>
    <row r="486" spans="1:9" ht="34.5" customHeight="1">
      <c r="A486" s="136"/>
      <c r="B486" s="112" t="s">
        <v>106</v>
      </c>
      <c r="C486" s="140" t="s">
        <v>546</v>
      </c>
      <c r="D486" s="138" t="s">
        <v>32</v>
      </c>
      <c r="E486" s="138"/>
      <c r="F486" s="142">
        <v>2</v>
      </c>
      <c r="G486" s="144">
        <f>VLOOKUP(B486,Insumos!$A$2:$C$187,3,FALSE)</f>
        <v>0</v>
      </c>
      <c r="H486" s="138">
        <f t="shared" si="63"/>
        <v>0</v>
      </c>
      <c r="I486" s="138"/>
    </row>
    <row r="487" spans="1:9" s="120" customFormat="1" ht="34.5" customHeight="1">
      <c r="A487" s="136"/>
      <c r="B487" s="112" t="s">
        <v>372</v>
      </c>
      <c r="C487" s="140" t="s">
        <v>546</v>
      </c>
      <c r="D487" s="138" t="s">
        <v>32</v>
      </c>
      <c r="E487" s="138"/>
      <c r="F487" s="142">
        <v>3</v>
      </c>
      <c r="G487" s="144">
        <f>VLOOKUP(B487,Insumos!$A$2:$C$187,3,FALSE)</f>
        <v>0</v>
      </c>
      <c r="H487" s="138">
        <f t="shared" si="63"/>
        <v>0</v>
      </c>
      <c r="I487" s="138"/>
    </row>
    <row r="488" spans="1:9" ht="34.5" customHeight="1">
      <c r="A488" s="136"/>
      <c r="B488" s="112" t="s">
        <v>288</v>
      </c>
      <c r="C488" s="140" t="s">
        <v>546</v>
      </c>
      <c r="D488" s="138" t="s">
        <v>32</v>
      </c>
      <c r="E488" s="138"/>
      <c r="F488" s="142">
        <v>4</v>
      </c>
      <c r="G488" s="144">
        <f>VLOOKUP(B488,Insumos!$A$2:$C$187,3,FALSE)</f>
        <v>0</v>
      </c>
      <c r="H488" s="138">
        <f t="shared" si="63"/>
        <v>0</v>
      </c>
      <c r="I488" s="138"/>
    </row>
    <row r="489" spans="1:9" ht="34.5" customHeight="1">
      <c r="A489" s="136"/>
      <c r="B489" s="112"/>
      <c r="C489" s="140"/>
      <c r="D489" s="138"/>
      <c r="E489" s="138"/>
      <c r="F489" s="142"/>
      <c r="G489" s="144"/>
      <c r="H489" s="138"/>
      <c r="I489" s="141"/>
    </row>
    <row r="490" spans="1:9" ht="34.5" customHeight="1">
      <c r="A490" s="292" t="s">
        <v>596</v>
      </c>
      <c r="B490" s="293" t="s">
        <v>171</v>
      </c>
      <c r="C490" s="140" t="s">
        <v>546</v>
      </c>
      <c r="D490" s="294" t="s">
        <v>545</v>
      </c>
      <c r="E490" s="109"/>
      <c r="F490" s="294"/>
      <c r="G490" s="294"/>
      <c r="H490" s="295">
        <f>SUM(H491:H500)</f>
        <v>0</v>
      </c>
      <c r="I490" s="295">
        <v>5.5</v>
      </c>
    </row>
    <row r="491" spans="1:9" ht="34.5" customHeight="1">
      <c r="A491" s="136"/>
      <c r="B491" s="112" t="s">
        <v>286</v>
      </c>
      <c r="C491" s="140" t="s">
        <v>546</v>
      </c>
      <c r="D491" s="138" t="s">
        <v>32</v>
      </c>
      <c r="E491" s="138"/>
      <c r="F491" s="142">
        <v>2</v>
      </c>
      <c r="G491" s="144">
        <f>VLOOKUP(B491,Insumos!$A$2:$C$187,3,FALSE)</f>
        <v>0</v>
      </c>
      <c r="H491" s="138">
        <f t="shared" ref="H491" si="64">G491*F491</f>
        <v>0</v>
      </c>
      <c r="I491" s="138"/>
    </row>
    <row r="492" spans="1:9" ht="34.5" customHeight="1">
      <c r="A492" s="136"/>
      <c r="B492" s="112" t="s">
        <v>570</v>
      </c>
      <c r="C492" s="140" t="s">
        <v>546</v>
      </c>
      <c r="D492" s="138" t="s">
        <v>32</v>
      </c>
      <c r="E492" s="138"/>
      <c r="F492" s="142">
        <v>3</v>
      </c>
      <c r="G492" s="144">
        <f>VLOOKUP(B492,Insumos!$A$2:$C$187,3,FALSE)</f>
        <v>0</v>
      </c>
      <c r="H492" s="138">
        <f t="shared" ref="H492:H500" si="65">G492*F492</f>
        <v>0</v>
      </c>
      <c r="I492" s="138"/>
    </row>
    <row r="493" spans="1:9" ht="34.5" customHeight="1">
      <c r="A493" s="136"/>
      <c r="B493" s="112" t="s">
        <v>47</v>
      </c>
      <c r="C493" s="140" t="s">
        <v>546</v>
      </c>
      <c r="D493" s="138" t="s">
        <v>32</v>
      </c>
      <c r="E493" s="138"/>
      <c r="F493" s="142">
        <v>3</v>
      </c>
      <c r="G493" s="144">
        <f>VLOOKUP(B493,Insumos!$A$2:$C$187,3,FALSE)</f>
        <v>0</v>
      </c>
      <c r="H493" s="138">
        <f t="shared" si="65"/>
        <v>0</v>
      </c>
      <c r="I493" s="138"/>
    </row>
    <row r="494" spans="1:9" ht="34.5" customHeight="1">
      <c r="A494" s="136"/>
      <c r="B494" s="112" t="s">
        <v>281</v>
      </c>
      <c r="C494" s="140" t="s">
        <v>546</v>
      </c>
      <c r="D494" s="138" t="s">
        <v>32</v>
      </c>
      <c r="E494" s="138"/>
      <c r="F494" s="142">
        <v>14</v>
      </c>
      <c r="G494" s="144">
        <f>VLOOKUP(B494,Insumos!$A$2:$C$187,3,FALSE)</f>
        <v>0</v>
      </c>
      <c r="H494" s="138">
        <f t="shared" si="65"/>
        <v>0</v>
      </c>
      <c r="I494" s="138"/>
    </row>
    <row r="495" spans="1:9" ht="34.5" customHeight="1">
      <c r="A495" s="136"/>
      <c r="B495" s="112" t="s">
        <v>289</v>
      </c>
      <c r="C495" s="140" t="s">
        <v>546</v>
      </c>
      <c r="D495" s="138" t="s">
        <v>32</v>
      </c>
      <c r="E495" s="138"/>
      <c r="F495" s="142">
        <v>3</v>
      </c>
      <c r="G495" s="144">
        <f>VLOOKUP(B495,Insumos!$A$2:$C$187,3,FALSE)</f>
        <v>0</v>
      </c>
      <c r="H495" s="138">
        <f t="shared" si="65"/>
        <v>0</v>
      </c>
      <c r="I495" s="138"/>
    </row>
    <row r="496" spans="1:9" ht="34.5" customHeight="1">
      <c r="A496" s="136"/>
      <c r="B496" s="112" t="s">
        <v>424</v>
      </c>
      <c r="C496" s="140" t="s">
        <v>546</v>
      </c>
      <c r="D496" s="138" t="s">
        <v>32</v>
      </c>
      <c r="E496" s="138"/>
      <c r="F496" s="142">
        <v>3</v>
      </c>
      <c r="G496" s="144">
        <f>VLOOKUP(B496,Insumos!$A$2:$C$187,3,FALSE)</f>
        <v>0</v>
      </c>
      <c r="H496" s="138">
        <f t="shared" si="65"/>
        <v>0</v>
      </c>
      <c r="I496" s="138"/>
    </row>
    <row r="497" spans="1:9" ht="34.5" customHeight="1">
      <c r="A497" s="136"/>
      <c r="B497" s="112" t="s">
        <v>287</v>
      </c>
      <c r="C497" s="140" t="s">
        <v>546</v>
      </c>
      <c r="D497" s="138" t="s">
        <v>32</v>
      </c>
      <c r="E497" s="138"/>
      <c r="F497" s="142">
        <v>2</v>
      </c>
      <c r="G497" s="144">
        <f>VLOOKUP(B497,Insumos!$A$2:$C$187,3,FALSE)</f>
        <v>0</v>
      </c>
      <c r="H497" s="138">
        <f t="shared" si="65"/>
        <v>0</v>
      </c>
      <c r="I497" s="138"/>
    </row>
    <row r="498" spans="1:9" ht="34.5" customHeight="1">
      <c r="A498" s="136"/>
      <c r="B498" s="112" t="s">
        <v>284</v>
      </c>
      <c r="C498" s="140" t="s">
        <v>546</v>
      </c>
      <c r="D498" s="138" t="s">
        <v>32</v>
      </c>
      <c r="E498" s="138"/>
      <c r="F498" s="142">
        <v>1</v>
      </c>
      <c r="G498" s="144">
        <f>VLOOKUP(B498,Insumos!$A$2:$C$187,3,FALSE)</f>
        <v>0</v>
      </c>
      <c r="H498" s="138">
        <f t="shared" si="65"/>
        <v>0</v>
      </c>
      <c r="I498" s="138"/>
    </row>
    <row r="499" spans="1:9" ht="34.5" customHeight="1">
      <c r="A499" s="136"/>
      <c r="B499" s="112" t="s">
        <v>372</v>
      </c>
      <c r="C499" s="140" t="s">
        <v>546</v>
      </c>
      <c r="D499" s="138" t="s">
        <v>32</v>
      </c>
      <c r="E499" s="138"/>
      <c r="F499" s="142">
        <v>3</v>
      </c>
      <c r="G499" s="144">
        <f>VLOOKUP(B499,Insumos!$A$2:$C$187,3,FALSE)</f>
        <v>0</v>
      </c>
      <c r="H499" s="138">
        <f t="shared" si="65"/>
        <v>0</v>
      </c>
      <c r="I499" s="138"/>
    </row>
    <row r="500" spans="1:9" ht="34.5" customHeight="1">
      <c r="A500" s="136"/>
      <c r="B500" s="112" t="s">
        <v>288</v>
      </c>
      <c r="C500" s="140" t="s">
        <v>546</v>
      </c>
      <c r="D500" s="138" t="s">
        <v>32</v>
      </c>
      <c r="E500" s="138"/>
      <c r="F500" s="142">
        <v>4</v>
      </c>
      <c r="G500" s="144">
        <f>VLOOKUP(B500,Insumos!$A$2:$C$187,3,FALSE)</f>
        <v>0</v>
      </c>
      <c r="H500" s="138">
        <f t="shared" si="65"/>
        <v>0</v>
      </c>
      <c r="I500" s="138"/>
    </row>
    <row r="501" spans="1:9" ht="34.5" customHeight="1">
      <c r="A501" s="136"/>
      <c r="B501" s="112"/>
      <c r="C501" s="140" t="s">
        <v>548</v>
      </c>
      <c r="D501" s="138"/>
      <c r="E501" s="138"/>
      <c r="F501" s="101"/>
      <c r="G501" s="144"/>
      <c r="H501" s="138"/>
      <c r="I501" s="141"/>
    </row>
    <row r="502" spans="1:9" ht="34.5" customHeight="1">
      <c r="A502" s="292" t="s">
        <v>597</v>
      </c>
      <c r="B502" s="299" t="s">
        <v>172</v>
      </c>
      <c r="C502" s="140" t="s">
        <v>547</v>
      </c>
      <c r="D502" s="294" t="s">
        <v>545</v>
      </c>
      <c r="E502" s="109"/>
      <c r="F502" s="300"/>
      <c r="G502" s="300"/>
      <c r="H502" s="295">
        <f>SUM(H503:H520)</f>
        <v>0</v>
      </c>
      <c r="I502" s="295">
        <v>6</v>
      </c>
    </row>
    <row r="503" spans="1:9" ht="34.5" customHeight="1">
      <c r="A503" s="136"/>
      <c r="B503" s="112" t="s">
        <v>282</v>
      </c>
      <c r="C503" s="140" t="s">
        <v>547</v>
      </c>
      <c r="D503" s="138" t="s">
        <v>32</v>
      </c>
      <c r="E503" s="138"/>
      <c r="F503" s="142">
        <v>2</v>
      </c>
      <c r="G503" s="144">
        <f>VLOOKUP(B503,Insumos!$A$2:$C$187,3,FALSE)</f>
        <v>0</v>
      </c>
      <c r="H503" s="138">
        <f t="shared" ref="H503" si="66">G503*F503</f>
        <v>0</v>
      </c>
      <c r="I503" s="138"/>
    </row>
    <row r="504" spans="1:9" ht="34.5" customHeight="1">
      <c r="A504" s="136"/>
      <c r="B504" s="112" t="s">
        <v>281</v>
      </c>
      <c r="C504" s="140" t="s">
        <v>547</v>
      </c>
      <c r="D504" s="138" t="s">
        <v>32</v>
      </c>
      <c r="E504" s="138"/>
      <c r="F504" s="142">
        <v>12</v>
      </c>
      <c r="G504" s="144">
        <f>VLOOKUP(B504,Insumos!$A$2:$C$187,3,FALSE)</f>
        <v>0</v>
      </c>
      <c r="H504" s="138">
        <f t="shared" ref="H504:H520" si="67">G504*F504</f>
        <v>0</v>
      </c>
      <c r="I504" s="138"/>
    </row>
    <row r="505" spans="1:9" ht="34.5" customHeight="1">
      <c r="A505" s="136"/>
      <c r="B505" s="112" t="s">
        <v>573</v>
      </c>
      <c r="C505" s="140" t="s">
        <v>547</v>
      </c>
      <c r="D505" s="138" t="s">
        <v>32</v>
      </c>
      <c r="E505" s="138"/>
      <c r="F505" s="142">
        <v>3</v>
      </c>
      <c r="G505" s="144">
        <f>VLOOKUP(B505,Insumos!$A$2:$C$187,3,FALSE)</f>
        <v>0</v>
      </c>
      <c r="H505" s="138">
        <f t="shared" si="67"/>
        <v>0</v>
      </c>
      <c r="I505" s="138"/>
    </row>
    <row r="506" spans="1:9" ht="34.5" customHeight="1">
      <c r="A506" s="136"/>
      <c r="B506" s="112" t="s">
        <v>570</v>
      </c>
      <c r="C506" s="140" t="s">
        <v>547</v>
      </c>
      <c r="D506" s="138" t="s">
        <v>32</v>
      </c>
      <c r="E506" s="138"/>
      <c r="F506" s="142">
        <v>6</v>
      </c>
      <c r="G506" s="144">
        <f>VLOOKUP(B506,Insumos!$A$2:$C$187,3,FALSE)</f>
        <v>0</v>
      </c>
      <c r="H506" s="138">
        <f t="shared" si="67"/>
        <v>0</v>
      </c>
      <c r="I506" s="138"/>
    </row>
    <row r="507" spans="1:9" ht="34.5" customHeight="1">
      <c r="A507" s="136"/>
      <c r="B507" s="112" t="s">
        <v>569</v>
      </c>
      <c r="C507" s="140" t="s">
        <v>547</v>
      </c>
      <c r="D507" s="138" t="s">
        <v>32</v>
      </c>
      <c r="E507" s="138"/>
      <c r="F507" s="142">
        <v>3</v>
      </c>
      <c r="G507" s="144">
        <f>VLOOKUP(B507,Insumos!$A$2:$C$187,3,FALSE)</f>
        <v>0</v>
      </c>
      <c r="H507" s="138">
        <f t="shared" si="67"/>
        <v>0</v>
      </c>
      <c r="I507" s="138"/>
    </row>
    <row r="508" spans="1:9" ht="34.5" customHeight="1">
      <c r="A508" s="136"/>
      <c r="B508" s="112" t="s">
        <v>47</v>
      </c>
      <c r="C508" s="140" t="s">
        <v>547</v>
      </c>
      <c r="D508" s="138" t="s">
        <v>32</v>
      </c>
      <c r="E508" s="138"/>
      <c r="F508" s="142">
        <v>6</v>
      </c>
      <c r="G508" s="144">
        <f>VLOOKUP(B508,Insumos!$A$2:$C$187,3,FALSE)</f>
        <v>0</v>
      </c>
      <c r="H508" s="138">
        <f t="shared" si="67"/>
        <v>0</v>
      </c>
      <c r="I508" s="138"/>
    </row>
    <row r="509" spans="1:9" ht="34.5" customHeight="1">
      <c r="A509" s="136"/>
      <c r="B509" s="112" t="s">
        <v>289</v>
      </c>
      <c r="C509" s="140" t="s">
        <v>547</v>
      </c>
      <c r="D509" s="138" t="s">
        <v>32</v>
      </c>
      <c r="E509" s="138"/>
      <c r="F509" s="142">
        <v>6</v>
      </c>
      <c r="G509" s="144">
        <f>VLOOKUP(B509,Insumos!$A$2:$C$187,3,FALSE)</f>
        <v>0</v>
      </c>
      <c r="H509" s="138">
        <f t="shared" si="67"/>
        <v>0</v>
      </c>
      <c r="I509" s="138"/>
    </row>
    <row r="510" spans="1:9" ht="34.5" customHeight="1">
      <c r="A510" s="136"/>
      <c r="B510" s="112" t="s">
        <v>104</v>
      </c>
      <c r="C510" s="140" t="s">
        <v>547</v>
      </c>
      <c r="D510" s="138" t="s">
        <v>32</v>
      </c>
      <c r="E510" s="138"/>
      <c r="F510" s="142">
        <v>4</v>
      </c>
      <c r="G510" s="144">
        <f>VLOOKUP(B510,Insumos!$A$2:$C$187,3,FALSE)</f>
        <v>0</v>
      </c>
      <c r="H510" s="138">
        <f t="shared" si="67"/>
        <v>0</v>
      </c>
      <c r="I510" s="138"/>
    </row>
    <row r="511" spans="1:9" ht="34.5" customHeight="1">
      <c r="A511" s="136"/>
      <c r="B511" s="112" t="s">
        <v>424</v>
      </c>
      <c r="C511" s="140" t="s">
        <v>547</v>
      </c>
      <c r="D511" s="138" t="s">
        <v>32</v>
      </c>
      <c r="E511" s="138"/>
      <c r="F511" s="142">
        <v>3</v>
      </c>
      <c r="G511" s="144">
        <f>VLOOKUP(B511,Insumos!$A$2:$C$187,3,FALSE)</f>
        <v>0</v>
      </c>
      <c r="H511" s="138">
        <f t="shared" si="67"/>
        <v>0</v>
      </c>
      <c r="I511" s="138"/>
    </row>
    <row r="512" spans="1:9" ht="34.5" customHeight="1">
      <c r="A512" s="136"/>
      <c r="B512" s="112" t="s">
        <v>105</v>
      </c>
      <c r="C512" s="140" t="s">
        <v>547</v>
      </c>
      <c r="D512" s="138" t="s">
        <v>32</v>
      </c>
      <c r="E512" s="138"/>
      <c r="F512" s="142">
        <v>4</v>
      </c>
      <c r="G512" s="144">
        <f>VLOOKUP(B512,Insumos!$A$2:$C$187,3,FALSE)</f>
        <v>0</v>
      </c>
      <c r="H512" s="138">
        <f t="shared" si="67"/>
        <v>0</v>
      </c>
      <c r="I512" s="138"/>
    </row>
    <row r="513" spans="1:9" ht="34.5" customHeight="1">
      <c r="A513" s="136"/>
      <c r="B513" s="112" t="s">
        <v>284</v>
      </c>
      <c r="C513" s="140" t="s">
        <v>547</v>
      </c>
      <c r="D513" s="138" t="s">
        <v>32</v>
      </c>
      <c r="E513" s="138"/>
      <c r="F513" s="142">
        <v>1</v>
      </c>
      <c r="G513" s="144">
        <f>VLOOKUP(B513,Insumos!$A$2:$C$187,3,FALSE)</f>
        <v>0</v>
      </c>
      <c r="H513" s="138">
        <f t="shared" si="67"/>
        <v>0</v>
      </c>
      <c r="I513" s="138"/>
    </row>
    <row r="514" spans="1:9" ht="34.5" customHeight="1">
      <c r="A514" s="136"/>
      <c r="B514" s="112" t="s">
        <v>106</v>
      </c>
      <c r="C514" s="140" t="s">
        <v>547</v>
      </c>
      <c r="D514" s="138" t="s">
        <v>32</v>
      </c>
      <c r="E514" s="138"/>
      <c r="F514" s="142">
        <v>2</v>
      </c>
      <c r="G514" s="144">
        <f>VLOOKUP(B514,Insumos!$A$2:$C$187,3,FALSE)</f>
        <v>0</v>
      </c>
      <c r="H514" s="138">
        <f t="shared" si="67"/>
        <v>0</v>
      </c>
      <c r="I514" s="138"/>
    </row>
    <row r="515" spans="1:9" ht="34.5" customHeight="1">
      <c r="A515" s="136"/>
      <c r="B515" s="112" t="s">
        <v>290</v>
      </c>
      <c r="C515" s="140" t="s">
        <v>547</v>
      </c>
      <c r="D515" s="138" t="s">
        <v>32</v>
      </c>
      <c r="E515" s="138"/>
      <c r="F515" s="142">
        <v>3</v>
      </c>
      <c r="G515" s="144">
        <f>VLOOKUP(B515,Insumos!$A$2:$C$187,3,FALSE)</f>
        <v>0</v>
      </c>
      <c r="H515" s="138">
        <f t="shared" si="67"/>
        <v>0</v>
      </c>
      <c r="I515" s="138"/>
    </row>
    <row r="516" spans="1:9" ht="34.5" customHeight="1">
      <c r="A516" s="136"/>
      <c r="B516" s="112" t="s">
        <v>372</v>
      </c>
      <c r="C516" s="140" t="s">
        <v>547</v>
      </c>
      <c r="D516" s="138" t="s">
        <v>32</v>
      </c>
      <c r="E516" s="138"/>
      <c r="F516" s="142">
        <v>6</v>
      </c>
      <c r="G516" s="144">
        <f>VLOOKUP(B516,Insumos!$A$2:$C$187,3,FALSE)</f>
        <v>0</v>
      </c>
      <c r="H516" s="138">
        <f t="shared" si="67"/>
        <v>0</v>
      </c>
      <c r="I516" s="138"/>
    </row>
    <row r="517" spans="1:9" ht="34.5" customHeight="1">
      <c r="A517" s="136"/>
      <c r="B517" s="112" t="s">
        <v>107</v>
      </c>
      <c r="C517" s="140" t="s">
        <v>547</v>
      </c>
      <c r="D517" s="138" t="s">
        <v>32</v>
      </c>
      <c r="E517" s="138"/>
      <c r="F517" s="142">
        <v>2</v>
      </c>
      <c r="G517" s="144">
        <f>VLOOKUP(B517,Insumos!$A$2:$C$187,3,FALSE)</f>
        <v>0</v>
      </c>
      <c r="H517" s="138">
        <f t="shared" si="67"/>
        <v>0</v>
      </c>
      <c r="I517" s="138"/>
    </row>
    <row r="518" spans="1:9" ht="34.5" customHeight="1">
      <c r="A518" s="136"/>
      <c r="B518" s="112" t="s">
        <v>291</v>
      </c>
      <c r="C518" s="140" t="s">
        <v>547</v>
      </c>
      <c r="D518" s="138" t="s">
        <v>32</v>
      </c>
      <c r="E518" s="138"/>
      <c r="F518" s="142">
        <v>1</v>
      </c>
      <c r="G518" s="144">
        <f>VLOOKUP(B518,Insumos!$A$2:$C$187,3,FALSE)</f>
        <v>0</v>
      </c>
      <c r="H518" s="138">
        <f t="shared" si="67"/>
        <v>0</v>
      </c>
      <c r="I518" s="138"/>
    </row>
    <row r="519" spans="1:9" ht="34.5" customHeight="1">
      <c r="A519" s="136"/>
      <c r="B519" s="112" t="s">
        <v>285</v>
      </c>
      <c r="C519" s="140" t="s">
        <v>547</v>
      </c>
      <c r="D519" s="138" t="s">
        <v>32</v>
      </c>
      <c r="E519" s="138"/>
      <c r="F519" s="142">
        <v>3</v>
      </c>
      <c r="G519" s="144">
        <f>VLOOKUP(B519,Insumos!$A$2:$C$187,3,FALSE)</f>
        <v>0</v>
      </c>
      <c r="H519" s="138">
        <f t="shared" si="67"/>
        <v>0</v>
      </c>
      <c r="I519" s="138"/>
    </row>
    <row r="520" spans="1:9" ht="34.5" customHeight="1">
      <c r="A520" s="136"/>
      <c r="B520" s="112" t="s">
        <v>288</v>
      </c>
      <c r="C520" s="140" t="s">
        <v>547</v>
      </c>
      <c r="D520" s="138" t="s">
        <v>32</v>
      </c>
      <c r="E520" s="138"/>
      <c r="F520" s="142">
        <v>4</v>
      </c>
      <c r="G520" s="144">
        <f>VLOOKUP(B520,Insumos!$A$2:$C$187,3,FALSE)</f>
        <v>0</v>
      </c>
      <c r="H520" s="138">
        <f t="shared" si="67"/>
        <v>0</v>
      </c>
      <c r="I520" s="138"/>
    </row>
    <row r="521" spans="1:9" ht="34.5" customHeight="1">
      <c r="A521" s="136"/>
      <c r="B521" s="112"/>
      <c r="C521" s="140"/>
      <c r="D521" s="138"/>
      <c r="E521" s="138"/>
      <c r="F521" s="142"/>
      <c r="G521" s="144"/>
      <c r="H521" s="138"/>
      <c r="I521" s="141"/>
    </row>
    <row r="522" spans="1:9" ht="34.5" customHeight="1">
      <c r="A522" s="292" t="s">
        <v>597</v>
      </c>
      <c r="B522" s="299" t="s">
        <v>173</v>
      </c>
      <c r="C522" s="140" t="s">
        <v>547</v>
      </c>
      <c r="D522" s="294" t="s">
        <v>545</v>
      </c>
      <c r="E522" s="109"/>
      <c r="F522" s="300"/>
      <c r="G522" s="300"/>
      <c r="H522" s="295">
        <f>SUM(H523:H538)</f>
        <v>0</v>
      </c>
      <c r="I522" s="295">
        <v>6.5</v>
      </c>
    </row>
    <row r="523" spans="1:9" ht="34.5" customHeight="1">
      <c r="A523" s="136"/>
      <c r="B523" s="112" t="s">
        <v>286</v>
      </c>
      <c r="C523" s="140" t="s">
        <v>547</v>
      </c>
      <c r="D523" s="138" t="s">
        <v>32</v>
      </c>
      <c r="E523" s="138"/>
      <c r="F523" s="142">
        <v>2</v>
      </c>
      <c r="G523" s="144">
        <f>VLOOKUP(B523,Insumos!$A$2:$C$187,3,FALSE)</f>
        <v>0</v>
      </c>
      <c r="H523" s="138">
        <f t="shared" ref="H523" si="68">G523*F523</f>
        <v>0</v>
      </c>
      <c r="I523" s="138"/>
    </row>
    <row r="524" spans="1:9" s="120" customFormat="1" ht="34.5" customHeight="1">
      <c r="A524" s="136"/>
      <c r="B524" s="112" t="s">
        <v>281</v>
      </c>
      <c r="C524" s="140" t="s">
        <v>547</v>
      </c>
      <c r="D524" s="138" t="s">
        <v>32</v>
      </c>
      <c r="E524" s="138"/>
      <c r="F524" s="142">
        <v>14</v>
      </c>
      <c r="G524" s="144">
        <f>VLOOKUP(B524,Insumos!$A$2:$C$187,3,FALSE)</f>
        <v>0</v>
      </c>
      <c r="H524" s="138">
        <f t="shared" ref="H524:H538" si="69">G524*F524</f>
        <v>0</v>
      </c>
      <c r="I524" s="138"/>
    </row>
    <row r="525" spans="1:9" ht="34.5" customHeight="1">
      <c r="A525" s="136"/>
      <c r="B525" s="112" t="s">
        <v>573</v>
      </c>
      <c r="C525" s="140" t="s">
        <v>547</v>
      </c>
      <c r="D525" s="138" t="s">
        <v>32</v>
      </c>
      <c r="E525" s="138"/>
      <c r="F525" s="142">
        <v>3</v>
      </c>
      <c r="G525" s="144">
        <f>VLOOKUP(B525,Insumos!$A$2:$C$187,3,FALSE)</f>
        <v>0</v>
      </c>
      <c r="H525" s="138">
        <f t="shared" si="69"/>
        <v>0</v>
      </c>
      <c r="I525" s="138"/>
    </row>
    <row r="526" spans="1:9" ht="34.5" customHeight="1">
      <c r="A526" s="136"/>
      <c r="B526" s="112" t="s">
        <v>570</v>
      </c>
      <c r="C526" s="140" t="s">
        <v>547</v>
      </c>
      <c r="D526" s="138" t="s">
        <v>32</v>
      </c>
      <c r="E526" s="138"/>
      <c r="F526" s="142">
        <v>6</v>
      </c>
      <c r="G526" s="144">
        <f>VLOOKUP(B526,Insumos!$A$2:$C$187,3,FALSE)</f>
        <v>0</v>
      </c>
      <c r="H526" s="138">
        <f t="shared" si="69"/>
        <v>0</v>
      </c>
      <c r="I526" s="138"/>
    </row>
    <row r="527" spans="1:9" ht="34.5" customHeight="1">
      <c r="A527" s="136"/>
      <c r="B527" s="112" t="s">
        <v>569</v>
      </c>
      <c r="C527" s="140" t="s">
        <v>547</v>
      </c>
      <c r="D527" s="138" t="s">
        <v>32</v>
      </c>
      <c r="E527" s="138"/>
      <c r="F527" s="142">
        <v>3</v>
      </c>
      <c r="G527" s="144">
        <f>VLOOKUP(B527,Insumos!$A$2:$C$187,3,FALSE)</f>
        <v>0</v>
      </c>
      <c r="H527" s="138">
        <f t="shared" si="69"/>
        <v>0</v>
      </c>
      <c r="I527" s="138"/>
    </row>
    <row r="528" spans="1:9" ht="34.5" customHeight="1">
      <c r="A528" s="136"/>
      <c r="B528" s="112" t="s">
        <v>47</v>
      </c>
      <c r="C528" s="140" t="s">
        <v>547</v>
      </c>
      <c r="D528" s="138" t="s">
        <v>32</v>
      </c>
      <c r="E528" s="138"/>
      <c r="F528" s="142">
        <v>6</v>
      </c>
      <c r="G528" s="144">
        <f>VLOOKUP(B528,Insumos!$A$2:$C$187,3,FALSE)</f>
        <v>0</v>
      </c>
      <c r="H528" s="138">
        <f t="shared" si="69"/>
        <v>0</v>
      </c>
      <c r="I528" s="138"/>
    </row>
    <row r="529" spans="1:9" ht="34.5" customHeight="1">
      <c r="A529" s="136"/>
      <c r="B529" s="112" t="s">
        <v>289</v>
      </c>
      <c r="C529" s="140" t="s">
        <v>547</v>
      </c>
      <c r="D529" s="138" t="s">
        <v>32</v>
      </c>
      <c r="E529" s="138"/>
      <c r="F529" s="142">
        <v>6</v>
      </c>
      <c r="G529" s="144">
        <f>VLOOKUP(B529,Insumos!$A$2:$C$187,3,FALSE)</f>
        <v>0</v>
      </c>
      <c r="H529" s="138">
        <f t="shared" si="69"/>
        <v>0</v>
      </c>
      <c r="I529" s="138"/>
    </row>
    <row r="530" spans="1:9" ht="34.5" customHeight="1">
      <c r="A530" s="136"/>
      <c r="B530" s="112" t="s">
        <v>424</v>
      </c>
      <c r="C530" s="140" t="s">
        <v>547</v>
      </c>
      <c r="D530" s="138" t="s">
        <v>32</v>
      </c>
      <c r="E530" s="138"/>
      <c r="F530" s="142">
        <v>3</v>
      </c>
      <c r="G530" s="144">
        <f>VLOOKUP(B530,Insumos!$A$2:$C$187,3,FALSE)</f>
        <v>0</v>
      </c>
      <c r="H530" s="138">
        <f t="shared" si="69"/>
        <v>0</v>
      </c>
      <c r="I530" s="138"/>
    </row>
    <row r="531" spans="1:9" ht="34.5" customHeight="1">
      <c r="A531" s="136"/>
      <c r="B531" s="112" t="s">
        <v>284</v>
      </c>
      <c r="C531" s="140" t="s">
        <v>547</v>
      </c>
      <c r="D531" s="138" t="s">
        <v>32</v>
      </c>
      <c r="E531" s="138"/>
      <c r="F531" s="142">
        <v>1</v>
      </c>
      <c r="G531" s="144">
        <f>VLOOKUP(B531,Insumos!$A$2:$C$187,3,FALSE)</f>
        <v>0</v>
      </c>
      <c r="H531" s="138">
        <f t="shared" si="69"/>
        <v>0</v>
      </c>
      <c r="I531" s="138"/>
    </row>
    <row r="532" spans="1:9" ht="34.5" customHeight="1">
      <c r="A532" s="136"/>
      <c r="B532" s="112" t="s">
        <v>287</v>
      </c>
      <c r="C532" s="140" t="s">
        <v>547</v>
      </c>
      <c r="D532" s="138" t="s">
        <v>32</v>
      </c>
      <c r="E532" s="138"/>
      <c r="F532" s="142">
        <v>2</v>
      </c>
      <c r="G532" s="144">
        <f>VLOOKUP(B532,Insumos!$A$2:$C$187,3,FALSE)</f>
        <v>0</v>
      </c>
      <c r="H532" s="138">
        <f t="shared" si="69"/>
        <v>0</v>
      </c>
      <c r="I532" s="138"/>
    </row>
    <row r="533" spans="1:9" ht="34.5" customHeight="1">
      <c r="A533" s="136"/>
      <c r="B533" s="112" t="s">
        <v>290</v>
      </c>
      <c r="C533" s="140" t="s">
        <v>547</v>
      </c>
      <c r="D533" s="138" t="s">
        <v>32</v>
      </c>
      <c r="E533" s="138"/>
      <c r="F533" s="142">
        <v>3</v>
      </c>
      <c r="G533" s="144">
        <f>VLOOKUP(B533,Insumos!$A$2:$C$187,3,FALSE)</f>
        <v>0</v>
      </c>
      <c r="H533" s="138">
        <f t="shared" si="69"/>
        <v>0</v>
      </c>
      <c r="I533" s="138"/>
    </row>
    <row r="534" spans="1:9" ht="34.5" customHeight="1">
      <c r="A534" s="136"/>
      <c r="B534" s="112" t="s">
        <v>372</v>
      </c>
      <c r="C534" s="140" t="s">
        <v>547</v>
      </c>
      <c r="D534" s="138" t="s">
        <v>32</v>
      </c>
      <c r="E534" s="138"/>
      <c r="F534" s="142">
        <v>6</v>
      </c>
      <c r="G534" s="144">
        <f>VLOOKUP(B534,Insumos!$A$2:$C$187,3,FALSE)</f>
        <v>0</v>
      </c>
      <c r="H534" s="138">
        <f t="shared" si="69"/>
        <v>0</v>
      </c>
      <c r="I534" s="138"/>
    </row>
    <row r="535" spans="1:9" ht="34.5" customHeight="1">
      <c r="A535" s="136"/>
      <c r="B535" s="112" t="s">
        <v>107</v>
      </c>
      <c r="C535" s="140" t="s">
        <v>547</v>
      </c>
      <c r="D535" s="138" t="s">
        <v>32</v>
      </c>
      <c r="E535" s="138"/>
      <c r="F535" s="142">
        <v>2</v>
      </c>
      <c r="G535" s="144">
        <f>VLOOKUP(B535,Insumos!$A$2:$C$187,3,FALSE)</f>
        <v>0</v>
      </c>
      <c r="H535" s="138">
        <f t="shared" si="69"/>
        <v>0</v>
      </c>
      <c r="I535" s="138"/>
    </row>
    <row r="536" spans="1:9" ht="34.5" customHeight="1">
      <c r="A536" s="136"/>
      <c r="B536" s="112" t="s">
        <v>291</v>
      </c>
      <c r="C536" s="140" t="s">
        <v>547</v>
      </c>
      <c r="D536" s="138" t="s">
        <v>32</v>
      </c>
      <c r="E536" s="138"/>
      <c r="F536" s="142">
        <v>1</v>
      </c>
      <c r="G536" s="144">
        <f>VLOOKUP(B536,Insumos!$A$2:$C$187,3,FALSE)</f>
        <v>0</v>
      </c>
      <c r="H536" s="138">
        <f t="shared" si="69"/>
        <v>0</v>
      </c>
      <c r="I536" s="138"/>
    </row>
    <row r="537" spans="1:9" ht="34.5" customHeight="1">
      <c r="A537" s="136"/>
      <c r="B537" s="112" t="s">
        <v>285</v>
      </c>
      <c r="C537" s="140" t="s">
        <v>547</v>
      </c>
      <c r="D537" s="138" t="s">
        <v>32</v>
      </c>
      <c r="E537" s="138"/>
      <c r="F537" s="142">
        <v>3</v>
      </c>
      <c r="G537" s="144">
        <f>VLOOKUP(B537,Insumos!$A$2:$C$187,3,FALSE)</f>
        <v>0</v>
      </c>
      <c r="H537" s="138">
        <f t="shared" si="69"/>
        <v>0</v>
      </c>
      <c r="I537" s="138"/>
    </row>
    <row r="538" spans="1:9" ht="34.5" customHeight="1">
      <c r="A538" s="136"/>
      <c r="B538" s="112" t="s">
        <v>288</v>
      </c>
      <c r="C538" s="140" t="s">
        <v>547</v>
      </c>
      <c r="D538" s="138" t="s">
        <v>32</v>
      </c>
      <c r="E538" s="138"/>
      <c r="F538" s="142">
        <v>4</v>
      </c>
      <c r="G538" s="144">
        <f>VLOOKUP(B538,Insumos!$A$2:$C$187,3,FALSE)</f>
        <v>0</v>
      </c>
      <c r="H538" s="138">
        <f t="shared" si="69"/>
        <v>0</v>
      </c>
      <c r="I538" s="138"/>
    </row>
    <row r="539" spans="1:9" ht="34.5" customHeight="1">
      <c r="A539" s="136"/>
      <c r="B539" s="112"/>
      <c r="C539" s="140"/>
      <c r="D539" s="138"/>
      <c r="E539" s="138"/>
      <c r="F539" s="142"/>
      <c r="G539" s="144"/>
      <c r="H539" s="138"/>
      <c r="I539" s="138"/>
    </row>
    <row r="540" spans="1:9" ht="34.5" customHeight="1">
      <c r="A540" s="292" t="s">
        <v>598</v>
      </c>
      <c r="B540" s="299" t="s">
        <v>355</v>
      </c>
      <c r="C540" s="140" t="s">
        <v>547</v>
      </c>
      <c r="D540" s="294" t="s">
        <v>545</v>
      </c>
      <c r="E540" s="109"/>
      <c r="F540" s="300"/>
      <c r="G540" s="300"/>
      <c r="H540" s="295">
        <f>SUM(H541:H556)</f>
        <v>0</v>
      </c>
      <c r="I540" s="295">
        <v>6.5</v>
      </c>
    </row>
    <row r="541" spans="1:9" ht="34.5" customHeight="1">
      <c r="A541" s="136"/>
      <c r="B541" s="112" t="s">
        <v>286</v>
      </c>
      <c r="C541" s="140" t="s">
        <v>547</v>
      </c>
      <c r="D541" s="138" t="s">
        <v>32</v>
      </c>
      <c r="E541" s="138"/>
      <c r="F541" s="142">
        <v>2</v>
      </c>
      <c r="G541" s="144">
        <f>VLOOKUP(B541,Insumos!$A$2:$C$187,3,FALSE)</f>
        <v>0</v>
      </c>
      <c r="H541" s="138">
        <f t="shared" ref="H541" si="70">G541*F541</f>
        <v>0</v>
      </c>
      <c r="I541" s="138"/>
    </row>
    <row r="542" spans="1:9" ht="34.5" customHeight="1">
      <c r="A542" s="136"/>
      <c r="B542" s="112" t="s">
        <v>281</v>
      </c>
      <c r="C542" s="140" t="s">
        <v>547</v>
      </c>
      <c r="D542" s="138" t="s">
        <v>32</v>
      </c>
      <c r="E542" s="138"/>
      <c r="F542" s="142">
        <v>14</v>
      </c>
      <c r="G542" s="144">
        <f>VLOOKUP(B542,Insumos!$A$2:$C$187,3,FALSE)</f>
        <v>0</v>
      </c>
      <c r="H542" s="138">
        <f t="shared" ref="H542:H556" si="71">G542*F542</f>
        <v>0</v>
      </c>
      <c r="I542" s="138"/>
    </row>
    <row r="543" spans="1:9" ht="34.5" customHeight="1">
      <c r="A543" s="136"/>
      <c r="B543" s="112" t="s">
        <v>573</v>
      </c>
      <c r="C543" s="140" t="s">
        <v>547</v>
      </c>
      <c r="D543" s="138" t="s">
        <v>32</v>
      </c>
      <c r="E543" s="138"/>
      <c r="F543" s="142">
        <v>3</v>
      </c>
      <c r="G543" s="144">
        <f>VLOOKUP(B543,Insumos!$A$2:$C$187,3,FALSE)</f>
        <v>0</v>
      </c>
      <c r="H543" s="138">
        <f t="shared" si="71"/>
        <v>0</v>
      </c>
      <c r="I543" s="138"/>
    </row>
    <row r="544" spans="1:9" ht="34.5" customHeight="1">
      <c r="A544" s="136"/>
      <c r="B544" s="112" t="s">
        <v>570</v>
      </c>
      <c r="C544" s="140" t="s">
        <v>547</v>
      </c>
      <c r="D544" s="138" t="s">
        <v>32</v>
      </c>
      <c r="E544" s="138"/>
      <c r="F544" s="142">
        <v>6</v>
      </c>
      <c r="G544" s="144">
        <f>VLOOKUP(B544,Insumos!$A$2:$C$187,3,FALSE)</f>
        <v>0</v>
      </c>
      <c r="H544" s="138">
        <f t="shared" si="71"/>
        <v>0</v>
      </c>
      <c r="I544" s="138"/>
    </row>
    <row r="545" spans="1:12" ht="34.5" customHeight="1">
      <c r="A545" s="136"/>
      <c r="B545" s="112" t="s">
        <v>569</v>
      </c>
      <c r="C545" s="140" t="s">
        <v>547</v>
      </c>
      <c r="D545" s="138" t="s">
        <v>32</v>
      </c>
      <c r="E545" s="138"/>
      <c r="F545" s="142">
        <v>3</v>
      </c>
      <c r="G545" s="144">
        <f>VLOOKUP(B545,Insumos!$A$2:$C$187,3,FALSE)</f>
        <v>0</v>
      </c>
      <c r="H545" s="138">
        <f t="shared" si="71"/>
        <v>0</v>
      </c>
      <c r="I545" s="138"/>
    </row>
    <row r="546" spans="1:12" ht="34.5" customHeight="1">
      <c r="A546" s="136"/>
      <c r="B546" s="112" t="s">
        <v>47</v>
      </c>
      <c r="C546" s="140" t="s">
        <v>547</v>
      </c>
      <c r="D546" s="138" t="s">
        <v>32</v>
      </c>
      <c r="E546" s="138"/>
      <c r="F546" s="142">
        <v>6</v>
      </c>
      <c r="G546" s="144">
        <f>VLOOKUP(B546,Insumos!$A$2:$C$187,3,FALSE)</f>
        <v>0</v>
      </c>
      <c r="H546" s="138">
        <f t="shared" si="71"/>
        <v>0</v>
      </c>
      <c r="I546" s="138"/>
    </row>
    <row r="547" spans="1:12" ht="34.5" customHeight="1">
      <c r="A547" s="136"/>
      <c r="B547" s="112" t="s">
        <v>289</v>
      </c>
      <c r="C547" s="140" t="s">
        <v>547</v>
      </c>
      <c r="D547" s="138" t="s">
        <v>32</v>
      </c>
      <c r="E547" s="138"/>
      <c r="F547" s="142">
        <v>6</v>
      </c>
      <c r="G547" s="144">
        <f>VLOOKUP(B547,Insumos!$A$2:$C$187,3,FALSE)</f>
        <v>0</v>
      </c>
      <c r="H547" s="138">
        <f t="shared" si="71"/>
        <v>0</v>
      </c>
      <c r="I547" s="138"/>
    </row>
    <row r="548" spans="1:12" ht="34.5" customHeight="1">
      <c r="A548" s="136"/>
      <c r="B548" s="112" t="s">
        <v>104</v>
      </c>
      <c r="C548" s="140" t="s">
        <v>547</v>
      </c>
      <c r="D548" s="138" t="s">
        <v>32</v>
      </c>
      <c r="E548" s="138"/>
      <c r="F548" s="142">
        <v>4</v>
      </c>
      <c r="G548" s="144">
        <f>VLOOKUP(B548,Insumos!$A$2:$C$187,3,FALSE)</f>
        <v>0</v>
      </c>
      <c r="H548" s="138">
        <f t="shared" si="71"/>
        <v>0</v>
      </c>
      <c r="I548" s="138"/>
    </row>
    <row r="549" spans="1:12" ht="34.5" customHeight="1">
      <c r="A549" s="136"/>
      <c r="B549" s="112" t="s">
        <v>330</v>
      </c>
      <c r="C549" s="140" t="s">
        <v>547</v>
      </c>
      <c r="D549" s="138" t="s">
        <v>32</v>
      </c>
      <c r="E549" s="138"/>
      <c r="F549" s="142">
        <v>3</v>
      </c>
      <c r="G549" s="144">
        <f>VLOOKUP(B549,Insumos!$A$2:$C$187,3,FALSE)</f>
        <v>0</v>
      </c>
      <c r="H549" s="138">
        <f t="shared" si="71"/>
        <v>0</v>
      </c>
      <c r="I549" s="138"/>
    </row>
    <row r="550" spans="1:12" ht="34.5" customHeight="1">
      <c r="A550" s="136"/>
      <c r="B550" s="112" t="s">
        <v>105</v>
      </c>
      <c r="C550" s="140" t="s">
        <v>547</v>
      </c>
      <c r="D550" s="138" t="s">
        <v>32</v>
      </c>
      <c r="E550" s="138"/>
      <c r="F550" s="142">
        <v>4</v>
      </c>
      <c r="G550" s="144">
        <f>VLOOKUP(B550,Insumos!$A$2:$C$187,3,FALSE)</f>
        <v>0</v>
      </c>
      <c r="H550" s="138">
        <f t="shared" si="71"/>
        <v>0</v>
      </c>
      <c r="I550" s="138"/>
    </row>
    <row r="551" spans="1:12" ht="34.5" customHeight="1">
      <c r="A551" s="136"/>
      <c r="B551" s="112" t="s">
        <v>284</v>
      </c>
      <c r="C551" s="140" t="s">
        <v>547</v>
      </c>
      <c r="D551" s="138" t="s">
        <v>32</v>
      </c>
      <c r="E551" s="138"/>
      <c r="F551" s="142">
        <v>1</v>
      </c>
      <c r="G551" s="144">
        <f>VLOOKUP(B551,Insumos!$A$2:$C$187,3,FALSE)</f>
        <v>0</v>
      </c>
      <c r="H551" s="138">
        <f t="shared" si="71"/>
        <v>0</v>
      </c>
      <c r="I551" s="138"/>
    </row>
    <row r="552" spans="1:12" ht="34.5" customHeight="1">
      <c r="A552" s="136"/>
      <c r="B552" s="112" t="s">
        <v>290</v>
      </c>
      <c r="C552" s="140" t="s">
        <v>547</v>
      </c>
      <c r="D552" s="138" t="s">
        <v>32</v>
      </c>
      <c r="E552" s="138"/>
      <c r="F552" s="142">
        <v>3</v>
      </c>
      <c r="G552" s="144">
        <f>VLOOKUP(B552,Insumos!$A$2:$C$187,3,FALSE)</f>
        <v>0</v>
      </c>
      <c r="H552" s="138">
        <f t="shared" si="71"/>
        <v>0</v>
      </c>
      <c r="I552" s="138"/>
    </row>
    <row r="553" spans="1:12" ht="34.5" customHeight="1">
      <c r="A553" s="136"/>
      <c r="B553" s="112" t="s">
        <v>372</v>
      </c>
      <c r="C553" s="140" t="s">
        <v>547</v>
      </c>
      <c r="D553" s="138" t="s">
        <v>32</v>
      </c>
      <c r="E553" s="138"/>
      <c r="F553" s="142">
        <v>6</v>
      </c>
      <c r="G553" s="144">
        <f>VLOOKUP(B553,Insumos!$A$2:$C$187,3,FALSE)</f>
        <v>0</v>
      </c>
      <c r="H553" s="138">
        <f t="shared" si="71"/>
        <v>0</v>
      </c>
      <c r="I553" s="138"/>
    </row>
    <row r="554" spans="1:12" ht="34.5" customHeight="1">
      <c r="A554" s="136"/>
      <c r="B554" s="112" t="s">
        <v>107</v>
      </c>
      <c r="C554" s="140" t="s">
        <v>547</v>
      </c>
      <c r="D554" s="138" t="s">
        <v>32</v>
      </c>
      <c r="E554" s="138"/>
      <c r="F554" s="142">
        <v>2</v>
      </c>
      <c r="G554" s="144">
        <f>VLOOKUP(B554,Insumos!$A$2:$C$187,3,FALSE)</f>
        <v>0</v>
      </c>
      <c r="H554" s="138">
        <f t="shared" si="71"/>
        <v>0</v>
      </c>
      <c r="I554" s="138"/>
    </row>
    <row r="555" spans="1:12" ht="34.5" customHeight="1">
      <c r="A555" s="136"/>
      <c r="B555" s="112" t="s">
        <v>291</v>
      </c>
      <c r="C555" s="140" t="s">
        <v>547</v>
      </c>
      <c r="D555" s="138" t="s">
        <v>32</v>
      </c>
      <c r="E555" s="138"/>
      <c r="F555" s="142">
        <v>1</v>
      </c>
      <c r="G555" s="144">
        <f>VLOOKUP(B555,Insumos!$A$2:$C$187,3,FALSE)</f>
        <v>0</v>
      </c>
      <c r="H555" s="138">
        <f t="shared" si="71"/>
        <v>0</v>
      </c>
      <c r="I555" s="138"/>
    </row>
    <row r="556" spans="1:12" ht="34.5" customHeight="1">
      <c r="A556" s="136"/>
      <c r="B556" s="112" t="s">
        <v>285</v>
      </c>
      <c r="C556" s="140" t="s">
        <v>547</v>
      </c>
      <c r="D556" s="138" t="s">
        <v>32</v>
      </c>
      <c r="E556" s="138"/>
      <c r="F556" s="142">
        <v>3</v>
      </c>
      <c r="G556" s="144">
        <f>VLOOKUP(B556,Insumos!$A$2:$C$187,3,FALSE)</f>
        <v>0</v>
      </c>
      <c r="H556" s="138">
        <f t="shared" si="71"/>
        <v>0</v>
      </c>
      <c r="I556" s="138"/>
    </row>
    <row r="557" spans="1:12" ht="34.5" customHeight="1">
      <c r="A557" s="136"/>
      <c r="B557" s="112"/>
      <c r="C557" s="140"/>
      <c r="D557" s="138"/>
      <c r="E557" s="138"/>
      <c r="F557" s="101"/>
      <c r="G557" s="144"/>
      <c r="H557" s="138"/>
      <c r="I557" s="141"/>
    </row>
    <row r="558" spans="1:12" ht="12.75">
      <c r="A558" s="292">
        <v>10</v>
      </c>
      <c r="B558" s="293" t="s">
        <v>146</v>
      </c>
      <c r="C558" s="140" t="s">
        <v>545</v>
      </c>
      <c r="D558" s="294" t="s">
        <v>545</v>
      </c>
      <c r="E558" s="109"/>
      <c r="F558" s="294"/>
      <c r="G558" s="294"/>
      <c r="H558" s="295">
        <f>SUM(H559:H575)</f>
        <v>0</v>
      </c>
      <c r="I558" s="295">
        <v>9.36</v>
      </c>
      <c r="K558" s="123"/>
      <c r="L558" s="123"/>
    </row>
    <row r="559" spans="1:12" ht="12.75">
      <c r="A559" s="136"/>
      <c r="B559" s="112" t="s">
        <v>281</v>
      </c>
      <c r="C559" s="140" t="s">
        <v>545</v>
      </c>
      <c r="D559" s="138" t="s">
        <v>32</v>
      </c>
      <c r="E559" s="138"/>
      <c r="F559" s="142">
        <v>5</v>
      </c>
      <c r="G559" s="144">
        <f>VLOOKUP(B559,Insumos!$A$2:$C$187,3,FALSE)</f>
        <v>0</v>
      </c>
      <c r="H559" s="138">
        <f t="shared" ref="H559" si="72">G559*F559</f>
        <v>0</v>
      </c>
      <c r="I559" s="138"/>
      <c r="K559" s="145"/>
      <c r="L559" s="123"/>
    </row>
    <row r="560" spans="1:12" ht="25.5">
      <c r="A560" s="136"/>
      <c r="B560" s="127" t="s">
        <v>706</v>
      </c>
      <c r="C560" s="140" t="s">
        <v>545</v>
      </c>
      <c r="D560" s="138" t="s">
        <v>32</v>
      </c>
      <c r="E560" s="138"/>
      <c r="F560" s="142">
        <v>4</v>
      </c>
      <c r="G560" s="144">
        <f>VLOOKUP(B560,Insumos!$A$2:$C$187,3,FALSE)</f>
        <v>0</v>
      </c>
      <c r="H560" s="138">
        <f t="shared" ref="H560" si="73">G560*F560</f>
        <v>0</v>
      </c>
      <c r="I560" s="138"/>
      <c r="K560" s="145"/>
      <c r="L560" s="123"/>
    </row>
    <row r="561" spans="1:12" ht="25.5">
      <c r="A561" s="136"/>
      <c r="B561" s="112" t="s">
        <v>284</v>
      </c>
      <c r="C561" s="140" t="s">
        <v>545</v>
      </c>
      <c r="D561" s="138" t="s">
        <v>32</v>
      </c>
      <c r="E561" s="138"/>
      <c r="F561" s="142">
        <v>5</v>
      </c>
      <c r="G561" s="144">
        <f>VLOOKUP(B561,Insumos!$A$2:$C$187,3,FALSE)</f>
        <v>0</v>
      </c>
      <c r="H561" s="138">
        <f t="shared" ref="H561:H575" si="74">G561*F561</f>
        <v>0</v>
      </c>
      <c r="I561" s="138"/>
      <c r="K561" s="145"/>
      <c r="L561" s="123"/>
    </row>
    <row r="562" spans="1:12" ht="25.5">
      <c r="A562" s="136"/>
      <c r="B562" s="112" t="s">
        <v>287</v>
      </c>
      <c r="C562" s="140" t="s">
        <v>545</v>
      </c>
      <c r="D562" s="138" t="s">
        <v>32</v>
      </c>
      <c r="E562" s="138"/>
      <c r="F562" s="142"/>
      <c r="G562" s="144">
        <f>VLOOKUP(B562,Insumos!$A$2:$C$187,3,FALSE)</f>
        <v>0</v>
      </c>
      <c r="H562" s="138">
        <f t="shared" si="74"/>
        <v>0</v>
      </c>
      <c r="I562" s="138"/>
      <c r="K562" s="145"/>
      <c r="L562" s="123"/>
    </row>
    <row r="563" spans="1:12" ht="12.75">
      <c r="A563" s="136"/>
      <c r="B563" s="112" t="s">
        <v>103</v>
      </c>
      <c r="C563" s="140" t="s">
        <v>545</v>
      </c>
      <c r="D563" s="138" t="s">
        <v>32</v>
      </c>
      <c r="E563" s="138"/>
      <c r="F563" s="142">
        <v>1</v>
      </c>
      <c r="G563" s="144">
        <f>VLOOKUP(B563,Insumos!$A$2:$C$187,3,FALSE)</f>
        <v>0</v>
      </c>
      <c r="H563" s="138">
        <f t="shared" si="74"/>
        <v>0</v>
      </c>
      <c r="I563" s="138"/>
      <c r="K563" s="145"/>
      <c r="L563" s="123"/>
    </row>
    <row r="564" spans="1:12" ht="25.5">
      <c r="A564" s="136"/>
      <c r="B564" s="127" t="s">
        <v>704</v>
      </c>
      <c r="C564" s="140" t="s">
        <v>545</v>
      </c>
      <c r="D564" s="138" t="s">
        <v>32</v>
      </c>
      <c r="E564" s="138"/>
      <c r="F564" s="142">
        <v>1</v>
      </c>
      <c r="G564" s="144">
        <f>VLOOKUP(B564,Insumos!$A$2:$C$187,3,FALSE)</f>
        <v>0</v>
      </c>
      <c r="H564" s="138">
        <f t="shared" si="74"/>
        <v>0</v>
      </c>
      <c r="I564" s="138"/>
      <c r="K564" s="145"/>
      <c r="L564" s="123"/>
    </row>
    <row r="565" spans="1:12" ht="12.75">
      <c r="A565" s="136"/>
      <c r="B565" s="112" t="s">
        <v>717</v>
      </c>
      <c r="C565" s="140" t="s">
        <v>545</v>
      </c>
      <c r="D565" s="138" t="s">
        <v>32</v>
      </c>
      <c r="E565" s="138"/>
      <c r="F565" s="142">
        <v>1</v>
      </c>
      <c r="G565" s="144">
        <f>VLOOKUP(B565,Insumos!$A$2:$C$187,3,FALSE)</f>
        <v>0</v>
      </c>
      <c r="H565" s="138">
        <f t="shared" si="74"/>
        <v>0</v>
      </c>
      <c r="I565" s="138"/>
      <c r="K565" s="145"/>
      <c r="L565" s="123"/>
    </row>
    <row r="566" spans="1:12" ht="25.5">
      <c r="A566" s="136"/>
      <c r="B566" s="112" t="s">
        <v>33</v>
      </c>
      <c r="C566" s="140" t="s">
        <v>545</v>
      </c>
      <c r="D566" s="138" t="s">
        <v>32</v>
      </c>
      <c r="E566" s="138"/>
      <c r="F566" s="142">
        <v>2</v>
      </c>
      <c r="G566" s="144">
        <f>VLOOKUP(B566,Insumos!$A$2:$C$187,3,FALSE)</f>
        <v>0</v>
      </c>
      <c r="H566" s="138">
        <f t="shared" si="74"/>
        <v>0</v>
      </c>
      <c r="I566" s="138"/>
      <c r="K566" s="145"/>
      <c r="L566" s="123"/>
    </row>
    <row r="567" spans="1:12" ht="25.5">
      <c r="A567" s="136"/>
      <c r="B567" s="112" t="s">
        <v>719</v>
      </c>
      <c r="C567" s="140" t="s">
        <v>545</v>
      </c>
      <c r="D567" s="138" t="s">
        <v>32</v>
      </c>
      <c r="E567" s="138"/>
      <c r="F567" s="142">
        <v>8</v>
      </c>
      <c r="G567" s="144">
        <f>VLOOKUP(B567,Insumos!$A$2:$C$187,3,FALSE)</f>
        <v>0</v>
      </c>
      <c r="H567" s="138">
        <f t="shared" si="74"/>
        <v>0</v>
      </c>
      <c r="I567" s="138"/>
      <c r="K567" s="145"/>
      <c r="L567" s="123"/>
    </row>
    <row r="568" spans="1:12" ht="25.5">
      <c r="A568" s="136"/>
      <c r="B568" s="112" t="s">
        <v>34</v>
      </c>
      <c r="C568" s="140" t="s">
        <v>545</v>
      </c>
      <c r="D568" s="138" t="s">
        <v>32</v>
      </c>
      <c r="E568" s="138"/>
      <c r="F568" s="142">
        <v>1</v>
      </c>
      <c r="G568" s="144">
        <f>VLOOKUP(B568,Insumos!$A$2:$C$187,3,FALSE)</f>
        <v>0</v>
      </c>
      <c r="H568" s="138">
        <f t="shared" si="74"/>
        <v>0</v>
      </c>
      <c r="I568" s="138"/>
      <c r="K568" s="123"/>
      <c r="L568" s="123"/>
    </row>
    <row r="569" spans="1:12" ht="12.75">
      <c r="A569" s="136"/>
      <c r="B569" s="112" t="s">
        <v>574</v>
      </c>
      <c r="C569" s="140" t="s">
        <v>545</v>
      </c>
      <c r="D569" s="138" t="s">
        <v>35</v>
      </c>
      <c r="E569" s="138"/>
      <c r="F569" s="142">
        <v>2</v>
      </c>
      <c r="G569" s="144">
        <f>VLOOKUP(B569,Insumos!$A$2:$C$187,3,FALSE)</f>
        <v>0</v>
      </c>
      <c r="H569" s="138">
        <f t="shared" si="74"/>
        <v>0</v>
      </c>
      <c r="I569" s="138"/>
      <c r="K569" s="123"/>
      <c r="L569" s="123"/>
    </row>
    <row r="570" spans="1:12" ht="12.75">
      <c r="A570" s="136"/>
      <c r="B570" s="126" t="s">
        <v>702</v>
      </c>
      <c r="C570" s="140" t="s">
        <v>545</v>
      </c>
      <c r="D570" s="138" t="s">
        <v>30</v>
      </c>
      <c r="E570" s="138"/>
      <c r="F570" s="142">
        <v>4.3</v>
      </c>
      <c r="G570" s="144">
        <f>VLOOKUP(B570,Insumos!$A$2:$C$187,3,FALSE)</f>
        <v>0</v>
      </c>
      <c r="H570" s="138">
        <f t="shared" ref="H570" si="75">G570*F570</f>
        <v>0</v>
      </c>
      <c r="I570" s="138"/>
    </row>
    <row r="571" spans="1:12" ht="12.75">
      <c r="A571" s="136"/>
      <c r="B571" s="112" t="s">
        <v>708</v>
      </c>
      <c r="C571" s="140" t="s">
        <v>545</v>
      </c>
      <c r="D571" s="138" t="s">
        <v>32</v>
      </c>
      <c r="E571" s="138"/>
      <c r="F571" s="142">
        <v>1</v>
      </c>
      <c r="G571" s="144">
        <f>VLOOKUP(B571,Insumos!$A$2:$C$187,3,FALSE)</f>
        <v>0</v>
      </c>
      <c r="H571" s="138">
        <f t="shared" si="74"/>
        <v>0</v>
      </c>
      <c r="I571" s="138"/>
    </row>
    <row r="572" spans="1:12" ht="12.75">
      <c r="A572" s="136"/>
      <c r="B572" s="112" t="s">
        <v>108</v>
      </c>
      <c r="C572" s="140" t="s">
        <v>545</v>
      </c>
      <c r="D572" s="138" t="s">
        <v>32</v>
      </c>
      <c r="E572" s="138"/>
      <c r="F572" s="142">
        <v>1</v>
      </c>
      <c r="G572" s="144">
        <f>VLOOKUP(B572,Insumos!$A$2:$C$187,3,FALSE)</f>
        <v>0</v>
      </c>
      <c r="H572" s="138">
        <f t="shared" si="74"/>
        <v>0</v>
      </c>
      <c r="I572" s="138"/>
    </row>
    <row r="573" spans="1:12" ht="12.75">
      <c r="A573" s="136"/>
      <c r="B573" s="112" t="s">
        <v>113</v>
      </c>
      <c r="C573" s="140" t="s">
        <v>545</v>
      </c>
      <c r="D573" s="138" t="s">
        <v>32</v>
      </c>
      <c r="E573" s="138"/>
      <c r="F573" s="142">
        <v>1</v>
      </c>
      <c r="G573" s="144">
        <f>VLOOKUP(B573,Insumos!$A$2:$C$187,3,FALSE)</f>
        <v>0</v>
      </c>
      <c r="H573" s="138">
        <f t="shared" si="74"/>
        <v>0</v>
      </c>
      <c r="I573" s="138"/>
    </row>
    <row r="574" spans="1:12" ht="25.5">
      <c r="A574" s="136"/>
      <c r="B574" s="127" t="s">
        <v>716</v>
      </c>
      <c r="C574" s="140" t="s">
        <v>545</v>
      </c>
      <c r="D574" s="138" t="s">
        <v>32</v>
      </c>
      <c r="E574" s="138"/>
      <c r="F574" s="142">
        <v>1</v>
      </c>
      <c r="G574" s="144">
        <f>VLOOKUP(B574,Insumos!$A$2:$C$187,3,FALSE)</f>
        <v>0</v>
      </c>
      <c r="H574" s="138">
        <f t="shared" si="74"/>
        <v>0</v>
      </c>
      <c r="I574" s="138"/>
    </row>
    <row r="575" spans="1:12" ht="25.5">
      <c r="A575" s="136"/>
      <c r="B575" s="112" t="s">
        <v>115</v>
      </c>
      <c r="C575" s="140" t="s">
        <v>545</v>
      </c>
      <c r="D575" s="138" t="s">
        <v>32</v>
      </c>
      <c r="E575" s="138"/>
      <c r="F575" s="142">
        <v>0</v>
      </c>
      <c r="G575" s="144">
        <f>VLOOKUP(B575,Insumos!$A$2:$C$187,3,FALSE)</f>
        <v>0</v>
      </c>
      <c r="H575" s="138">
        <f t="shared" si="74"/>
        <v>0</v>
      </c>
      <c r="I575" s="138"/>
    </row>
    <row r="576" spans="1:12" ht="12.75">
      <c r="A576" s="136"/>
      <c r="B576" s="112"/>
      <c r="C576" s="140"/>
      <c r="D576" s="138"/>
      <c r="E576" s="138"/>
      <c r="F576" s="142"/>
      <c r="G576" s="144"/>
      <c r="H576" s="138"/>
      <c r="I576" s="138"/>
    </row>
    <row r="577" spans="1:12" ht="12.75">
      <c r="A577" s="292">
        <v>10</v>
      </c>
      <c r="B577" s="299" t="s">
        <v>145</v>
      </c>
      <c r="C577" s="140" t="s">
        <v>545</v>
      </c>
      <c r="D577" s="294" t="s">
        <v>545</v>
      </c>
      <c r="E577" s="109"/>
      <c r="F577" s="300"/>
      <c r="G577" s="300"/>
      <c r="H577" s="295">
        <f>SUM(H578:H594)</f>
        <v>0</v>
      </c>
      <c r="I577" s="295">
        <v>9.36</v>
      </c>
      <c r="K577" s="123"/>
      <c r="L577" s="123"/>
    </row>
    <row r="578" spans="1:12" ht="12.75">
      <c r="A578" s="136"/>
      <c r="B578" s="112" t="s">
        <v>281</v>
      </c>
      <c r="C578" s="140" t="s">
        <v>545</v>
      </c>
      <c r="D578" s="138" t="s">
        <v>32</v>
      </c>
      <c r="E578" s="138"/>
      <c r="F578" s="142">
        <f>F559</f>
        <v>5</v>
      </c>
      <c r="G578" s="144">
        <f>VLOOKUP(B578,Insumos!$A$2:$C$187,3,FALSE)</f>
        <v>0</v>
      </c>
      <c r="H578" s="138">
        <f t="shared" ref="H578" si="76">G578*F578</f>
        <v>0</v>
      </c>
      <c r="I578" s="138"/>
      <c r="K578" s="145"/>
      <c r="L578" s="123"/>
    </row>
    <row r="579" spans="1:12" ht="25.5">
      <c r="A579" s="136"/>
      <c r="B579" s="127" t="s">
        <v>706</v>
      </c>
      <c r="C579" s="140" t="s">
        <v>545</v>
      </c>
      <c r="D579" s="138" t="s">
        <v>32</v>
      </c>
      <c r="E579" s="138"/>
      <c r="F579" s="142">
        <v>4</v>
      </c>
      <c r="G579" s="144">
        <f>VLOOKUP(B579,Insumos!$A$2:$C$187,3,FALSE)</f>
        <v>0</v>
      </c>
      <c r="H579" s="138">
        <f t="shared" ref="H579:H594" si="77">G579*F579</f>
        <v>0</v>
      </c>
      <c r="I579" s="138"/>
      <c r="K579" s="145"/>
      <c r="L579" s="123"/>
    </row>
    <row r="580" spans="1:12" ht="25.5">
      <c r="A580" s="136"/>
      <c r="B580" s="112" t="s">
        <v>284</v>
      </c>
      <c r="C580" s="140" t="s">
        <v>545</v>
      </c>
      <c r="D580" s="138" t="s">
        <v>32</v>
      </c>
      <c r="E580" s="138"/>
      <c r="F580" s="142">
        <v>5</v>
      </c>
      <c r="G580" s="144">
        <f>VLOOKUP(B580,Insumos!$A$2:$C$187,3,FALSE)</f>
        <v>0</v>
      </c>
      <c r="H580" s="138">
        <f t="shared" si="77"/>
        <v>0</v>
      </c>
      <c r="I580" s="138"/>
      <c r="K580" s="145"/>
      <c r="L580" s="123"/>
    </row>
    <row r="581" spans="1:12" ht="25.5">
      <c r="A581" s="136"/>
      <c r="B581" s="112" t="s">
        <v>287</v>
      </c>
      <c r="C581" s="140" t="s">
        <v>545</v>
      </c>
      <c r="D581" s="138" t="s">
        <v>32</v>
      </c>
      <c r="E581" s="138"/>
      <c r="F581" s="142"/>
      <c r="G581" s="144">
        <f>VLOOKUP(B581,Insumos!$A$2:$C$187,3,FALSE)</f>
        <v>0</v>
      </c>
      <c r="H581" s="138">
        <f t="shared" si="77"/>
        <v>0</v>
      </c>
      <c r="I581" s="138"/>
      <c r="K581" s="145"/>
      <c r="L581" s="123"/>
    </row>
    <row r="582" spans="1:12" ht="12.75">
      <c r="A582" s="136"/>
      <c r="B582" s="112" t="s">
        <v>103</v>
      </c>
      <c r="C582" s="140" t="s">
        <v>545</v>
      </c>
      <c r="D582" s="138" t="s">
        <v>32</v>
      </c>
      <c r="E582" s="138"/>
      <c r="F582" s="142">
        <v>1</v>
      </c>
      <c r="G582" s="144">
        <f>VLOOKUP(B582,Insumos!$A$2:$C$187,3,FALSE)</f>
        <v>0</v>
      </c>
      <c r="H582" s="138">
        <f t="shared" si="77"/>
        <v>0</v>
      </c>
      <c r="I582" s="138"/>
      <c r="K582" s="145"/>
      <c r="L582" s="123"/>
    </row>
    <row r="583" spans="1:12" ht="12.75">
      <c r="A583" s="136"/>
      <c r="B583" s="112" t="s">
        <v>717</v>
      </c>
      <c r="C583" s="140" t="s">
        <v>545</v>
      </c>
      <c r="D583" s="138" t="s">
        <v>32</v>
      </c>
      <c r="E583" s="138"/>
      <c r="F583" s="142">
        <v>1</v>
      </c>
      <c r="G583" s="144">
        <f>VLOOKUP(B583,Insumos!$A$2:$C$187,3,FALSE)</f>
        <v>0</v>
      </c>
      <c r="H583" s="138">
        <f t="shared" si="77"/>
        <v>0</v>
      </c>
      <c r="I583" s="138"/>
      <c r="K583" s="145"/>
      <c r="L583" s="123"/>
    </row>
    <row r="584" spans="1:12" ht="25.5">
      <c r="A584" s="136"/>
      <c r="B584" s="127" t="s">
        <v>704</v>
      </c>
      <c r="C584" s="140" t="s">
        <v>545</v>
      </c>
      <c r="D584" s="138" t="s">
        <v>32</v>
      </c>
      <c r="E584" s="138"/>
      <c r="F584" s="142">
        <v>1</v>
      </c>
      <c r="G584" s="144">
        <f>VLOOKUP(B584,Insumos!$A$2:$C$187,3,FALSE)</f>
        <v>0</v>
      </c>
      <c r="H584" s="138">
        <f t="shared" si="77"/>
        <v>0</v>
      </c>
      <c r="I584" s="138"/>
      <c r="K584" s="145"/>
      <c r="L584" s="123"/>
    </row>
    <row r="585" spans="1:12" ht="25.5">
      <c r="A585" s="136"/>
      <c r="B585" s="112" t="s">
        <v>33</v>
      </c>
      <c r="C585" s="140" t="s">
        <v>545</v>
      </c>
      <c r="D585" s="138" t="s">
        <v>32</v>
      </c>
      <c r="E585" s="138"/>
      <c r="F585" s="142">
        <v>2</v>
      </c>
      <c r="G585" s="144">
        <f>VLOOKUP(B585,Insumos!$A$2:$C$187,3,FALSE)</f>
        <v>0</v>
      </c>
      <c r="H585" s="138">
        <f t="shared" si="77"/>
        <v>0</v>
      </c>
      <c r="I585" s="138"/>
      <c r="K585" s="145"/>
      <c r="L585" s="123"/>
    </row>
    <row r="586" spans="1:12" ht="25.5">
      <c r="A586" s="136"/>
      <c r="B586" s="112" t="s">
        <v>719</v>
      </c>
      <c r="C586" s="140" t="s">
        <v>545</v>
      </c>
      <c r="D586" s="138" t="s">
        <v>32</v>
      </c>
      <c r="E586" s="138"/>
      <c r="F586" s="142">
        <v>8</v>
      </c>
      <c r="G586" s="144">
        <f>VLOOKUP(B586,Insumos!$A$2:$C$187,3,FALSE)</f>
        <v>0</v>
      </c>
      <c r="H586" s="138">
        <f t="shared" si="77"/>
        <v>0</v>
      </c>
      <c r="I586" s="138"/>
      <c r="K586" s="145"/>
      <c r="L586" s="123"/>
    </row>
    <row r="587" spans="1:12" ht="25.5">
      <c r="A587" s="136"/>
      <c r="B587" s="112" t="s">
        <v>34</v>
      </c>
      <c r="C587" s="140" t="s">
        <v>545</v>
      </c>
      <c r="D587" s="138" t="s">
        <v>32</v>
      </c>
      <c r="E587" s="138"/>
      <c r="F587" s="142">
        <v>1</v>
      </c>
      <c r="G587" s="144">
        <f>VLOOKUP(B587,Insumos!$A$2:$C$187,3,FALSE)</f>
        <v>0</v>
      </c>
      <c r="H587" s="138">
        <f t="shared" si="77"/>
        <v>0</v>
      </c>
      <c r="I587" s="138"/>
      <c r="K587" s="123"/>
      <c r="L587" s="123"/>
    </row>
    <row r="588" spans="1:12" ht="12.75">
      <c r="A588" s="136"/>
      <c r="B588" s="112" t="s">
        <v>574</v>
      </c>
      <c r="C588" s="140" t="s">
        <v>545</v>
      </c>
      <c r="D588" s="138" t="s">
        <v>35</v>
      </c>
      <c r="E588" s="138"/>
      <c r="F588" s="142">
        <v>2</v>
      </c>
      <c r="G588" s="144">
        <f>VLOOKUP(B588,Insumos!$A$2:$C$187,3,FALSE)</f>
        <v>0</v>
      </c>
      <c r="H588" s="138">
        <f t="shared" si="77"/>
        <v>0</v>
      </c>
      <c r="I588" s="138"/>
      <c r="K588" s="123"/>
      <c r="L588" s="123"/>
    </row>
    <row r="589" spans="1:12" ht="12.75">
      <c r="A589" s="136"/>
      <c r="B589" s="126" t="s">
        <v>702</v>
      </c>
      <c r="C589" s="140" t="s">
        <v>545</v>
      </c>
      <c r="D589" s="138" t="s">
        <v>30</v>
      </c>
      <c r="E589" s="138"/>
      <c r="F589" s="142">
        <v>4.3</v>
      </c>
      <c r="G589" s="144">
        <f>VLOOKUP(B589,Insumos!$A$2:$C$187,3,FALSE)</f>
        <v>0</v>
      </c>
      <c r="H589" s="138">
        <f t="shared" ref="H589" si="78">G589*F589</f>
        <v>0</v>
      </c>
      <c r="I589" s="138"/>
      <c r="K589" s="123"/>
      <c r="L589" s="123"/>
    </row>
    <row r="590" spans="1:12" ht="12.75">
      <c r="A590" s="136"/>
      <c r="B590" s="112" t="s">
        <v>709</v>
      </c>
      <c r="C590" s="140" t="s">
        <v>545</v>
      </c>
      <c r="D590" s="138" t="s">
        <v>32</v>
      </c>
      <c r="E590" s="138"/>
      <c r="F590" s="142">
        <v>1</v>
      </c>
      <c r="G590" s="144">
        <f>VLOOKUP(B590,Insumos!$A$2:$C$187,3,FALSE)</f>
        <v>0</v>
      </c>
      <c r="H590" s="138">
        <f t="shared" si="77"/>
        <v>0</v>
      </c>
      <c r="I590" s="138"/>
    </row>
    <row r="591" spans="1:12" ht="12.75">
      <c r="A591" s="136"/>
      <c r="B591" s="112" t="s">
        <v>108</v>
      </c>
      <c r="C591" s="140" t="s">
        <v>545</v>
      </c>
      <c r="D591" s="138" t="s">
        <v>32</v>
      </c>
      <c r="E591" s="138"/>
      <c r="F591" s="142">
        <v>1</v>
      </c>
      <c r="G591" s="144">
        <f>VLOOKUP(B591,Insumos!$A$2:$C$187,3,FALSE)</f>
        <v>0</v>
      </c>
      <c r="H591" s="138">
        <f t="shared" si="77"/>
        <v>0</v>
      </c>
      <c r="I591" s="138"/>
    </row>
    <row r="592" spans="1:12" ht="12.75">
      <c r="A592" s="136"/>
      <c r="B592" s="112" t="s">
        <v>113</v>
      </c>
      <c r="C592" s="140" t="s">
        <v>545</v>
      </c>
      <c r="D592" s="138" t="s">
        <v>32</v>
      </c>
      <c r="E592" s="138"/>
      <c r="F592" s="142">
        <v>1</v>
      </c>
      <c r="G592" s="144">
        <f>VLOOKUP(B592,Insumos!$A$2:$C$187,3,FALSE)</f>
        <v>0</v>
      </c>
      <c r="H592" s="138">
        <f t="shared" si="77"/>
        <v>0</v>
      </c>
      <c r="I592" s="138"/>
    </row>
    <row r="593" spans="1:9" ht="25.5">
      <c r="A593" s="136"/>
      <c r="B593" s="127" t="s">
        <v>716</v>
      </c>
      <c r="C593" s="140" t="s">
        <v>545</v>
      </c>
      <c r="D593" s="138" t="s">
        <v>32</v>
      </c>
      <c r="E593" s="138"/>
      <c r="F593" s="142">
        <v>1</v>
      </c>
      <c r="G593" s="144">
        <f>VLOOKUP(B593,Insumos!$A$2:$C$187,3,FALSE)</f>
        <v>0</v>
      </c>
      <c r="H593" s="138">
        <f t="shared" si="77"/>
        <v>0</v>
      </c>
      <c r="I593" s="138"/>
    </row>
    <row r="594" spans="1:9" ht="25.5">
      <c r="A594" s="136"/>
      <c r="B594" s="112" t="s">
        <v>116</v>
      </c>
      <c r="C594" s="140" t="s">
        <v>545</v>
      </c>
      <c r="D594" s="138" t="s">
        <v>32</v>
      </c>
      <c r="E594" s="138"/>
      <c r="F594" s="142">
        <v>0</v>
      </c>
      <c r="G594" s="144">
        <f>VLOOKUP(B594,Insumos!$A$2:$C$187,3,FALSE)</f>
        <v>0</v>
      </c>
      <c r="H594" s="138">
        <f t="shared" si="77"/>
        <v>0</v>
      </c>
      <c r="I594" s="138"/>
    </row>
    <row r="595" spans="1:9" ht="12.75">
      <c r="A595" s="136"/>
      <c r="B595" s="112"/>
      <c r="C595" s="140"/>
      <c r="D595" s="138"/>
      <c r="E595" s="138"/>
      <c r="F595" s="101"/>
      <c r="G595" s="144"/>
      <c r="H595" s="138"/>
      <c r="I595" s="141"/>
    </row>
    <row r="596" spans="1:9" ht="12.75">
      <c r="A596" s="292">
        <v>10</v>
      </c>
      <c r="B596" s="299" t="s">
        <v>415</v>
      </c>
      <c r="C596" s="140" t="s">
        <v>545</v>
      </c>
      <c r="D596" s="294" t="s">
        <v>545</v>
      </c>
      <c r="E596" s="109"/>
      <c r="F596" s="300"/>
      <c r="G596" s="300"/>
      <c r="H596" s="295">
        <f>SUM(H597:H613)</f>
        <v>0</v>
      </c>
      <c r="I596" s="295">
        <v>9.36</v>
      </c>
    </row>
    <row r="597" spans="1:9" ht="12.75">
      <c r="A597" s="136"/>
      <c r="B597" s="112" t="s">
        <v>281</v>
      </c>
      <c r="C597" s="140" t="s">
        <v>545</v>
      </c>
      <c r="D597" s="138" t="s">
        <v>32</v>
      </c>
      <c r="E597" s="138"/>
      <c r="F597" s="142">
        <v>5</v>
      </c>
      <c r="G597" s="144">
        <f>VLOOKUP(B597,Insumos!$A$2:$C$187,3,FALSE)</f>
        <v>0</v>
      </c>
      <c r="H597" s="138">
        <f t="shared" ref="H597" si="79">G597*F597</f>
        <v>0</v>
      </c>
      <c r="I597" s="138"/>
    </row>
    <row r="598" spans="1:9" ht="25.5">
      <c r="A598" s="136"/>
      <c r="B598" s="127" t="s">
        <v>706</v>
      </c>
      <c r="C598" s="140" t="s">
        <v>545</v>
      </c>
      <c r="D598" s="138" t="s">
        <v>32</v>
      </c>
      <c r="E598" s="138"/>
      <c r="F598" s="142">
        <v>4</v>
      </c>
      <c r="G598" s="144">
        <f>VLOOKUP(B598,Insumos!$A$2:$C$187,3,FALSE)</f>
        <v>0</v>
      </c>
      <c r="H598" s="138">
        <f t="shared" ref="H598:H613" si="80">G598*F598</f>
        <v>0</v>
      </c>
      <c r="I598" s="138"/>
    </row>
    <row r="599" spans="1:9" s="120" customFormat="1" ht="25.5">
      <c r="A599" s="136"/>
      <c r="B599" s="112" t="s">
        <v>284</v>
      </c>
      <c r="C599" s="140" t="s">
        <v>545</v>
      </c>
      <c r="D599" s="138" t="s">
        <v>32</v>
      </c>
      <c r="E599" s="138"/>
      <c r="F599" s="142">
        <v>5</v>
      </c>
      <c r="G599" s="144">
        <f>VLOOKUP(B599,Insumos!$A$2:$C$187,3,FALSE)</f>
        <v>0</v>
      </c>
      <c r="H599" s="138">
        <f t="shared" si="80"/>
        <v>0</v>
      </c>
      <c r="I599" s="138"/>
    </row>
    <row r="600" spans="1:9" ht="25.5">
      <c r="A600" s="136"/>
      <c r="B600" s="112" t="s">
        <v>287</v>
      </c>
      <c r="C600" s="140" t="s">
        <v>545</v>
      </c>
      <c r="D600" s="138" t="s">
        <v>32</v>
      </c>
      <c r="E600" s="138"/>
      <c r="F600" s="142"/>
      <c r="G600" s="144">
        <f>VLOOKUP(B600,Insumos!$A$2:$C$187,3,FALSE)</f>
        <v>0</v>
      </c>
      <c r="H600" s="138">
        <f t="shared" si="80"/>
        <v>0</v>
      </c>
      <c r="I600" s="138"/>
    </row>
    <row r="601" spans="1:9" ht="12.75">
      <c r="A601" s="136"/>
      <c r="B601" s="112" t="s">
        <v>103</v>
      </c>
      <c r="C601" s="140" t="s">
        <v>545</v>
      </c>
      <c r="D601" s="138" t="s">
        <v>32</v>
      </c>
      <c r="E601" s="138"/>
      <c r="F601" s="142">
        <v>1</v>
      </c>
      <c r="G601" s="144">
        <f>VLOOKUP(B601,Insumos!$A$2:$C$187,3,FALSE)</f>
        <v>0</v>
      </c>
      <c r="H601" s="138">
        <f t="shared" si="80"/>
        <v>0</v>
      </c>
      <c r="I601" s="138"/>
    </row>
    <row r="602" spans="1:9" ht="12.75">
      <c r="A602" s="136"/>
      <c r="B602" s="112" t="s">
        <v>717</v>
      </c>
      <c r="C602" s="140" t="s">
        <v>545</v>
      </c>
      <c r="D602" s="138" t="s">
        <v>32</v>
      </c>
      <c r="E602" s="138"/>
      <c r="F602" s="142">
        <v>1</v>
      </c>
      <c r="G602" s="144">
        <f>VLOOKUP(B602,Insumos!$A$2:$C$187,3,FALSE)</f>
        <v>0</v>
      </c>
      <c r="H602" s="138">
        <f t="shared" si="80"/>
        <v>0</v>
      </c>
      <c r="I602" s="138"/>
    </row>
    <row r="603" spans="1:9" ht="25.5">
      <c r="A603" s="136"/>
      <c r="B603" s="127" t="s">
        <v>704</v>
      </c>
      <c r="C603" s="140" t="s">
        <v>545</v>
      </c>
      <c r="D603" s="138" t="s">
        <v>32</v>
      </c>
      <c r="E603" s="138"/>
      <c r="F603" s="142">
        <v>1</v>
      </c>
      <c r="G603" s="144">
        <f>VLOOKUP(B603,Insumos!$A$2:$C$187,3,FALSE)</f>
        <v>0</v>
      </c>
      <c r="H603" s="138">
        <f t="shared" si="80"/>
        <v>0</v>
      </c>
      <c r="I603" s="138"/>
    </row>
    <row r="604" spans="1:9" ht="25.5">
      <c r="A604" s="136"/>
      <c r="B604" s="112" t="s">
        <v>33</v>
      </c>
      <c r="C604" s="140" t="s">
        <v>545</v>
      </c>
      <c r="D604" s="138" t="s">
        <v>32</v>
      </c>
      <c r="E604" s="138"/>
      <c r="F604" s="142">
        <v>2</v>
      </c>
      <c r="G604" s="144">
        <f>VLOOKUP(B604,Insumos!$A$2:$C$187,3,FALSE)</f>
        <v>0</v>
      </c>
      <c r="H604" s="138">
        <f t="shared" si="80"/>
        <v>0</v>
      </c>
      <c r="I604" s="138"/>
    </row>
    <row r="605" spans="1:9" ht="25.5">
      <c r="A605" s="136"/>
      <c r="B605" s="112" t="s">
        <v>719</v>
      </c>
      <c r="C605" s="140" t="s">
        <v>545</v>
      </c>
      <c r="D605" s="138" t="s">
        <v>32</v>
      </c>
      <c r="E605" s="138"/>
      <c r="F605" s="142">
        <v>8</v>
      </c>
      <c r="G605" s="144">
        <f>VLOOKUP(B605,Insumos!$A$2:$C$187,3,FALSE)</f>
        <v>0</v>
      </c>
      <c r="H605" s="138">
        <f t="shared" si="80"/>
        <v>0</v>
      </c>
      <c r="I605" s="138"/>
    </row>
    <row r="606" spans="1:9" ht="25.5">
      <c r="A606" s="136"/>
      <c r="B606" s="112" t="s">
        <v>34</v>
      </c>
      <c r="C606" s="140" t="s">
        <v>545</v>
      </c>
      <c r="D606" s="138" t="s">
        <v>32</v>
      </c>
      <c r="E606" s="138"/>
      <c r="F606" s="142">
        <v>1</v>
      </c>
      <c r="G606" s="144">
        <f>VLOOKUP(B606,Insumos!$A$2:$C$187,3,FALSE)</f>
        <v>0</v>
      </c>
      <c r="H606" s="138">
        <f t="shared" si="80"/>
        <v>0</v>
      </c>
      <c r="I606" s="138"/>
    </row>
    <row r="607" spans="1:9" ht="12.75">
      <c r="A607" s="136"/>
      <c r="B607" s="111" t="s">
        <v>428</v>
      </c>
      <c r="C607" s="140" t="s">
        <v>545</v>
      </c>
      <c r="D607" s="138" t="s">
        <v>35</v>
      </c>
      <c r="E607" s="138"/>
      <c r="F607" s="142">
        <v>2</v>
      </c>
      <c r="G607" s="144">
        <f>VLOOKUP(B607,Insumos!$A$2:$C$187,3,FALSE)</f>
        <v>0</v>
      </c>
      <c r="H607" s="138">
        <f t="shared" si="80"/>
        <v>0</v>
      </c>
      <c r="I607" s="138"/>
    </row>
    <row r="608" spans="1:9" ht="12.75">
      <c r="A608" s="136"/>
      <c r="B608" s="126" t="s">
        <v>702</v>
      </c>
      <c r="C608" s="140" t="s">
        <v>545</v>
      </c>
      <c r="D608" s="138" t="s">
        <v>30</v>
      </c>
      <c r="E608" s="138"/>
      <c r="F608" s="142">
        <v>4.3</v>
      </c>
      <c r="G608" s="144">
        <f>VLOOKUP(B608,Insumos!$A$2:$C$187,3,FALSE)</f>
        <v>0</v>
      </c>
      <c r="H608" s="138">
        <f t="shared" ref="H608" si="81">G608*F608</f>
        <v>0</v>
      </c>
      <c r="I608" s="138"/>
    </row>
    <row r="609" spans="1:9" ht="12.75">
      <c r="A609" s="136"/>
      <c r="B609" s="112" t="s">
        <v>710</v>
      </c>
      <c r="C609" s="140" t="s">
        <v>545</v>
      </c>
      <c r="D609" s="138" t="s">
        <v>32</v>
      </c>
      <c r="E609" s="138"/>
      <c r="F609" s="142">
        <v>1</v>
      </c>
      <c r="G609" s="144">
        <f>VLOOKUP(B609,Insumos!$A$2:$C$187,3,FALSE)</f>
        <v>0</v>
      </c>
      <c r="H609" s="138">
        <f t="shared" si="80"/>
        <v>0</v>
      </c>
      <c r="I609" s="138"/>
    </row>
    <row r="610" spans="1:9" ht="12.75">
      <c r="A610" s="136"/>
      <c r="B610" s="112" t="s">
        <v>108</v>
      </c>
      <c r="C610" s="140" t="s">
        <v>545</v>
      </c>
      <c r="D610" s="138" t="s">
        <v>32</v>
      </c>
      <c r="E610" s="138"/>
      <c r="F610" s="142">
        <v>1</v>
      </c>
      <c r="G610" s="144">
        <f>VLOOKUP(B610,Insumos!$A$2:$C$187,3,FALSE)</f>
        <v>0</v>
      </c>
      <c r="H610" s="138">
        <f t="shared" si="80"/>
        <v>0</v>
      </c>
      <c r="I610" s="138"/>
    </row>
    <row r="611" spans="1:9" ht="12.75">
      <c r="A611" s="136"/>
      <c r="B611" s="112" t="s">
        <v>113</v>
      </c>
      <c r="C611" s="140" t="s">
        <v>545</v>
      </c>
      <c r="D611" s="138" t="s">
        <v>32</v>
      </c>
      <c r="E611" s="138"/>
      <c r="F611" s="142">
        <v>1</v>
      </c>
      <c r="G611" s="144">
        <f>VLOOKUP(B611,Insumos!$A$2:$C$187,3,FALSE)</f>
        <v>0</v>
      </c>
      <c r="H611" s="138">
        <f t="shared" si="80"/>
        <v>0</v>
      </c>
      <c r="I611" s="138"/>
    </row>
    <row r="612" spans="1:9" ht="25.5">
      <c r="A612" s="136"/>
      <c r="B612" s="127" t="s">
        <v>716</v>
      </c>
      <c r="C612" s="140" t="s">
        <v>545</v>
      </c>
      <c r="D612" s="138" t="s">
        <v>32</v>
      </c>
      <c r="E612" s="138"/>
      <c r="F612" s="142">
        <v>1</v>
      </c>
      <c r="G612" s="144">
        <f>VLOOKUP(B612,Insumos!$A$2:$C$187,3,FALSE)</f>
        <v>0</v>
      </c>
      <c r="H612" s="138">
        <f t="shared" si="80"/>
        <v>0</v>
      </c>
      <c r="I612" s="138"/>
    </row>
    <row r="613" spans="1:9" ht="25.5">
      <c r="A613" s="136"/>
      <c r="B613" s="112" t="s">
        <v>414</v>
      </c>
      <c r="C613" s="140" t="s">
        <v>545</v>
      </c>
      <c r="D613" s="138" t="s">
        <v>32</v>
      </c>
      <c r="E613" s="138"/>
      <c r="F613" s="142">
        <v>0</v>
      </c>
      <c r="G613" s="144">
        <f>VLOOKUP(B613,Insumos!$A$2:$C$187,3,FALSE)</f>
        <v>0</v>
      </c>
      <c r="H613" s="138">
        <f t="shared" si="80"/>
        <v>0</v>
      </c>
      <c r="I613" s="138"/>
    </row>
    <row r="614" spans="1:9" ht="12.75">
      <c r="A614" s="136"/>
      <c r="B614" s="112"/>
      <c r="C614" s="140"/>
      <c r="D614" s="138"/>
      <c r="E614" s="138"/>
      <c r="F614" s="101"/>
      <c r="G614" s="144"/>
      <c r="H614" s="138"/>
      <c r="I614" s="141"/>
    </row>
    <row r="615" spans="1:9" ht="25.5">
      <c r="A615" s="292" t="s">
        <v>599</v>
      </c>
      <c r="B615" s="299" t="s">
        <v>332</v>
      </c>
      <c r="C615" s="140" t="s">
        <v>545</v>
      </c>
      <c r="D615" s="294" t="s">
        <v>545</v>
      </c>
      <c r="E615" s="109"/>
      <c r="F615" s="300"/>
      <c r="G615" s="300"/>
      <c r="H615" s="295">
        <f>SUM(H616:H638)</f>
        <v>0</v>
      </c>
      <c r="I615" s="295">
        <v>14.48</v>
      </c>
    </row>
    <row r="616" spans="1:9" ht="12.75">
      <c r="A616" s="136"/>
      <c r="B616" s="112" t="s">
        <v>283</v>
      </c>
      <c r="C616" s="140" t="s">
        <v>545</v>
      </c>
      <c r="D616" s="138" t="s">
        <v>32</v>
      </c>
      <c r="E616" s="138"/>
      <c r="F616" s="142">
        <v>2</v>
      </c>
      <c r="G616" s="144">
        <f>VLOOKUP(B616,Insumos!$A$2:$C$187,3,FALSE)</f>
        <v>0</v>
      </c>
      <c r="H616" s="138">
        <f t="shared" ref="H616" si="82">G616*F616</f>
        <v>0</v>
      </c>
      <c r="I616" s="138"/>
    </row>
    <row r="617" spans="1:9" ht="12.75">
      <c r="A617" s="136"/>
      <c r="B617" s="112" t="s">
        <v>104</v>
      </c>
      <c r="C617" s="140" t="s">
        <v>545</v>
      </c>
      <c r="D617" s="138" t="s">
        <v>32</v>
      </c>
      <c r="E617" s="138"/>
      <c r="F617" s="142">
        <v>4</v>
      </c>
      <c r="G617" s="144">
        <f>VLOOKUP(B617,Insumos!$A$2:$C$187,3,FALSE)</f>
        <v>0</v>
      </c>
      <c r="H617" s="138">
        <f t="shared" ref="H617:H638" si="83">G617*F617</f>
        <v>0</v>
      </c>
      <c r="I617" s="138"/>
    </row>
    <row r="618" spans="1:9" ht="12.75">
      <c r="A618" s="136"/>
      <c r="B618" s="112" t="s">
        <v>105</v>
      </c>
      <c r="C618" s="140" t="s">
        <v>545</v>
      </c>
      <c r="D618" s="138" t="s">
        <v>32</v>
      </c>
      <c r="E618" s="138"/>
      <c r="F618" s="142">
        <v>4</v>
      </c>
      <c r="G618" s="144">
        <f>VLOOKUP(B618,Insumos!$A$2:$C$187,3,FALSE)</f>
        <v>0</v>
      </c>
      <c r="H618" s="138">
        <f t="shared" si="83"/>
        <v>0</v>
      </c>
      <c r="I618" s="138"/>
    </row>
    <row r="619" spans="1:9" ht="12.75">
      <c r="A619" s="136"/>
      <c r="B619" s="112" t="s">
        <v>288</v>
      </c>
      <c r="C619" s="140" t="s">
        <v>545</v>
      </c>
      <c r="D619" s="138" t="s">
        <v>32</v>
      </c>
      <c r="E619" s="138"/>
      <c r="F619" s="142">
        <v>4</v>
      </c>
      <c r="G619" s="144">
        <f>VLOOKUP(B619,Insumos!$A$2:$C$187,3,FALSE)</f>
        <v>0</v>
      </c>
      <c r="H619" s="138">
        <f t="shared" si="83"/>
        <v>0</v>
      </c>
      <c r="I619" s="138"/>
    </row>
    <row r="620" spans="1:9" ht="12.75">
      <c r="A620" s="136"/>
      <c r="B620" s="112" t="s">
        <v>281</v>
      </c>
      <c r="C620" s="140" t="s">
        <v>545</v>
      </c>
      <c r="D620" s="138" t="s">
        <v>32</v>
      </c>
      <c r="E620" s="138"/>
      <c r="F620" s="142">
        <v>12</v>
      </c>
      <c r="G620" s="144">
        <f>VLOOKUP(B620,Insumos!$A$2:$C$187,3,FALSE)</f>
        <v>0</v>
      </c>
      <c r="H620" s="138">
        <f t="shared" si="83"/>
        <v>0</v>
      </c>
      <c r="I620" s="138"/>
    </row>
    <row r="621" spans="1:9" ht="25.5">
      <c r="A621" s="136"/>
      <c r="B621" s="127" t="s">
        <v>706</v>
      </c>
      <c r="C621" s="140" t="s">
        <v>545</v>
      </c>
      <c r="D621" s="138" t="s">
        <v>32</v>
      </c>
      <c r="E621" s="138"/>
      <c r="F621" s="142">
        <v>4</v>
      </c>
      <c r="G621" s="144">
        <f>VLOOKUP(B621,Insumos!$A$2:$C$187,3,FALSE)</f>
        <v>0</v>
      </c>
      <c r="H621" s="138">
        <f t="shared" si="83"/>
        <v>0</v>
      </c>
      <c r="I621" s="138"/>
    </row>
    <row r="622" spans="1:9" ht="25.5">
      <c r="A622" s="136"/>
      <c r="B622" s="112" t="s">
        <v>284</v>
      </c>
      <c r="C622" s="140" t="s">
        <v>545</v>
      </c>
      <c r="D622" s="138" t="s">
        <v>32</v>
      </c>
      <c r="E622" s="138"/>
      <c r="F622" s="142">
        <v>2</v>
      </c>
      <c r="G622" s="144">
        <f>VLOOKUP(B622,Insumos!$A$2:$C$187,3,FALSE)</f>
        <v>0</v>
      </c>
      <c r="H622" s="138">
        <f t="shared" si="83"/>
        <v>0</v>
      </c>
      <c r="I622" s="138"/>
    </row>
    <row r="623" spans="1:9" ht="25.5">
      <c r="A623" s="136"/>
      <c r="B623" s="112" t="s">
        <v>287</v>
      </c>
      <c r="C623" s="140" t="s">
        <v>545</v>
      </c>
      <c r="D623" s="138" t="s">
        <v>32</v>
      </c>
      <c r="E623" s="138"/>
      <c r="F623" s="142">
        <v>2</v>
      </c>
      <c r="G623" s="144">
        <f>VLOOKUP(B623,Insumos!$A$2:$C$187,3,FALSE)</f>
        <v>0</v>
      </c>
      <c r="H623" s="138">
        <f t="shared" si="83"/>
        <v>0</v>
      </c>
      <c r="I623" s="138"/>
    </row>
    <row r="624" spans="1:9" ht="12.75">
      <c r="A624" s="136"/>
      <c r="B624" s="112" t="s">
        <v>424</v>
      </c>
      <c r="C624" s="140" t="s">
        <v>545</v>
      </c>
      <c r="D624" s="138" t="s">
        <v>32</v>
      </c>
      <c r="E624" s="138"/>
      <c r="F624" s="142">
        <v>3</v>
      </c>
      <c r="G624" s="144">
        <f>VLOOKUP(B624,Insumos!$A$2:$C$187,3,FALSE)</f>
        <v>0</v>
      </c>
      <c r="H624" s="138">
        <f t="shared" si="83"/>
        <v>0</v>
      </c>
      <c r="I624" s="138"/>
    </row>
    <row r="625" spans="1:9" ht="12.75">
      <c r="A625" s="136"/>
      <c r="B625" s="112" t="s">
        <v>107</v>
      </c>
      <c r="C625" s="140" t="s">
        <v>545</v>
      </c>
      <c r="D625" s="138" t="s">
        <v>32</v>
      </c>
      <c r="E625" s="141"/>
      <c r="F625" s="142"/>
      <c r="G625" s="144">
        <f>VLOOKUP(B625,Insumos!$A$2:$C$187,3,FALSE)</f>
        <v>0</v>
      </c>
      <c r="H625" s="138">
        <f t="shared" si="83"/>
        <v>0</v>
      </c>
      <c r="I625" s="138"/>
    </row>
    <row r="626" spans="1:9" ht="12.75">
      <c r="A626" s="136"/>
      <c r="B626" s="112" t="s">
        <v>103</v>
      </c>
      <c r="C626" s="140" t="s">
        <v>545</v>
      </c>
      <c r="D626" s="138" t="s">
        <v>32</v>
      </c>
      <c r="E626" s="138"/>
      <c r="F626" s="142">
        <v>1</v>
      </c>
      <c r="G626" s="144">
        <f>VLOOKUP(B626,Insumos!$A$2:$C$187,3,FALSE)</f>
        <v>0</v>
      </c>
      <c r="H626" s="138">
        <f t="shared" si="83"/>
        <v>0</v>
      </c>
      <c r="I626" s="138"/>
    </row>
    <row r="627" spans="1:9" ht="12.75">
      <c r="A627" s="136"/>
      <c r="B627" s="112" t="s">
        <v>717</v>
      </c>
      <c r="C627" s="140" t="s">
        <v>545</v>
      </c>
      <c r="D627" s="138" t="s">
        <v>32</v>
      </c>
      <c r="E627" s="138"/>
      <c r="F627" s="142">
        <v>1</v>
      </c>
      <c r="G627" s="144">
        <f>VLOOKUP(B627,Insumos!$A$2:$C$187,3,FALSE)</f>
        <v>0</v>
      </c>
      <c r="H627" s="138">
        <f t="shared" si="83"/>
        <v>0</v>
      </c>
      <c r="I627" s="138"/>
    </row>
    <row r="628" spans="1:9" ht="25.5">
      <c r="A628" s="136"/>
      <c r="B628" s="112" t="s">
        <v>573</v>
      </c>
      <c r="C628" s="140" t="s">
        <v>545</v>
      </c>
      <c r="D628" s="138" t="s">
        <v>32</v>
      </c>
      <c r="E628" s="141"/>
      <c r="F628" s="142">
        <v>6</v>
      </c>
      <c r="G628" s="144">
        <f>VLOOKUP(B628,Insumos!$A$2:$C$187,3,FALSE)</f>
        <v>0</v>
      </c>
      <c r="H628" s="138">
        <f t="shared" si="83"/>
        <v>0</v>
      </c>
      <c r="I628" s="138"/>
    </row>
    <row r="629" spans="1:9" ht="25.5">
      <c r="A629" s="136"/>
      <c r="B629" s="112" t="s">
        <v>33</v>
      </c>
      <c r="C629" s="140" t="s">
        <v>545</v>
      </c>
      <c r="D629" s="138" t="s">
        <v>32</v>
      </c>
      <c r="E629" s="138"/>
      <c r="F629" s="142">
        <v>2</v>
      </c>
      <c r="G629" s="144">
        <f>VLOOKUP(B629,Insumos!$A$2:$C$187,3,FALSE)</f>
        <v>0</v>
      </c>
      <c r="H629" s="138">
        <f t="shared" si="83"/>
        <v>0</v>
      </c>
      <c r="I629" s="138"/>
    </row>
    <row r="630" spans="1:9" ht="25.5">
      <c r="A630" s="136"/>
      <c r="B630" s="112" t="s">
        <v>719</v>
      </c>
      <c r="C630" s="140" t="s">
        <v>545</v>
      </c>
      <c r="D630" s="138" t="s">
        <v>32</v>
      </c>
      <c r="E630" s="138"/>
      <c r="F630" s="142">
        <f>F621</f>
        <v>4</v>
      </c>
      <c r="G630" s="144">
        <f>VLOOKUP(B630,Insumos!$A$2:$C$187,3,FALSE)</f>
        <v>0</v>
      </c>
      <c r="H630" s="138">
        <f t="shared" si="83"/>
        <v>0</v>
      </c>
      <c r="I630" s="138"/>
    </row>
    <row r="631" spans="1:9" ht="25.5">
      <c r="A631" s="136"/>
      <c r="B631" s="112" t="s">
        <v>34</v>
      </c>
      <c r="C631" s="140" t="s">
        <v>545</v>
      </c>
      <c r="D631" s="138" t="s">
        <v>32</v>
      </c>
      <c r="E631" s="138"/>
      <c r="F631" s="142">
        <v>3</v>
      </c>
      <c r="G631" s="144">
        <f>VLOOKUP(B631,Insumos!$A$2:$C$187,3,FALSE)</f>
        <v>0</v>
      </c>
      <c r="H631" s="138">
        <f t="shared" si="83"/>
        <v>0</v>
      </c>
      <c r="I631" s="138"/>
    </row>
    <row r="632" spans="1:9" ht="12.75">
      <c r="A632" s="136"/>
      <c r="B632" s="112" t="s">
        <v>285</v>
      </c>
      <c r="C632" s="140" t="s">
        <v>545</v>
      </c>
      <c r="D632" s="138" t="s">
        <v>32</v>
      </c>
      <c r="E632" s="141"/>
      <c r="F632" s="142"/>
      <c r="G632" s="144">
        <f>VLOOKUP(B632,Insumos!$A$2:$C$187,3,FALSE)</f>
        <v>0</v>
      </c>
      <c r="H632" s="138">
        <f t="shared" si="83"/>
        <v>0</v>
      </c>
      <c r="I632" s="138"/>
    </row>
    <row r="633" spans="1:9" ht="12.75">
      <c r="A633" s="136"/>
      <c r="B633" s="126" t="s">
        <v>702</v>
      </c>
      <c r="C633" s="140" t="s">
        <v>545</v>
      </c>
      <c r="D633" s="138" t="s">
        <v>30</v>
      </c>
      <c r="E633" s="138"/>
      <c r="F633" s="142">
        <v>5</v>
      </c>
      <c r="G633" s="144">
        <f>VLOOKUP(B633,Insumos!$A$2:$C$187,3,FALSE)</f>
        <v>0</v>
      </c>
      <c r="H633" s="138">
        <f t="shared" ref="H633" si="84">G633*F633</f>
        <v>0</v>
      </c>
      <c r="I633" s="138"/>
    </row>
    <row r="634" spans="1:9" ht="12.75">
      <c r="A634" s="136"/>
      <c r="B634" s="111" t="s">
        <v>428</v>
      </c>
      <c r="C634" s="140" t="s">
        <v>545</v>
      </c>
      <c r="D634" s="138" t="s">
        <v>35</v>
      </c>
      <c r="E634" s="138"/>
      <c r="F634" s="142">
        <v>3</v>
      </c>
      <c r="G634" s="144">
        <f>VLOOKUP(B634,Insumos!$A$2:$C$187,3,FALSE)</f>
        <v>0</v>
      </c>
      <c r="H634" s="138">
        <f t="shared" si="83"/>
        <v>0</v>
      </c>
      <c r="I634" s="138"/>
    </row>
    <row r="635" spans="1:9" ht="12.75">
      <c r="A635" s="136"/>
      <c r="B635" s="112" t="s">
        <v>709</v>
      </c>
      <c r="C635" s="140" t="s">
        <v>545</v>
      </c>
      <c r="D635" s="138" t="s">
        <v>32</v>
      </c>
      <c r="E635" s="138"/>
      <c r="F635" s="142">
        <v>3</v>
      </c>
      <c r="G635" s="144">
        <f>VLOOKUP(B635,Insumos!$A$2:$C$187,3,FALSE)</f>
        <v>0</v>
      </c>
      <c r="H635" s="138">
        <f t="shared" si="83"/>
        <v>0</v>
      </c>
      <c r="I635" s="138"/>
    </row>
    <row r="636" spans="1:9" ht="12.75">
      <c r="A636" s="136"/>
      <c r="B636" s="112" t="s">
        <v>108</v>
      </c>
      <c r="C636" s="140" t="s">
        <v>545</v>
      </c>
      <c r="D636" s="138" t="s">
        <v>32</v>
      </c>
      <c r="E636" s="138"/>
      <c r="F636" s="142">
        <v>3</v>
      </c>
      <c r="G636" s="144">
        <f>VLOOKUP(B636,Insumos!$A$2:$C$187,3,FALSE)</f>
        <v>0</v>
      </c>
      <c r="H636" s="138">
        <f t="shared" si="83"/>
        <v>0</v>
      </c>
      <c r="I636" s="138"/>
    </row>
    <row r="637" spans="1:9" ht="12.75">
      <c r="A637" s="136"/>
      <c r="B637" s="112" t="s">
        <v>113</v>
      </c>
      <c r="C637" s="140" t="s">
        <v>545</v>
      </c>
      <c r="D637" s="138" t="s">
        <v>32</v>
      </c>
      <c r="E637" s="138"/>
      <c r="F637" s="142">
        <v>3</v>
      </c>
      <c r="G637" s="144">
        <f>VLOOKUP(B637,Insumos!$A$2:$C$187,3,FALSE)</f>
        <v>0</v>
      </c>
      <c r="H637" s="138">
        <f t="shared" si="83"/>
        <v>0</v>
      </c>
      <c r="I637" s="138"/>
    </row>
    <row r="638" spans="1:9" ht="25.5">
      <c r="A638" s="136"/>
      <c r="B638" s="112" t="s">
        <v>114</v>
      </c>
      <c r="C638" s="140" t="s">
        <v>545</v>
      </c>
      <c r="D638" s="138" t="s">
        <v>32</v>
      </c>
      <c r="E638" s="138"/>
      <c r="F638" s="142">
        <v>0</v>
      </c>
      <c r="G638" s="144">
        <f>VLOOKUP(B638,Insumos!$A$2:$C$187,3,FALSE)</f>
        <v>0</v>
      </c>
      <c r="H638" s="138">
        <f t="shared" si="83"/>
        <v>0</v>
      </c>
      <c r="I638" s="138"/>
    </row>
    <row r="639" spans="1:9" ht="12.75">
      <c r="A639" s="136"/>
      <c r="B639" s="112"/>
      <c r="C639" s="140"/>
      <c r="D639" s="138"/>
      <c r="E639" s="138"/>
      <c r="F639" s="142"/>
      <c r="G639" s="144"/>
      <c r="H639" s="138"/>
      <c r="I639" s="141"/>
    </row>
    <row r="640" spans="1:9" ht="25.5">
      <c r="A640" s="292" t="s">
        <v>599</v>
      </c>
      <c r="B640" s="299" t="s">
        <v>333</v>
      </c>
      <c r="C640" s="140" t="s">
        <v>545</v>
      </c>
      <c r="D640" s="294" t="s">
        <v>545</v>
      </c>
      <c r="E640" s="109"/>
      <c r="F640" s="300"/>
      <c r="G640" s="300"/>
      <c r="H640" s="295">
        <f>SUM(H641:H664)</f>
        <v>0</v>
      </c>
      <c r="I640" s="295">
        <v>14.48</v>
      </c>
    </row>
    <row r="641" spans="1:9" ht="12.75">
      <c r="A641" s="136"/>
      <c r="B641" s="112" t="s">
        <v>283</v>
      </c>
      <c r="C641" s="140" t="s">
        <v>545</v>
      </c>
      <c r="D641" s="138" t="s">
        <v>32</v>
      </c>
      <c r="E641" s="138"/>
      <c r="F641" s="142">
        <v>2</v>
      </c>
      <c r="G641" s="144">
        <f>VLOOKUP(B641,Insumos!$A$2:$C$187,3,FALSE)</f>
        <v>0</v>
      </c>
      <c r="H641" s="138">
        <f t="shared" ref="H641" si="85">G641*F641</f>
        <v>0</v>
      </c>
      <c r="I641" s="138"/>
    </row>
    <row r="642" spans="1:9" ht="12.75">
      <c r="A642" s="136"/>
      <c r="B642" s="112" t="s">
        <v>104</v>
      </c>
      <c r="C642" s="140" t="s">
        <v>545</v>
      </c>
      <c r="D642" s="138" t="s">
        <v>32</v>
      </c>
      <c r="E642" s="138"/>
      <c r="F642" s="142">
        <v>4</v>
      </c>
      <c r="G642" s="144">
        <f>VLOOKUP(B642,Insumos!$A$2:$C$187,3,FALSE)</f>
        <v>0</v>
      </c>
      <c r="H642" s="138">
        <f t="shared" ref="H642:H664" si="86">G642*F642</f>
        <v>0</v>
      </c>
      <c r="I642" s="138"/>
    </row>
    <row r="643" spans="1:9" ht="12.75">
      <c r="A643" s="136"/>
      <c r="B643" s="112" t="s">
        <v>105</v>
      </c>
      <c r="C643" s="140" t="s">
        <v>545</v>
      </c>
      <c r="D643" s="138" t="s">
        <v>32</v>
      </c>
      <c r="E643" s="138"/>
      <c r="F643" s="142">
        <v>4</v>
      </c>
      <c r="G643" s="144">
        <f>VLOOKUP(B643,Insumos!$A$2:$C$187,3,FALSE)</f>
        <v>0</v>
      </c>
      <c r="H643" s="138">
        <f t="shared" si="86"/>
        <v>0</v>
      </c>
      <c r="I643" s="138"/>
    </row>
    <row r="644" spans="1:9" ht="12.75">
      <c r="A644" s="136"/>
      <c r="B644" s="112" t="s">
        <v>106</v>
      </c>
      <c r="C644" s="140" t="s">
        <v>545</v>
      </c>
      <c r="D644" s="138" t="s">
        <v>32</v>
      </c>
      <c r="E644" s="138"/>
      <c r="F644" s="142">
        <v>2</v>
      </c>
      <c r="G644" s="144">
        <f>VLOOKUP(B644,Insumos!$A$2:$C$187,3,FALSE)</f>
        <v>0</v>
      </c>
      <c r="H644" s="138">
        <f t="shared" si="86"/>
        <v>0</v>
      </c>
      <c r="I644" s="138"/>
    </row>
    <row r="645" spans="1:9" ht="12.75">
      <c r="A645" s="136"/>
      <c r="B645" s="112" t="s">
        <v>288</v>
      </c>
      <c r="C645" s="140" t="s">
        <v>545</v>
      </c>
      <c r="D645" s="138" t="s">
        <v>32</v>
      </c>
      <c r="E645" s="138"/>
      <c r="F645" s="142">
        <v>4</v>
      </c>
      <c r="G645" s="144">
        <f>VLOOKUP(B645,Insumos!$A$2:$C$187,3,FALSE)</f>
        <v>0</v>
      </c>
      <c r="H645" s="138">
        <f t="shared" si="86"/>
        <v>0</v>
      </c>
      <c r="I645" s="138"/>
    </row>
    <row r="646" spans="1:9" ht="12.75">
      <c r="A646" s="136"/>
      <c r="B646" s="112" t="s">
        <v>281</v>
      </c>
      <c r="C646" s="140" t="s">
        <v>545</v>
      </c>
      <c r="D646" s="138" t="s">
        <v>32</v>
      </c>
      <c r="E646" s="138"/>
      <c r="F646" s="142">
        <v>14</v>
      </c>
      <c r="G646" s="144">
        <f>VLOOKUP(B646,Insumos!$A$2:$C$187,3,FALSE)</f>
        <v>0</v>
      </c>
      <c r="H646" s="138">
        <f t="shared" si="86"/>
        <v>0</v>
      </c>
      <c r="I646" s="138"/>
    </row>
    <row r="647" spans="1:9" ht="25.5">
      <c r="A647" s="136"/>
      <c r="B647" s="127" t="s">
        <v>706</v>
      </c>
      <c r="C647" s="140" t="s">
        <v>545</v>
      </c>
      <c r="D647" s="138" t="s">
        <v>32</v>
      </c>
      <c r="E647" s="138"/>
      <c r="F647" s="142">
        <v>5</v>
      </c>
      <c r="G647" s="144">
        <f>VLOOKUP(B647,Insumos!$A$2:$C$187,3,FALSE)</f>
        <v>0</v>
      </c>
      <c r="H647" s="138">
        <f t="shared" si="86"/>
        <v>0</v>
      </c>
      <c r="I647" s="138"/>
    </row>
    <row r="648" spans="1:9" ht="25.5">
      <c r="A648" s="136"/>
      <c r="B648" s="112" t="s">
        <v>284</v>
      </c>
      <c r="C648" s="140" t="s">
        <v>545</v>
      </c>
      <c r="D648" s="138" t="s">
        <v>32</v>
      </c>
      <c r="E648" s="138"/>
      <c r="F648" s="142">
        <v>2</v>
      </c>
      <c r="G648" s="144">
        <f>VLOOKUP(B648,Insumos!$A$2:$C$187,3,FALSE)</f>
        <v>0</v>
      </c>
      <c r="H648" s="138">
        <f t="shared" si="86"/>
        <v>0</v>
      </c>
      <c r="I648" s="138"/>
    </row>
    <row r="649" spans="1:9" s="120" customFormat="1" ht="25.5">
      <c r="A649" s="136"/>
      <c r="B649" s="112" t="s">
        <v>287</v>
      </c>
      <c r="C649" s="140" t="s">
        <v>545</v>
      </c>
      <c r="D649" s="138" t="s">
        <v>32</v>
      </c>
      <c r="E649" s="138"/>
      <c r="F649" s="142">
        <v>2</v>
      </c>
      <c r="G649" s="144">
        <f>VLOOKUP(B649,Insumos!$A$2:$C$187,3,FALSE)</f>
        <v>0</v>
      </c>
      <c r="H649" s="138">
        <f t="shared" si="86"/>
        <v>0</v>
      </c>
      <c r="I649" s="138"/>
    </row>
    <row r="650" spans="1:9" ht="12.75">
      <c r="A650" s="136"/>
      <c r="B650" s="112" t="s">
        <v>424</v>
      </c>
      <c r="C650" s="140" t="s">
        <v>545</v>
      </c>
      <c r="D650" s="138" t="s">
        <v>32</v>
      </c>
      <c r="E650" s="138"/>
      <c r="F650" s="142">
        <v>3</v>
      </c>
      <c r="G650" s="144">
        <f>VLOOKUP(B650,Insumos!$A$2:$C$187,3,FALSE)</f>
        <v>0</v>
      </c>
      <c r="H650" s="138">
        <f t="shared" si="86"/>
        <v>0</v>
      </c>
      <c r="I650" s="138"/>
    </row>
    <row r="651" spans="1:9" ht="12.75">
      <c r="A651" s="136"/>
      <c r="B651" s="112" t="s">
        <v>107</v>
      </c>
      <c r="C651" s="140" t="s">
        <v>545</v>
      </c>
      <c r="D651" s="138" t="s">
        <v>32</v>
      </c>
      <c r="E651" s="138"/>
      <c r="F651" s="142">
        <v>3</v>
      </c>
      <c r="G651" s="144">
        <f>VLOOKUP(B651,Insumos!$A$2:$C$187,3,FALSE)</f>
        <v>0</v>
      </c>
      <c r="H651" s="138">
        <f t="shared" si="86"/>
        <v>0</v>
      </c>
      <c r="I651" s="138"/>
    </row>
    <row r="652" spans="1:9" ht="12.75">
      <c r="A652" s="136"/>
      <c r="B652" s="112" t="s">
        <v>103</v>
      </c>
      <c r="C652" s="140" t="s">
        <v>545</v>
      </c>
      <c r="D652" s="138" t="s">
        <v>32</v>
      </c>
      <c r="E652" s="138"/>
      <c r="F652" s="142">
        <v>1</v>
      </c>
      <c r="G652" s="144">
        <f>VLOOKUP(B652,Insumos!$A$2:$C$187,3,FALSE)</f>
        <v>0</v>
      </c>
      <c r="H652" s="138">
        <f t="shared" si="86"/>
        <v>0</v>
      </c>
      <c r="I652" s="138"/>
    </row>
    <row r="653" spans="1:9" ht="12.75">
      <c r="A653" s="136"/>
      <c r="B653" s="112" t="s">
        <v>717</v>
      </c>
      <c r="C653" s="140" t="s">
        <v>545</v>
      </c>
      <c r="D653" s="138" t="s">
        <v>32</v>
      </c>
      <c r="E653" s="138"/>
      <c r="F653" s="142">
        <v>1</v>
      </c>
      <c r="G653" s="144">
        <f>VLOOKUP(B653,Insumos!$A$2:$C$187,3,FALSE)</f>
        <v>0</v>
      </c>
      <c r="H653" s="138">
        <f t="shared" si="86"/>
        <v>0</v>
      </c>
      <c r="I653" s="138"/>
    </row>
    <row r="654" spans="1:9" ht="25.5">
      <c r="A654" s="136"/>
      <c r="B654" s="112" t="s">
        <v>573</v>
      </c>
      <c r="C654" s="140" t="s">
        <v>545</v>
      </c>
      <c r="D654" s="138" t="s">
        <v>32</v>
      </c>
      <c r="E654" s="138"/>
      <c r="F654" s="142">
        <v>6</v>
      </c>
      <c r="G654" s="144">
        <f>VLOOKUP(B654,Insumos!$A$2:$C$187,3,FALSE)</f>
        <v>0</v>
      </c>
      <c r="H654" s="138">
        <f t="shared" si="86"/>
        <v>0</v>
      </c>
      <c r="I654" s="138"/>
    </row>
    <row r="655" spans="1:9" ht="25.5">
      <c r="A655" s="136"/>
      <c r="B655" s="112" t="s">
        <v>33</v>
      </c>
      <c r="C655" s="140" t="s">
        <v>545</v>
      </c>
      <c r="D655" s="138" t="s">
        <v>32</v>
      </c>
      <c r="E655" s="138"/>
      <c r="F655" s="142">
        <v>2</v>
      </c>
      <c r="G655" s="144">
        <f>VLOOKUP(B655,Insumos!$A$2:$C$187,3,FALSE)</f>
        <v>0</v>
      </c>
      <c r="H655" s="138">
        <f t="shared" si="86"/>
        <v>0</v>
      </c>
      <c r="I655" s="138"/>
    </row>
    <row r="656" spans="1:9" ht="25.5">
      <c r="A656" s="136"/>
      <c r="B656" s="112" t="s">
        <v>719</v>
      </c>
      <c r="C656" s="140" t="s">
        <v>545</v>
      </c>
      <c r="D656" s="138" t="s">
        <v>35</v>
      </c>
      <c r="E656" s="138"/>
      <c r="F656" s="142">
        <v>25</v>
      </c>
      <c r="G656" s="144">
        <f>VLOOKUP(B656,Insumos!$A$2:$C$187,3,FALSE)</f>
        <v>0</v>
      </c>
      <c r="H656" s="138">
        <f t="shared" si="86"/>
        <v>0</v>
      </c>
      <c r="I656" s="138"/>
    </row>
    <row r="657" spans="1:9" ht="25.5">
      <c r="A657" s="136"/>
      <c r="B657" s="112" t="s">
        <v>34</v>
      </c>
      <c r="C657" s="140" t="s">
        <v>545</v>
      </c>
      <c r="D657" s="138" t="s">
        <v>32</v>
      </c>
      <c r="E657" s="138"/>
      <c r="F657" s="142">
        <v>3</v>
      </c>
      <c r="G657" s="144">
        <f>VLOOKUP(B657,Insumos!$A$2:$C$187,3,FALSE)</f>
        <v>0</v>
      </c>
      <c r="H657" s="138">
        <f t="shared" si="86"/>
        <v>0</v>
      </c>
      <c r="I657" s="138"/>
    </row>
    <row r="658" spans="1:9" ht="12.75">
      <c r="A658" s="136"/>
      <c r="B658" s="112" t="s">
        <v>285</v>
      </c>
      <c r="C658" s="140" t="s">
        <v>545</v>
      </c>
      <c r="D658" s="138" t="s">
        <v>32</v>
      </c>
      <c r="E658" s="138"/>
      <c r="F658" s="142">
        <v>3</v>
      </c>
      <c r="G658" s="144">
        <f>VLOOKUP(B658,Insumos!$A$2:$C$187,3,FALSE)</f>
        <v>0</v>
      </c>
      <c r="H658" s="138">
        <f t="shared" si="86"/>
        <v>0</v>
      </c>
      <c r="I658" s="138"/>
    </row>
    <row r="659" spans="1:9" ht="12.75">
      <c r="A659" s="136"/>
      <c r="B659" s="126" t="s">
        <v>702</v>
      </c>
      <c r="C659" s="140" t="s">
        <v>545</v>
      </c>
      <c r="D659" s="138" t="s">
        <v>30</v>
      </c>
      <c r="E659" s="138"/>
      <c r="F659" s="142">
        <v>5</v>
      </c>
      <c r="G659" s="144">
        <f>VLOOKUP(B659,Insumos!$A$2:$C$187,3,FALSE)</f>
        <v>0</v>
      </c>
      <c r="H659" s="138">
        <f t="shared" ref="H659" si="87">G659*F659</f>
        <v>0</v>
      </c>
      <c r="I659" s="138"/>
    </row>
    <row r="660" spans="1:9" ht="12.75">
      <c r="A660" s="136"/>
      <c r="B660" s="112" t="s">
        <v>292</v>
      </c>
      <c r="C660" s="140" t="s">
        <v>545</v>
      </c>
      <c r="D660" s="138" t="s">
        <v>30</v>
      </c>
      <c r="E660" s="138"/>
      <c r="F660" s="142">
        <v>3</v>
      </c>
      <c r="G660" s="144">
        <f>VLOOKUP(B660,Insumos!$A$2:$C$187,3,FALSE)</f>
        <v>0</v>
      </c>
      <c r="H660" s="138">
        <f t="shared" si="86"/>
        <v>0</v>
      </c>
      <c r="I660" s="138"/>
    </row>
    <row r="661" spans="1:9" ht="12.75">
      <c r="A661" s="136"/>
      <c r="B661" s="112" t="s">
        <v>709</v>
      </c>
      <c r="C661" s="140" t="s">
        <v>545</v>
      </c>
      <c r="D661" s="138" t="s">
        <v>32</v>
      </c>
      <c r="E661" s="138"/>
      <c r="F661" s="142">
        <v>3</v>
      </c>
      <c r="G661" s="144">
        <f>VLOOKUP(B661,Insumos!$A$2:$C$187,3,FALSE)</f>
        <v>0</v>
      </c>
      <c r="H661" s="138">
        <f t="shared" si="86"/>
        <v>0</v>
      </c>
      <c r="I661" s="138"/>
    </row>
    <row r="662" spans="1:9" ht="12.75">
      <c r="A662" s="136"/>
      <c r="B662" s="112" t="s">
        <v>108</v>
      </c>
      <c r="C662" s="140" t="s">
        <v>545</v>
      </c>
      <c r="D662" s="138" t="s">
        <v>32</v>
      </c>
      <c r="E662" s="138"/>
      <c r="F662" s="142">
        <v>3</v>
      </c>
      <c r="G662" s="144">
        <f>VLOOKUP(B662,Insumos!$A$2:$C$187,3,FALSE)</f>
        <v>0</v>
      </c>
      <c r="H662" s="138">
        <f t="shared" si="86"/>
        <v>0</v>
      </c>
      <c r="I662" s="138"/>
    </row>
    <row r="663" spans="1:9" ht="12.75">
      <c r="A663" s="136"/>
      <c r="B663" s="112" t="s">
        <v>113</v>
      </c>
      <c r="C663" s="140" t="s">
        <v>545</v>
      </c>
      <c r="D663" s="138" t="s">
        <v>32</v>
      </c>
      <c r="E663" s="138"/>
      <c r="F663" s="142">
        <v>3</v>
      </c>
      <c r="G663" s="144">
        <f>VLOOKUP(B663,Insumos!$A$2:$C$187,3,FALSE)</f>
        <v>0</v>
      </c>
      <c r="H663" s="138">
        <f t="shared" si="86"/>
        <v>0</v>
      </c>
      <c r="I663" s="138"/>
    </row>
    <row r="664" spans="1:9" ht="25.5">
      <c r="A664" s="136"/>
      <c r="B664" s="112" t="s">
        <v>114</v>
      </c>
      <c r="C664" s="140" t="s">
        <v>545</v>
      </c>
      <c r="D664" s="138" t="s">
        <v>32</v>
      </c>
      <c r="E664" s="138"/>
      <c r="F664" s="142">
        <v>0</v>
      </c>
      <c r="G664" s="144">
        <f>VLOOKUP(B664,Insumos!$A$2:$C$187,3,FALSE)</f>
        <v>0</v>
      </c>
      <c r="H664" s="138">
        <f t="shared" si="86"/>
        <v>0</v>
      </c>
      <c r="I664" s="138"/>
    </row>
    <row r="665" spans="1:9" ht="12.75">
      <c r="A665" s="136"/>
      <c r="B665" s="112"/>
      <c r="C665" s="140"/>
      <c r="D665" s="138"/>
      <c r="E665" s="138"/>
      <c r="F665" s="101"/>
      <c r="G665" s="144"/>
      <c r="H665" s="138"/>
      <c r="I665" s="141"/>
    </row>
    <row r="666" spans="1:9" ht="25.5">
      <c r="A666" s="292" t="s">
        <v>599</v>
      </c>
      <c r="B666" s="299" t="s">
        <v>334</v>
      </c>
      <c r="C666" s="140" t="s">
        <v>545</v>
      </c>
      <c r="D666" s="294" t="s">
        <v>545</v>
      </c>
      <c r="E666" s="109"/>
      <c r="F666" s="300"/>
      <c r="G666" s="300"/>
      <c r="H666" s="295">
        <f>SUM(H667:H686)</f>
        <v>0</v>
      </c>
      <c r="I666" s="295">
        <v>14.48</v>
      </c>
    </row>
    <row r="667" spans="1:9" ht="12.75">
      <c r="A667" s="136"/>
      <c r="B667" s="112" t="s">
        <v>283</v>
      </c>
      <c r="C667" s="140" t="s">
        <v>545</v>
      </c>
      <c r="D667" s="138" t="s">
        <v>32</v>
      </c>
      <c r="E667" s="138"/>
      <c r="F667" s="142">
        <v>2</v>
      </c>
      <c r="G667" s="144">
        <f>VLOOKUP(B667,Insumos!$A$2:$C$187,3,FALSE)</f>
        <v>0</v>
      </c>
      <c r="H667" s="138">
        <f t="shared" ref="H667" si="88">G667*F667</f>
        <v>0</v>
      </c>
      <c r="I667" s="138"/>
    </row>
    <row r="668" spans="1:9" ht="12.75">
      <c r="A668" s="136"/>
      <c r="B668" s="112" t="s">
        <v>288</v>
      </c>
      <c r="C668" s="140" t="s">
        <v>545</v>
      </c>
      <c r="D668" s="138" t="s">
        <v>32</v>
      </c>
      <c r="E668" s="138"/>
      <c r="F668" s="142">
        <v>6</v>
      </c>
      <c r="G668" s="144">
        <f>VLOOKUP(B668,Insumos!$A$2:$C$187,3,FALSE)</f>
        <v>0</v>
      </c>
      <c r="H668" s="138">
        <f t="shared" ref="H668:H686" si="89">G668*F668</f>
        <v>0</v>
      </c>
      <c r="I668" s="138"/>
    </row>
    <row r="669" spans="1:9" ht="12.75">
      <c r="A669" s="136"/>
      <c r="B669" s="112" t="s">
        <v>281</v>
      </c>
      <c r="C669" s="140" t="s">
        <v>545</v>
      </c>
      <c r="D669" s="138" t="s">
        <v>32</v>
      </c>
      <c r="E669" s="138"/>
      <c r="F669" s="142">
        <v>14</v>
      </c>
      <c r="G669" s="144">
        <f>VLOOKUP(B669,Insumos!$A$2:$C$187,3,FALSE)</f>
        <v>0</v>
      </c>
      <c r="H669" s="138">
        <f t="shared" si="89"/>
        <v>0</v>
      </c>
      <c r="I669" s="138"/>
    </row>
    <row r="670" spans="1:9" ht="25.5">
      <c r="A670" s="136"/>
      <c r="B670" s="127" t="s">
        <v>706</v>
      </c>
      <c r="C670" s="140" t="s">
        <v>545</v>
      </c>
      <c r="D670" s="138" t="s">
        <v>32</v>
      </c>
      <c r="E670" s="138"/>
      <c r="F670" s="142">
        <v>5</v>
      </c>
      <c r="G670" s="144">
        <f>VLOOKUP(B670,Insumos!$A$2:$C$187,3,FALSE)</f>
        <v>0</v>
      </c>
      <c r="H670" s="138">
        <f t="shared" si="89"/>
        <v>0</v>
      </c>
      <c r="I670" s="138"/>
    </row>
    <row r="671" spans="1:9" ht="25.5">
      <c r="A671" s="136"/>
      <c r="B671" s="112" t="s">
        <v>287</v>
      </c>
      <c r="C671" s="140" t="s">
        <v>545</v>
      </c>
      <c r="D671" s="138" t="s">
        <v>32</v>
      </c>
      <c r="E671" s="138"/>
      <c r="F671" s="142">
        <v>3</v>
      </c>
      <c r="G671" s="144">
        <f>VLOOKUP(B671,Insumos!$A$2:$C$187,3,FALSE)</f>
        <v>0</v>
      </c>
      <c r="H671" s="138">
        <f t="shared" si="89"/>
        <v>0</v>
      </c>
      <c r="I671" s="138"/>
    </row>
    <row r="672" spans="1:9" ht="12.75">
      <c r="A672" s="136"/>
      <c r="B672" s="112" t="s">
        <v>424</v>
      </c>
      <c r="C672" s="140" t="s">
        <v>545</v>
      </c>
      <c r="D672" s="138" t="s">
        <v>32</v>
      </c>
      <c r="E672" s="138"/>
      <c r="F672" s="142">
        <v>3</v>
      </c>
      <c r="G672" s="144">
        <f>VLOOKUP(B672,Insumos!$A$2:$C$187,3,FALSE)</f>
        <v>0</v>
      </c>
      <c r="H672" s="138">
        <f t="shared" si="89"/>
        <v>0</v>
      </c>
      <c r="I672" s="138"/>
    </row>
    <row r="673" spans="1:9" ht="12.75">
      <c r="A673" s="136"/>
      <c r="B673" s="112" t="s">
        <v>107</v>
      </c>
      <c r="C673" s="140" t="s">
        <v>545</v>
      </c>
      <c r="D673" s="138" t="s">
        <v>32</v>
      </c>
      <c r="E673" s="138"/>
      <c r="F673" s="142">
        <v>3</v>
      </c>
      <c r="G673" s="144">
        <f>VLOOKUP(B673,Insumos!$A$2:$C$187,3,FALSE)</f>
        <v>0</v>
      </c>
      <c r="H673" s="138">
        <f t="shared" si="89"/>
        <v>0</v>
      </c>
      <c r="I673" s="138"/>
    </row>
    <row r="674" spans="1:9" ht="12.75">
      <c r="A674" s="136"/>
      <c r="B674" s="112" t="s">
        <v>103</v>
      </c>
      <c r="C674" s="140" t="s">
        <v>545</v>
      </c>
      <c r="D674" s="138" t="s">
        <v>32</v>
      </c>
      <c r="E674" s="138"/>
      <c r="F674" s="142">
        <v>1</v>
      </c>
      <c r="G674" s="144">
        <f>VLOOKUP(B674,Insumos!$A$2:$C$187,3,FALSE)</f>
        <v>0</v>
      </c>
      <c r="H674" s="138">
        <f t="shared" si="89"/>
        <v>0</v>
      </c>
      <c r="I674" s="138"/>
    </row>
    <row r="675" spans="1:9" ht="12.75">
      <c r="A675" s="136"/>
      <c r="B675" s="112" t="s">
        <v>707</v>
      </c>
      <c r="C675" s="140" t="s">
        <v>545</v>
      </c>
      <c r="D675" s="138" t="s">
        <v>32</v>
      </c>
      <c r="E675" s="138"/>
      <c r="F675" s="142">
        <v>1</v>
      </c>
      <c r="G675" s="144">
        <f>VLOOKUP(B675,Insumos!$A$2:$C$187,3,FALSE)</f>
        <v>0</v>
      </c>
      <c r="H675" s="138">
        <f t="shared" si="89"/>
        <v>0</v>
      </c>
      <c r="I675" s="138"/>
    </row>
    <row r="676" spans="1:9" ht="25.5">
      <c r="A676" s="136"/>
      <c r="B676" s="112" t="s">
        <v>573</v>
      </c>
      <c r="C676" s="140" t="s">
        <v>545</v>
      </c>
      <c r="D676" s="138" t="s">
        <v>32</v>
      </c>
      <c r="E676" s="138"/>
      <c r="F676" s="142">
        <v>6</v>
      </c>
      <c r="G676" s="144">
        <f>VLOOKUP(B676,Insumos!$A$2:$C$187,3,FALSE)</f>
        <v>0</v>
      </c>
      <c r="H676" s="138">
        <f t="shared" si="89"/>
        <v>0</v>
      </c>
      <c r="I676" s="138"/>
    </row>
    <row r="677" spans="1:9" ht="25.5">
      <c r="A677" s="136"/>
      <c r="B677" s="112" t="s">
        <v>33</v>
      </c>
      <c r="C677" s="140" t="s">
        <v>545</v>
      </c>
      <c r="D677" s="138" t="s">
        <v>32</v>
      </c>
      <c r="E677" s="138"/>
      <c r="F677" s="142">
        <v>2</v>
      </c>
      <c r="G677" s="144">
        <f>VLOOKUP(B677,Insumos!$A$2:$C$187,3,FALSE)</f>
        <v>0</v>
      </c>
      <c r="H677" s="138">
        <f t="shared" si="89"/>
        <v>0</v>
      </c>
      <c r="I677" s="138"/>
    </row>
    <row r="678" spans="1:9" ht="25.5">
      <c r="A678" s="136"/>
      <c r="B678" s="112" t="s">
        <v>719</v>
      </c>
      <c r="C678" s="140" t="s">
        <v>545</v>
      </c>
      <c r="D678" s="138" t="s">
        <v>32</v>
      </c>
      <c r="E678" s="138"/>
      <c r="F678" s="142">
        <v>10</v>
      </c>
      <c r="G678" s="144">
        <f>VLOOKUP(B678,Insumos!$A$2:$C$187,3,FALSE)</f>
        <v>0</v>
      </c>
      <c r="H678" s="138">
        <f t="shared" si="89"/>
        <v>0</v>
      </c>
      <c r="I678" s="138"/>
    </row>
    <row r="679" spans="1:9" ht="25.5">
      <c r="A679" s="136"/>
      <c r="B679" s="112" t="s">
        <v>34</v>
      </c>
      <c r="C679" s="140" t="s">
        <v>545</v>
      </c>
      <c r="D679" s="138" t="s">
        <v>32</v>
      </c>
      <c r="E679" s="138"/>
      <c r="F679" s="142">
        <v>3</v>
      </c>
      <c r="G679" s="144">
        <f>VLOOKUP(B679,Insumos!$A$2:$C$187,3,FALSE)</f>
        <v>0</v>
      </c>
      <c r="H679" s="138">
        <f t="shared" si="89"/>
        <v>0</v>
      </c>
      <c r="I679" s="138"/>
    </row>
    <row r="680" spans="1:9" ht="12.75">
      <c r="A680" s="136"/>
      <c r="B680" s="112" t="s">
        <v>285</v>
      </c>
      <c r="C680" s="140" t="s">
        <v>545</v>
      </c>
      <c r="D680" s="138" t="s">
        <v>32</v>
      </c>
      <c r="E680" s="138"/>
      <c r="F680" s="142">
        <v>3</v>
      </c>
      <c r="G680" s="144">
        <f>VLOOKUP(B680,Insumos!$A$2:$C$187,3,FALSE)</f>
        <v>0</v>
      </c>
      <c r="H680" s="138">
        <f t="shared" si="89"/>
        <v>0</v>
      </c>
      <c r="I680" s="138"/>
    </row>
    <row r="681" spans="1:9" ht="12.75">
      <c r="A681" s="136"/>
      <c r="B681" s="126" t="s">
        <v>702</v>
      </c>
      <c r="C681" s="140" t="s">
        <v>545</v>
      </c>
      <c r="D681" s="138" t="s">
        <v>30</v>
      </c>
      <c r="E681" s="138"/>
      <c r="F681" s="142">
        <v>5</v>
      </c>
      <c r="G681" s="144">
        <f>VLOOKUP(B681,Insumos!$A$2:$C$187,3,FALSE)</f>
        <v>0</v>
      </c>
      <c r="H681" s="138">
        <f t="shared" ref="H681" si="90">G681*F681</f>
        <v>0</v>
      </c>
      <c r="I681" s="138"/>
    </row>
    <row r="682" spans="1:9" ht="12.75">
      <c r="A682" s="136"/>
      <c r="B682" s="112" t="s">
        <v>292</v>
      </c>
      <c r="C682" s="140" t="s">
        <v>545</v>
      </c>
      <c r="D682" s="138" t="s">
        <v>30</v>
      </c>
      <c r="E682" s="138"/>
      <c r="F682" s="142">
        <v>3</v>
      </c>
      <c r="G682" s="144">
        <f>VLOOKUP(B682,Insumos!$A$2:$C$187,3,FALSE)</f>
        <v>0</v>
      </c>
      <c r="H682" s="138">
        <f t="shared" si="89"/>
        <v>0</v>
      </c>
      <c r="I682" s="138"/>
    </row>
    <row r="683" spans="1:9" ht="12.75">
      <c r="A683" s="136"/>
      <c r="B683" s="112" t="s">
        <v>709</v>
      </c>
      <c r="C683" s="140" t="s">
        <v>545</v>
      </c>
      <c r="D683" s="138" t="s">
        <v>32</v>
      </c>
      <c r="E683" s="138"/>
      <c r="F683" s="142">
        <v>3</v>
      </c>
      <c r="G683" s="144">
        <f>VLOOKUP(B683,Insumos!$A$2:$C$187,3,FALSE)</f>
        <v>0</v>
      </c>
      <c r="H683" s="138">
        <f t="shared" si="89"/>
        <v>0</v>
      </c>
      <c r="I683" s="138"/>
    </row>
    <row r="684" spans="1:9" ht="12.75">
      <c r="A684" s="136"/>
      <c r="B684" s="112" t="s">
        <v>108</v>
      </c>
      <c r="C684" s="140" t="s">
        <v>545</v>
      </c>
      <c r="D684" s="138" t="s">
        <v>32</v>
      </c>
      <c r="E684" s="138"/>
      <c r="F684" s="142">
        <v>3</v>
      </c>
      <c r="G684" s="144">
        <f>VLOOKUP(B684,Insumos!$A$2:$C$187,3,FALSE)</f>
        <v>0</v>
      </c>
      <c r="H684" s="138">
        <f t="shared" si="89"/>
        <v>0</v>
      </c>
      <c r="I684" s="138"/>
    </row>
    <row r="685" spans="1:9" ht="12.75">
      <c r="A685" s="136"/>
      <c r="B685" s="112" t="s">
        <v>113</v>
      </c>
      <c r="C685" s="140" t="s">
        <v>545</v>
      </c>
      <c r="D685" s="138" t="s">
        <v>32</v>
      </c>
      <c r="E685" s="138"/>
      <c r="F685" s="142">
        <v>3</v>
      </c>
      <c r="G685" s="144">
        <f>VLOOKUP(B685,Insumos!$A$2:$C$187,3,FALSE)</f>
        <v>0</v>
      </c>
      <c r="H685" s="138">
        <f t="shared" si="89"/>
        <v>0</v>
      </c>
      <c r="I685" s="138"/>
    </row>
    <row r="686" spans="1:9" ht="25.5">
      <c r="A686" s="136"/>
      <c r="B686" s="112" t="s">
        <v>117</v>
      </c>
      <c r="C686" s="140" t="s">
        <v>545</v>
      </c>
      <c r="D686" s="138" t="s">
        <v>32</v>
      </c>
      <c r="E686" s="138"/>
      <c r="F686" s="142">
        <v>0</v>
      </c>
      <c r="G686" s="144">
        <f>VLOOKUP(B686,Insumos!$A$2:$C$187,3,FALSE)</f>
        <v>0</v>
      </c>
      <c r="H686" s="138">
        <f t="shared" si="89"/>
        <v>0</v>
      </c>
      <c r="I686" s="138"/>
    </row>
    <row r="687" spans="1:9" ht="12.75">
      <c r="A687" s="136"/>
      <c r="B687" s="112"/>
      <c r="C687" s="140"/>
      <c r="D687" s="138"/>
      <c r="E687" s="138"/>
      <c r="F687" s="142"/>
      <c r="G687" s="144"/>
      <c r="H687" s="138"/>
      <c r="I687" s="141"/>
    </row>
    <row r="688" spans="1:9" ht="25.5">
      <c r="A688" s="292" t="s">
        <v>599</v>
      </c>
      <c r="B688" s="299" t="s">
        <v>343</v>
      </c>
      <c r="C688" s="140" t="s">
        <v>545</v>
      </c>
      <c r="D688" s="294" t="s">
        <v>545</v>
      </c>
      <c r="E688" s="109"/>
      <c r="F688" s="300"/>
      <c r="G688" s="300"/>
      <c r="H688" s="295">
        <f>SUM(H689:H712)</f>
        <v>0</v>
      </c>
      <c r="I688" s="295">
        <v>14.48</v>
      </c>
    </row>
    <row r="689" spans="1:9" ht="12.75">
      <c r="A689" s="136"/>
      <c r="B689" s="112" t="s">
        <v>283</v>
      </c>
      <c r="C689" s="140" t="s">
        <v>545</v>
      </c>
      <c r="D689" s="138" t="s">
        <v>32</v>
      </c>
      <c r="E689" s="138"/>
      <c r="F689" s="142">
        <v>2</v>
      </c>
      <c r="G689" s="144">
        <f>VLOOKUP(B689,Insumos!$A$2:$C$187,3,FALSE)</f>
        <v>0</v>
      </c>
      <c r="H689" s="138">
        <f t="shared" ref="H689" si="91">G689*F689</f>
        <v>0</v>
      </c>
      <c r="I689" s="138"/>
    </row>
    <row r="690" spans="1:9" ht="12.75">
      <c r="A690" s="136"/>
      <c r="B690" s="112" t="s">
        <v>104</v>
      </c>
      <c r="C690" s="140" t="s">
        <v>545</v>
      </c>
      <c r="D690" s="138" t="s">
        <v>32</v>
      </c>
      <c r="E690" s="138"/>
      <c r="F690" s="142">
        <v>4</v>
      </c>
      <c r="G690" s="144">
        <f>VLOOKUP(B690,Insumos!$A$2:$C$187,3,FALSE)</f>
        <v>0</v>
      </c>
      <c r="H690" s="138">
        <f t="shared" ref="H690:H712" si="92">G690*F690</f>
        <v>0</v>
      </c>
      <c r="I690" s="138"/>
    </row>
    <row r="691" spans="1:9" ht="12.75">
      <c r="A691" s="136"/>
      <c r="B691" s="112" t="s">
        <v>105</v>
      </c>
      <c r="C691" s="140" t="s">
        <v>545</v>
      </c>
      <c r="D691" s="138" t="s">
        <v>32</v>
      </c>
      <c r="E691" s="138"/>
      <c r="F691" s="142">
        <v>4</v>
      </c>
      <c r="G691" s="144">
        <f>VLOOKUP(B691,Insumos!$A$2:$C$187,3,FALSE)</f>
        <v>0</v>
      </c>
      <c r="H691" s="138">
        <f t="shared" si="92"/>
        <v>0</v>
      </c>
      <c r="I691" s="138"/>
    </row>
    <row r="692" spans="1:9" ht="12.75">
      <c r="A692" s="136"/>
      <c r="B692" s="112" t="s">
        <v>106</v>
      </c>
      <c r="C692" s="140" t="s">
        <v>545</v>
      </c>
      <c r="D692" s="138" t="s">
        <v>32</v>
      </c>
      <c r="E692" s="138"/>
      <c r="F692" s="142">
        <v>2</v>
      </c>
      <c r="G692" s="144">
        <f>VLOOKUP(B692,Insumos!$A$2:$C$187,3,FALSE)</f>
        <v>0</v>
      </c>
      <c r="H692" s="138">
        <f t="shared" si="92"/>
        <v>0</v>
      </c>
      <c r="I692" s="138"/>
    </row>
    <row r="693" spans="1:9" ht="12.75">
      <c r="A693" s="136"/>
      <c r="B693" s="112" t="s">
        <v>288</v>
      </c>
      <c r="C693" s="140" t="s">
        <v>545</v>
      </c>
      <c r="D693" s="138" t="s">
        <v>32</v>
      </c>
      <c r="E693" s="138"/>
      <c r="F693" s="142">
        <v>6</v>
      </c>
      <c r="G693" s="144">
        <f>VLOOKUP(B693,Insumos!$A$2:$C$187,3,FALSE)</f>
        <v>0</v>
      </c>
      <c r="H693" s="138">
        <f t="shared" si="92"/>
        <v>0</v>
      </c>
      <c r="I693" s="138"/>
    </row>
    <row r="694" spans="1:9" ht="12.75">
      <c r="A694" s="136"/>
      <c r="B694" s="112" t="s">
        <v>281</v>
      </c>
      <c r="C694" s="140" t="s">
        <v>545</v>
      </c>
      <c r="D694" s="138" t="s">
        <v>32</v>
      </c>
      <c r="E694" s="138"/>
      <c r="F694" s="142">
        <v>14</v>
      </c>
      <c r="G694" s="144">
        <f>VLOOKUP(B694,Insumos!$A$2:$C$187,3,FALSE)</f>
        <v>0</v>
      </c>
      <c r="H694" s="138">
        <f t="shared" si="92"/>
        <v>0</v>
      </c>
      <c r="I694" s="138"/>
    </row>
    <row r="695" spans="1:9" ht="25.5">
      <c r="A695" s="136"/>
      <c r="B695" s="127" t="s">
        <v>706</v>
      </c>
      <c r="C695" s="140" t="s">
        <v>545</v>
      </c>
      <c r="D695" s="138" t="s">
        <v>32</v>
      </c>
      <c r="E695" s="138"/>
      <c r="F695" s="142">
        <v>5</v>
      </c>
      <c r="G695" s="144">
        <f>VLOOKUP(B695,Insumos!$A$2:$C$187,3,FALSE)</f>
        <v>0</v>
      </c>
      <c r="H695" s="138">
        <f t="shared" si="92"/>
        <v>0</v>
      </c>
      <c r="I695" s="138"/>
    </row>
    <row r="696" spans="1:9" ht="25.5">
      <c r="A696" s="136"/>
      <c r="B696" s="112" t="s">
        <v>284</v>
      </c>
      <c r="C696" s="140" t="s">
        <v>545</v>
      </c>
      <c r="D696" s="138" t="s">
        <v>32</v>
      </c>
      <c r="E696" s="138"/>
      <c r="F696" s="142">
        <v>2</v>
      </c>
      <c r="G696" s="144">
        <f>VLOOKUP(B696,Insumos!$A$2:$C$187,3,FALSE)</f>
        <v>0</v>
      </c>
      <c r="H696" s="138">
        <f t="shared" si="92"/>
        <v>0</v>
      </c>
      <c r="I696" s="138"/>
    </row>
    <row r="697" spans="1:9" ht="25.5">
      <c r="A697" s="136"/>
      <c r="B697" s="112" t="s">
        <v>287</v>
      </c>
      <c r="C697" s="140" t="s">
        <v>545</v>
      </c>
      <c r="D697" s="138" t="s">
        <v>32</v>
      </c>
      <c r="E697" s="138"/>
      <c r="F697" s="142">
        <v>2</v>
      </c>
      <c r="G697" s="144">
        <f>VLOOKUP(B697,Insumos!$A$2:$C$187,3,FALSE)</f>
        <v>0</v>
      </c>
      <c r="H697" s="138">
        <f t="shared" si="92"/>
        <v>0</v>
      </c>
      <c r="I697" s="138"/>
    </row>
    <row r="698" spans="1:9" ht="12.75">
      <c r="A698" s="136"/>
      <c r="B698" s="112" t="s">
        <v>424</v>
      </c>
      <c r="C698" s="140" t="s">
        <v>545</v>
      </c>
      <c r="D698" s="138" t="s">
        <v>32</v>
      </c>
      <c r="E698" s="138"/>
      <c r="F698" s="142">
        <v>3</v>
      </c>
      <c r="G698" s="144">
        <f>VLOOKUP(B698,Insumos!$A$2:$C$187,3,FALSE)</f>
        <v>0</v>
      </c>
      <c r="H698" s="138">
        <f t="shared" si="92"/>
        <v>0</v>
      </c>
      <c r="I698" s="138"/>
    </row>
    <row r="699" spans="1:9" ht="12.75">
      <c r="A699" s="136"/>
      <c r="B699" s="112" t="s">
        <v>107</v>
      </c>
      <c r="C699" s="140" t="s">
        <v>545</v>
      </c>
      <c r="D699" s="138" t="s">
        <v>32</v>
      </c>
      <c r="E699" s="138"/>
      <c r="F699" s="142">
        <v>3</v>
      </c>
      <c r="G699" s="144">
        <f>VLOOKUP(B699,Insumos!$A$2:$C$187,3,FALSE)</f>
        <v>0</v>
      </c>
      <c r="H699" s="138">
        <f t="shared" si="92"/>
        <v>0</v>
      </c>
      <c r="I699" s="138"/>
    </row>
    <row r="700" spans="1:9" ht="12.75">
      <c r="A700" s="136"/>
      <c r="B700" s="112" t="s">
        <v>103</v>
      </c>
      <c r="C700" s="140" t="s">
        <v>545</v>
      </c>
      <c r="D700" s="138" t="s">
        <v>32</v>
      </c>
      <c r="E700" s="138"/>
      <c r="F700" s="142">
        <v>1</v>
      </c>
      <c r="G700" s="144">
        <f>VLOOKUP(B700,Insumos!$A$2:$C$187,3,FALSE)</f>
        <v>0</v>
      </c>
      <c r="H700" s="138">
        <f t="shared" si="92"/>
        <v>0</v>
      </c>
      <c r="I700" s="138"/>
    </row>
    <row r="701" spans="1:9" ht="12.75">
      <c r="A701" s="136"/>
      <c r="B701" s="112" t="s">
        <v>707</v>
      </c>
      <c r="C701" s="140" t="s">
        <v>545</v>
      </c>
      <c r="D701" s="138" t="s">
        <v>32</v>
      </c>
      <c r="E701" s="138"/>
      <c r="F701" s="142">
        <v>1</v>
      </c>
      <c r="G701" s="144">
        <f>VLOOKUP(B701,Insumos!$A$2:$C$187,3,FALSE)</f>
        <v>0</v>
      </c>
      <c r="H701" s="138">
        <f t="shared" si="92"/>
        <v>0</v>
      </c>
      <c r="I701" s="138"/>
    </row>
    <row r="702" spans="1:9" ht="25.5">
      <c r="A702" s="136"/>
      <c r="B702" s="112" t="s">
        <v>573</v>
      </c>
      <c r="C702" s="140" t="s">
        <v>545</v>
      </c>
      <c r="D702" s="138" t="s">
        <v>32</v>
      </c>
      <c r="E702" s="138"/>
      <c r="F702" s="142">
        <v>6</v>
      </c>
      <c r="G702" s="144">
        <f>VLOOKUP(B702,Insumos!$A$2:$C$187,3,FALSE)</f>
        <v>0</v>
      </c>
      <c r="H702" s="138">
        <f t="shared" si="92"/>
        <v>0</v>
      </c>
      <c r="I702" s="138"/>
    </row>
    <row r="703" spans="1:9" ht="25.5">
      <c r="A703" s="136"/>
      <c r="B703" s="112" t="s">
        <v>33</v>
      </c>
      <c r="C703" s="140" t="s">
        <v>545</v>
      </c>
      <c r="D703" s="138" t="s">
        <v>32</v>
      </c>
      <c r="E703" s="138"/>
      <c r="F703" s="142">
        <v>2</v>
      </c>
      <c r="G703" s="144">
        <f>VLOOKUP(B703,Insumos!$A$2:$C$187,3,FALSE)</f>
        <v>0</v>
      </c>
      <c r="H703" s="138">
        <f t="shared" si="92"/>
        <v>0</v>
      </c>
      <c r="I703" s="138"/>
    </row>
    <row r="704" spans="1:9" ht="25.5">
      <c r="A704" s="136"/>
      <c r="B704" s="112" t="s">
        <v>719</v>
      </c>
      <c r="C704" s="140" t="s">
        <v>545</v>
      </c>
      <c r="D704" s="138" t="s">
        <v>32</v>
      </c>
      <c r="E704" s="138"/>
      <c r="F704" s="142">
        <v>10</v>
      </c>
      <c r="G704" s="144">
        <f>VLOOKUP(B704,Insumos!$A$2:$C$187,3,FALSE)</f>
        <v>0</v>
      </c>
      <c r="H704" s="138">
        <f t="shared" si="92"/>
        <v>0</v>
      </c>
      <c r="I704" s="138"/>
    </row>
    <row r="705" spans="1:9" ht="25.5">
      <c r="A705" s="136"/>
      <c r="B705" s="112" t="s">
        <v>34</v>
      </c>
      <c r="C705" s="140" t="s">
        <v>545</v>
      </c>
      <c r="D705" s="138" t="s">
        <v>32</v>
      </c>
      <c r="E705" s="138"/>
      <c r="F705" s="142">
        <v>3</v>
      </c>
      <c r="G705" s="144">
        <f>VLOOKUP(B705,Insumos!$A$2:$C$187,3,FALSE)</f>
        <v>0</v>
      </c>
      <c r="H705" s="138">
        <f t="shared" si="92"/>
        <v>0</v>
      </c>
      <c r="I705" s="138"/>
    </row>
    <row r="706" spans="1:9" ht="12.75">
      <c r="A706" s="136"/>
      <c r="B706" s="112" t="s">
        <v>285</v>
      </c>
      <c r="C706" s="140" t="s">
        <v>545</v>
      </c>
      <c r="D706" s="138" t="s">
        <v>32</v>
      </c>
      <c r="E706" s="138"/>
      <c r="F706" s="142">
        <v>3</v>
      </c>
      <c r="G706" s="144">
        <f>VLOOKUP(B706,Insumos!$A$2:$C$187,3,FALSE)</f>
        <v>0</v>
      </c>
      <c r="H706" s="138">
        <f t="shared" si="92"/>
        <v>0</v>
      </c>
      <c r="I706" s="138"/>
    </row>
    <row r="707" spans="1:9" ht="12.75">
      <c r="A707" s="136"/>
      <c r="B707" s="126" t="s">
        <v>702</v>
      </c>
      <c r="C707" s="140" t="s">
        <v>545</v>
      </c>
      <c r="D707" s="138" t="s">
        <v>30</v>
      </c>
      <c r="E707" s="138"/>
      <c r="F707" s="142">
        <v>5</v>
      </c>
      <c r="G707" s="144">
        <f>VLOOKUP(B707,Insumos!$A$2:$C$187,3,FALSE)</f>
        <v>0</v>
      </c>
      <c r="H707" s="138">
        <f t="shared" ref="H707" si="93">G707*F707</f>
        <v>0</v>
      </c>
      <c r="I707" s="138"/>
    </row>
    <row r="708" spans="1:9" ht="12.75">
      <c r="A708" s="136"/>
      <c r="B708" s="112" t="s">
        <v>292</v>
      </c>
      <c r="C708" s="140" t="s">
        <v>545</v>
      </c>
      <c r="D708" s="138" t="s">
        <v>30</v>
      </c>
      <c r="E708" s="138"/>
      <c r="F708" s="142">
        <v>3</v>
      </c>
      <c r="G708" s="144">
        <f>VLOOKUP(B708,Insumos!$A$2:$C$187,3,FALSE)</f>
        <v>0</v>
      </c>
      <c r="H708" s="138">
        <f t="shared" si="92"/>
        <v>0</v>
      </c>
      <c r="I708" s="138"/>
    </row>
    <row r="709" spans="1:9" ht="12.75">
      <c r="A709" s="136"/>
      <c r="B709" s="112" t="s">
        <v>709</v>
      </c>
      <c r="C709" s="140" t="s">
        <v>545</v>
      </c>
      <c r="D709" s="138" t="s">
        <v>32</v>
      </c>
      <c r="E709" s="138"/>
      <c r="F709" s="142">
        <v>3</v>
      </c>
      <c r="G709" s="144">
        <f>VLOOKUP(B709,Insumos!$A$2:$C$187,3,FALSE)</f>
        <v>0</v>
      </c>
      <c r="H709" s="138">
        <f t="shared" si="92"/>
        <v>0</v>
      </c>
      <c r="I709" s="138"/>
    </row>
    <row r="710" spans="1:9" ht="12.75">
      <c r="A710" s="136"/>
      <c r="B710" s="112" t="s">
        <v>108</v>
      </c>
      <c r="C710" s="140" t="s">
        <v>545</v>
      </c>
      <c r="D710" s="138" t="s">
        <v>32</v>
      </c>
      <c r="E710" s="138"/>
      <c r="F710" s="142">
        <v>3</v>
      </c>
      <c r="G710" s="144">
        <f>VLOOKUP(B710,Insumos!$A$2:$C$187,3,FALSE)</f>
        <v>0</v>
      </c>
      <c r="H710" s="138">
        <f t="shared" si="92"/>
        <v>0</v>
      </c>
      <c r="I710" s="138"/>
    </row>
    <row r="711" spans="1:9" ht="12.75">
      <c r="A711" s="136"/>
      <c r="B711" s="112" t="s">
        <v>113</v>
      </c>
      <c r="C711" s="140" t="s">
        <v>545</v>
      </c>
      <c r="D711" s="138" t="s">
        <v>32</v>
      </c>
      <c r="E711" s="138"/>
      <c r="F711" s="142">
        <v>3</v>
      </c>
      <c r="G711" s="144">
        <f>VLOOKUP(B711,Insumos!$A$2:$C$187,3,FALSE)</f>
        <v>0</v>
      </c>
      <c r="H711" s="138">
        <f t="shared" si="92"/>
        <v>0</v>
      </c>
      <c r="I711" s="138"/>
    </row>
    <row r="712" spans="1:9" ht="25.5">
      <c r="A712" s="136"/>
      <c r="B712" s="112" t="s">
        <v>117</v>
      </c>
      <c r="C712" s="140" t="s">
        <v>545</v>
      </c>
      <c r="D712" s="138" t="s">
        <v>32</v>
      </c>
      <c r="E712" s="138"/>
      <c r="F712" s="142">
        <v>0</v>
      </c>
      <c r="G712" s="144">
        <f>VLOOKUP(B712,Insumos!$A$2:$C$187,3,FALSE)</f>
        <v>0</v>
      </c>
      <c r="H712" s="138">
        <f t="shared" si="92"/>
        <v>0</v>
      </c>
      <c r="I712" s="138"/>
    </row>
    <row r="713" spans="1:9" ht="12.75">
      <c r="A713" s="136"/>
      <c r="B713" s="112"/>
      <c r="C713" s="140"/>
      <c r="D713" s="138"/>
      <c r="E713" s="138"/>
      <c r="F713" s="142"/>
      <c r="G713" s="144"/>
      <c r="H713" s="138"/>
      <c r="I713" s="138"/>
    </row>
    <row r="714" spans="1:9" ht="25.5">
      <c r="A714" s="292" t="s">
        <v>599</v>
      </c>
      <c r="B714" s="299" t="s">
        <v>335</v>
      </c>
      <c r="C714" s="140" t="s">
        <v>545</v>
      </c>
      <c r="D714" s="294" t="s">
        <v>545</v>
      </c>
      <c r="E714" s="109"/>
      <c r="F714" s="300"/>
      <c r="G714" s="300"/>
      <c r="H714" s="295">
        <f>SUM(H715:H734)</f>
        <v>0</v>
      </c>
      <c r="I714" s="295">
        <v>14.48</v>
      </c>
    </row>
    <row r="715" spans="1:9" ht="12.75">
      <c r="A715" s="136"/>
      <c r="B715" s="112" t="s">
        <v>286</v>
      </c>
      <c r="C715" s="140" t="s">
        <v>545</v>
      </c>
      <c r="D715" s="138" t="s">
        <v>32</v>
      </c>
      <c r="E715" s="138"/>
      <c r="F715" s="142">
        <v>2</v>
      </c>
      <c r="G715" s="144">
        <f>VLOOKUP(B715,Insumos!$A$2:$C$187,3,FALSE)</f>
        <v>0</v>
      </c>
      <c r="H715" s="138">
        <f t="shared" ref="H715" si="94">G715*F715</f>
        <v>0</v>
      </c>
      <c r="I715" s="138"/>
    </row>
    <row r="716" spans="1:9" ht="12.75">
      <c r="A716" s="136"/>
      <c r="B716" s="112" t="s">
        <v>288</v>
      </c>
      <c r="C716" s="140" t="s">
        <v>545</v>
      </c>
      <c r="D716" s="138" t="s">
        <v>32</v>
      </c>
      <c r="E716" s="138"/>
      <c r="F716" s="142">
        <v>4</v>
      </c>
      <c r="G716" s="144">
        <f>VLOOKUP(B716,Insumos!$A$2:$C$187,3,FALSE)</f>
        <v>0</v>
      </c>
      <c r="H716" s="138">
        <f t="shared" ref="H716:H734" si="95">G716*F716</f>
        <v>0</v>
      </c>
      <c r="I716" s="138"/>
    </row>
    <row r="717" spans="1:9" ht="12.75">
      <c r="A717" s="136"/>
      <c r="B717" s="112" t="s">
        <v>281</v>
      </c>
      <c r="C717" s="140" t="s">
        <v>545</v>
      </c>
      <c r="D717" s="138" t="s">
        <v>32</v>
      </c>
      <c r="E717" s="138"/>
      <c r="F717" s="142">
        <v>14</v>
      </c>
      <c r="G717" s="144">
        <f>VLOOKUP(B717,Insumos!$A$2:$C$187,3,FALSE)</f>
        <v>0</v>
      </c>
      <c r="H717" s="138">
        <f t="shared" si="95"/>
        <v>0</v>
      </c>
      <c r="I717" s="138"/>
    </row>
    <row r="718" spans="1:9" ht="25.5">
      <c r="A718" s="136"/>
      <c r="B718" s="127" t="s">
        <v>706</v>
      </c>
      <c r="C718" s="140" t="s">
        <v>545</v>
      </c>
      <c r="D718" s="138" t="s">
        <v>32</v>
      </c>
      <c r="E718" s="138"/>
      <c r="F718" s="142">
        <v>4</v>
      </c>
      <c r="G718" s="144">
        <f>VLOOKUP(B718,Insumos!$A$2:$C$187,3,FALSE)</f>
        <v>0</v>
      </c>
      <c r="H718" s="138">
        <f t="shared" si="95"/>
        <v>0</v>
      </c>
      <c r="I718" s="138"/>
    </row>
    <row r="719" spans="1:9" ht="25.5">
      <c r="A719" s="136"/>
      <c r="B719" s="112" t="s">
        <v>287</v>
      </c>
      <c r="C719" s="140" t="s">
        <v>545</v>
      </c>
      <c r="D719" s="138" t="s">
        <v>32</v>
      </c>
      <c r="E719" s="138"/>
      <c r="F719" s="142">
        <v>3</v>
      </c>
      <c r="G719" s="144">
        <f>VLOOKUP(B719,Insumos!$A$2:$C$187,3,FALSE)</f>
        <v>0</v>
      </c>
      <c r="H719" s="138">
        <f t="shared" si="95"/>
        <v>0</v>
      </c>
      <c r="I719" s="138"/>
    </row>
    <row r="720" spans="1:9" ht="12.75">
      <c r="A720" s="136"/>
      <c r="B720" s="112" t="s">
        <v>424</v>
      </c>
      <c r="C720" s="140" t="s">
        <v>545</v>
      </c>
      <c r="D720" s="138" t="s">
        <v>32</v>
      </c>
      <c r="E720" s="138"/>
      <c r="F720" s="142">
        <v>3</v>
      </c>
      <c r="G720" s="144">
        <f>VLOOKUP(B720,Insumos!$A$2:$C$187,3,FALSE)</f>
        <v>0</v>
      </c>
      <c r="H720" s="138">
        <f t="shared" si="95"/>
        <v>0</v>
      </c>
      <c r="I720" s="138"/>
    </row>
    <row r="721" spans="1:9" ht="12.75">
      <c r="A721" s="136"/>
      <c r="B721" s="112" t="s">
        <v>107</v>
      </c>
      <c r="C721" s="140" t="s">
        <v>545</v>
      </c>
      <c r="D721" s="138" t="s">
        <v>32</v>
      </c>
      <c r="E721" s="138"/>
      <c r="F721" s="142">
        <v>3</v>
      </c>
      <c r="G721" s="144">
        <f>VLOOKUP(B721,Insumos!$A$2:$C$187,3,FALSE)</f>
        <v>0</v>
      </c>
      <c r="H721" s="138">
        <f t="shared" si="95"/>
        <v>0</v>
      </c>
      <c r="I721" s="138"/>
    </row>
    <row r="722" spans="1:9" ht="12.75">
      <c r="A722" s="136"/>
      <c r="B722" s="112" t="s">
        <v>103</v>
      </c>
      <c r="C722" s="140" t="s">
        <v>545</v>
      </c>
      <c r="D722" s="138" t="s">
        <v>32</v>
      </c>
      <c r="E722" s="138"/>
      <c r="F722" s="142">
        <v>1</v>
      </c>
      <c r="G722" s="144">
        <f>VLOOKUP(B722,Insumos!$A$2:$C$187,3,FALSE)</f>
        <v>0</v>
      </c>
      <c r="H722" s="138">
        <f t="shared" si="95"/>
        <v>0</v>
      </c>
      <c r="I722" s="141"/>
    </row>
    <row r="723" spans="1:9" ht="12.75">
      <c r="A723" s="136"/>
      <c r="B723" s="112" t="s">
        <v>707</v>
      </c>
      <c r="C723" s="140" t="s">
        <v>545</v>
      </c>
      <c r="D723" s="138" t="s">
        <v>32</v>
      </c>
      <c r="E723" s="138"/>
      <c r="F723" s="142">
        <v>1</v>
      </c>
      <c r="G723" s="144">
        <f>VLOOKUP(B723,Insumos!$A$2:$C$187,3,FALSE)</f>
        <v>0</v>
      </c>
      <c r="H723" s="138">
        <f t="shared" si="95"/>
        <v>0</v>
      </c>
      <c r="I723" s="138"/>
    </row>
    <row r="724" spans="1:9" ht="25.5">
      <c r="A724" s="136"/>
      <c r="B724" s="112" t="s">
        <v>573</v>
      </c>
      <c r="C724" s="140" t="s">
        <v>545</v>
      </c>
      <c r="D724" s="138" t="s">
        <v>32</v>
      </c>
      <c r="E724" s="138"/>
      <c r="F724" s="142"/>
      <c r="G724" s="144">
        <f>VLOOKUP(B724,Insumos!$A$2:$C$187,3,FALSE)</f>
        <v>0</v>
      </c>
      <c r="H724" s="138">
        <f t="shared" si="95"/>
        <v>0</v>
      </c>
      <c r="I724" s="138"/>
    </row>
    <row r="725" spans="1:9" ht="25.5">
      <c r="A725" s="136"/>
      <c r="B725" s="112" t="s">
        <v>33</v>
      </c>
      <c r="C725" s="140" t="s">
        <v>545</v>
      </c>
      <c r="D725" s="138" t="s">
        <v>32</v>
      </c>
      <c r="E725" s="138"/>
      <c r="F725" s="142">
        <v>2</v>
      </c>
      <c r="G725" s="144">
        <f>VLOOKUP(B725,Insumos!$A$2:$C$187,3,FALSE)</f>
        <v>0</v>
      </c>
      <c r="H725" s="138">
        <f t="shared" si="95"/>
        <v>0</v>
      </c>
      <c r="I725" s="138"/>
    </row>
    <row r="726" spans="1:9" ht="25.5">
      <c r="A726" s="136"/>
      <c r="B726" s="112" t="s">
        <v>719</v>
      </c>
      <c r="C726" s="140" t="s">
        <v>545</v>
      </c>
      <c r="D726" s="138" t="s">
        <v>32</v>
      </c>
      <c r="E726" s="138"/>
      <c r="F726" s="142">
        <v>8</v>
      </c>
      <c r="G726" s="144">
        <f>VLOOKUP(B726,Insumos!$A$2:$C$187,3,FALSE)</f>
        <v>0</v>
      </c>
      <c r="H726" s="138">
        <f t="shared" si="95"/>
        <v>0</v>
      </c>
      <c r="I726" s="138"/>
    </row>
    <row r="727" spans="1:9" ht="25.5">
      <c r="A727" s="136"/>
      <c r="B727" s="112" t="s">
        <v>34</v>
      </c>
      <c r="C727" s="140" t="s">
        <v>545</v>
      </c>
      <c r="D727" s="138" t="s">
        <v>32</v>
      </c>
      <c r="E727" s="138"/>
      <c r="F727" s="142">
        <v>3</v>
      </c>
      <c r="G727" s="144">
        <f>VLOOKUP(B727,Insumos!$A$2:$C$187,3,FALSE)</f>
        <v>0</v>
      </c>
      <c r="H727" s="138">
        <f t="shared" si="95"/>
        <v>0</v>
      </c>
      <c r="I727" s="138"/>
    </row>
    <row r="728" spans="1:9" ht="12.75">
      <c r="A728" s="136"/>
      <c r="B728" s="112" t="s">
        <v>285</v>
      </c>
      <c r="C728" s="140" t="s">
        <v>545</v>
      </c>
      <c r="D728" s="138" t="s">
        <v>32</v>
      </c>
      <c r="E728" s="138"/>
      <c r="F728" s="142"/>
      <c r="G728" s="144">
        <f>VLOOKUP(B728,Insumos!$A$2:$C$187,3,FALSE)</f>
        <v>0</v>
      </c>
      <c r="H728" s="138">
        <f t="shared" si="95"/>
        <v>0</v>
      </c>
      <c r="I728" s="138"/>
    </row>
    <row r="729" spans="1:9" ht="12.75">
      <c r="A729" s="136"/>
      <c r="B729" s="126" t="s">
        <v>702</v>
      </c>
      <c r="C729" s="140" t="s">
        <v>545</v>
      </c>
      <c r="D729" s="138" t="s">
        <v>30</v>
      </c>
      <c r="E729" s="138"/>
      <c r="F729" s="142">
        <v>5</v>
      </c>
      <c r="G729" s="144">
        <f>VLOOKUP(B729,Insumos!$A$2:$C$187,3,FALSE)</f>
        <v>0</v>
      </c>
      <c r="H729" s="138">
        <f t="shared" ref="H729" si="96">G729*F729</f>
        <v>0</v>
      </c>
      <c r="I729" s="138"/>
    </row>
    <row r="730" spans="1:9" ht="12.75">
      <c r="A730" s="136"/>
      <c r="B730" s="112" t="s">
        <v>292</v>
      </c>
      <c r="C730" s="140" t="s">
        <v>545</v>
      </c>
      <c r="D730" s="138" t="s">
        <v>30</v>
      </c>
      <c r="E730" s="138"/>
      <c r="F730" s="142">
        <v>2</v>
      </c>
      <c r="G730" s="144">
        <f>VLOOKUP(B730,Insumos!$A$2:$C$187,3,FALSE)</f>
        <v>0</v>
      </c>
      <c r="H730" s="138">
        <f t="shared" si="95"/>
        <v>0</v>
      </c>
      <c r="I730" s="138"/>
    </row>
    <row r="731" spans="1:9" ht="12.75">
      <c r="A731" s="136"/>
      <c r="B731" s="112" t="s">
        <v>709</v>
      </c>
      <c r="C731" s="140" t="s">
        <v>545</v>
      </c>
      <c r="D731" s="138" t="s">
        <v>32</v>
      </c>
      <c r="E731" s="138"/>
      <c r="F731" s="142">
        <v>3</v>
      </c>
      <c r="G731" s="144">
        <f>VLOOKUP(B731,Insumos!$A$2:$C$187,3,FALSE)</f>
        <v>0</v>
      </c>
      <c r="H731" s="138">
        <f t="shared" si="95"/>
        <v>0</v>
      </c>
      <c r="I731" s="138"/>
    </row>
    <row r="732" spans="1:9" ht="12.75">
      <c r="A732" s="136"/>
      <c r="B732" s="112" t="s">
        <v>108</v>
      </c>
      <c r="C732" s="140" t="s">
        <v>545</v>
      </c>
      <c r="D732" s="138" t="s">
        <v>32</v>
      </c>
      <c r="E732" s="138"/>
      <c r="F732" s="142">
        <v>3</v>
      </c>
      <c r="G732" s="144">
        <f>VLOOKUP(B732,Insumos!$A$2:$C$187,3,FALSE)</f>
        <v>0</v>
      </c>
      <c r="H732" s="138">
        <f t="shared" si="95"/>
        <v>0</v>
      </c>
      <c r="I732" s="138"/>
    </row>
    <row r="733" spans="1:9" ht="12.75">
      <c r="A733" s="136"/>
      <c r="B733" s="112" t="s">
        <v>113</v>
      </c>
      <c r="C733" s="140" t="s">
        <v>545</v>
      </c>
      <c r="D733" s="138" t="s">
        <v>32</v>
      </c>
      <c r="E733" s="138"/>
      <c r="F733" s="142">
        <v>3</v>
      </c>
      <c r="G733" s="144">
        <f>VLOOKUP(B733,Insumos!$A$2:$C$187,3,FALSE)</f>
        <v>0</v>
      </c>
      <c r="H733" s="138">
        <f t="shared" si="95"/>
        <v>0</v>
      </c>
      <c r="I733" s="138"/>
    </row>
    <row r="734" spans="1:9" ht="25.5">
      <c r="A734" s="136"/>
      <c r="B734" s="112" t="s">
        <v>331</v>
      </c>
      <c r="C734" s="140" t="s">
        <v>545</v>
      </c>
      <c r="D734" s="138" t="s">
        <v>32</v>
      </c>
      <c r="E734" s="138"/>
      <c r="F734" s="142">
        <v>0</v>
      </c>
      <c r="G734" s="144">
        <f>VLOOKUP(B734,Insumos!$A$2:$C$187,3,FALSE)</f>
        <v>0</v>
      </c>
      <c r="H734" s="138">
        <f t="shared" si="95"/>
        <v>0</v>
      </c>
      <c r="I734" s="138"/>
    </row>
    <row r="735" spans="1:9" ht="12.75">
      <c r="A735" s="136"/>
      <c r="B735" s="112"/>
      <c r="C735" s="140"/>
      <c r="D735" s="138"/>
      <c r="E735" s="138"/>
      <c r="F735" s="142"/>
      <c r="G735" s="144"/>
      <c r="H735" s="138"/>
      <c r="I735" s="138"/>
    </row>
    <row r="736" spans="1:9" ht="12.75">
      <c r="A736" s="292" t="s">
        <v>600</v>
      </c>
      <c r="B736" s="293" t="s">
        <v>323</v>
      </c>
      <c r="C736" s="140" t="s">
        <v>545</v>
      </c>
      <c r="D736" s="294" t="s">
        <v>545</v>
      </c>
      <c r="E736" s="109"/>
      <c r="F736" s="294"/>
      <c r="G736" s="294"/>
      <c r="H736" s="295">
        <f>SUM(H737:H754)</f>
        <v>0</v>
      </c>
      <c r="I736" s="295">
        <v>9.36</v>
      </c>
    </row>
    <row r="737" spans="1:9" ht="34.5" customHeight="1">
      <c r="A737" s="312"/>
      <c r="B737" s="313" t="s">
        <v>281</v>
      </c>
      <c r="C737" s="140" t="s">
        <v>545</v>
      </c>
      <c r="D737" s="314" t="s">
        <v>32</v>
      </c>
      <c r="E737" s="138"/>
      <c r="F737" s="315">
        <v>5</v>
      </c>
      <c r="G737" s="316">
        <f>VLOOKUP(B737,Insumos!$A$2:$C$187,3,FALSE)</f>
        <v>0</v>
      </c>
      <c r="H737" s="314">
        <f t="shared" ref="H737" si="97">G737*F737</f>
        <v>0</v>
      </c>
      <c r="I737" s="314"/>
    </row>
    <row r="738" spans="1:9" ht="34.5" customHeight="1">
      <c r="A738" s="312"/>
      <c r="B738" s="127" t="s">
        <v>706</v>
      </c>
      <c r="C738" s="140" t="s">
        <v>545</v>
      </c>
      <c r="D738" s="314" t="s">
        <v>32</v>
      </c>
      <c r="E738" s="138"/>
      <c r="F738" s="315">
        <v>4</v>
      </c>
      <c r="G738" s="316">
        <f>VLOOKUP(B738,Insumos!$A$2:$C$187,3,FALSE)</f>
        <v>0</v>
      </c>
      <c r="H738" s="314">
        <f t="shared" ref="H738:H754" si="98">G738*F738</f>
        <v>0</v>
      </c>
      <c r="I738" s="314"/>
    </row>
    <row r="739" spans="1:9" ht="34.5" customHeight="1">
      <c r="A739" s="312"/>
      <c r="B739" s="313" t="s">
        <v>284</v>
      </c>
      <c r="C739" s="140" t="s">
        <v>545</v>
      </c>
      <c r="D739" s="314" t="s">
        <v>32</v>
      </c>
      <c r="E739" s="138"/>
      <c r="F739" s="315">
        <v>3</v>
      </c>
      <c r="G739" s="316">
        <f>VLOOKUP(B739,Insumos!$A$2:$C$187,3,FALSE)</f>
        <v>0</v>
      </c>
      <c r="H739" s="314">
        <f t="shared" si="98"/>
        <v>0</v>
      </c>
      <c r="I739" s="314"/>
    </row>
    <row r="740" spans="1:9" ht="34.5" customHeight="1">
      <c r="A740" s="312"/>
      <c r="B740" s="313" t="s">
        <v>287</v>
      </c>
      <c r="C740" s="140" t="s">
        <v>545</v>
      </c>
      <c r="D740" s="314" t="s">
        <v>32</v>
      </c>
      <c r="E740" s="138"/>
      <c r="F740" s="315"/>
      <c r="G740" s="316">
        <f>VLOOKUP(B740,Insumos!$A$2:$C$187,3,FALSE)</f>
        <v>0</v>
      </c>
      <c r="H740" s="314">
        <f t="shared" si="98"/>
        <v>0</v>
      </c>
      <c r="I740" s="314"/>
    </row>
    <row r="741" spans="1:9" ht="34.5" customHeight="1">
      <c r="A741" s="312"/>
      <c r="B741" s="313" t="s">
        <v>424</v>
      </c>
      <c r="C741" s="140" t="s">
        <v>545</v>
      </c>
      <c r="D741" s="314" t="s">
        <v>32</v>
      </c>
      <c r="E741" s="138"/>
      <c r="F741" s="315">
        <v>1</v>
      </c>
      <c r="G741" s="316">
        <f>VLOOKUP(B741,Insumos!$A$2:$C$187,3,FALSE)</f>
        <v>0</v>
      </c>
      <c r="H741" s="314">
        <f t="shared" si="98"/>
        <v>0</v>
      </c>
      <c r="I741" s="314"/>
    </row>
    <row r="742" spans="1:9" ht="34.5" customHeight="1">
      <c r="A742" s="312"/>
      <c r="B742" s="313" t="s">
        <v>103</v>
      </c>
      <c r="C742" s="140" t="s">
        <v>545</v>
      </c>
      <c r="D742" s="314" t="s">
        <v>32</v>
      </c>
      <c r="E742" s="138"/>
      <c r="F742" s="315">
        <v>1</v>
      </c>
      <c r="G742" s="316">
        <f>VLOOKUP(B742,Insumos!$A$2:$C$187,3,FALSE)</f>
        <v>0</v>
      </c>
      <c r="H742" s="314">
        <f t="shared" si="98"/>
        <v>0</v>
      </c>
      <c r="I742" s="314"/>
    </row>
    <row r="743" spans="1:9" ht="34.5" customHeight="1">
      <c r="A743" s="312"/>
      <c r="B743" s="313" t="s">
        <v>707</v>
      </c>
      <c r="C743" s="140" t="s">
        <v>545</v>
      </c>
      <c r="D743" s="314" t="s">
        <v>32</v>
      </c>
      <c r="E743" s="138"/>
      <c r="F743" s="315">
        <v>1</v>
      </c>
      <c r="G743" s="316">
        <f>VLOOKUP(B743,Insumos!$A$2:$C$187,3,FALSE)</f>
        <v>0</v>
      </c>
      <c r="H743" s="314">
        <f t="shared" si="98"/>
        <v>0</v>
      </c>
      <c r="I743" s="314"/>
    </row>
    <row r="744" spans="1:9" ht="34.5" customHeight="1">
      <c r="A744" s="312"/>
      <c r="B744" s="313" t="s">
        <v>573</v>
      </c>
      <c r="C744" s="140" t="s">
        <v>545</v>
      </c>
      <c r="D744" s="314" t="s">
        <v>32</v>
      </c>
      <c r="E744" s="138"/>
      <c r="F744" s="315"/>
      <c r="G744" s="316">
        <f>VLOOKUP(B744,Insumos!$A$2:$C$187,3,FALSE)</f>
        <v>0</v>
      </c>
      <c r="H744" s="314">
        <f t="shared" si="98"/>
        <v>0</v>
      </c>
      <c r="I744" s="314"/>
    </row>
    <row r="745" spans="1:9" ht="34.5" customHeight="1">
      <c r="A745" s="312"/>
      <c r="B745" s="313" t="s">
        <v>33</v>
      </c>
      <c r="C745" s="140" t="s">
        <v>545</v>
      </c>
      <c r="D745" s="314" t="s">
        <v>32</v>
      </c>
      <c r="E745" s="138"/>
      <c r="F745" s="315">
        <v>1</v>
      </c>
      <c r="G745" s="316">
        <f>VLOOKUP(B745,Insumos!$A$2:$C$187,3,FALSE)</f>
        <v>0</v>
      </c>
      <c r="H745" s="314">
        <f t="shared" si="98"/>
        <v>0</v>
      </c>
      <c r="I745" s="314"/>
    </row>
    <row r="746" spans="1:9" ht="34.5" customHeight="1">
      <c r="A746" s="312"/>
      <c r="B746" s="313" t="s">
        <v>719</v>
      </c>
      <c r="C746" s="140" t="s">
        <v>545</v>
      </c>
      <c r="D746" s="314" t="s">
        <v>32</v>
      </c>
      <c r="E746" s="138"/>
      <c r="F746" s="315">
        <v>8</v>
      </c>
      <c r="G746" s="316">
        <f>VLOOKUP(B746,Insumos!$A$2:$C$187,3,FALSE)</f>
        <v>0</v>
      </c>
      <c r="H746" s="314">
        <f t="shared" si="98"/>
        <v>0</v>
      </c>
      <c r="I746" s="314"/>
    </row>
    <row r="747" spans="1:9" ht="34.5" customHeight="1">
      <c r="A747" s="312"/>
      <c r="B747" s="313" t="s">
        <v>34</v>
      </c>
      <c r="C747" s="140" t="s">
        <v>545</v>
      </c>
      <c r="D747" s="314" t="s">
        <v>32</v>
      </c>
      <c r="E747" s="138"/>
      <c r="F747" s="315">
        <v>1</v>
      </c>
      <c r="G747" s="316">
        <f>VLOOKUP(B747,Insumos!$A$2:$C$187,3,FALSE)</f>
        <v>0</v>
      </c>
      <c r="H747" s="314">
        <f t="shared" si="98"/>
        <v>0</v>
      </c>
      <c r="I747" s="314"/>
    </row>
    <row r="748" spans="1:9" ht="34.5" customHeight="1">
      <c r="A748" s="312"/>
      <c r="B748" s="313" t="s">
        <v>292</v>
      </c>
      <c r="C748" s="140" t="s">
        <v>545</v>
      </c>
      <c r="D748" s="314" t="s">
        <v>30</v>
      </c>
      <c r="E748" s="138"/>
      <c r="F748" s="315">
        <v>1</v>
      </c>
      <c r="G748" s="316">
        <f>VLOOKUP(B748,Insumos!$A$2:$C$187,3,FALSE)</f>
        <v>0</v>
      </c>
      <c r="H748" s="314">
        <f t="shared" si="98"/>
        <v>0</v>
      </c>
      <c r="I748" s="314"/>
    </row>
    <row r="749" spans="1:9" ht="34.5" customHeight="1">
      <c r="A749" s="312"/>
      <c r="B749" s="127" t="s">
        <v>703</v>
      </c>
      <c r="C749" s="140" t="s">
        <v>545</v>
      </c>
      <c r="D749" s="314" t="s">
        <v>30</v>
      </c>
      <c r="E749" s="138"/>
      <c r="F749" s="315">
        <v>5</v>
      </c>
      <c r="G749" s="316">
        <f>VLOOKUP(B749,Insumos!$A$2:$C$187,3,FALSE)</f>
        <v>0</v>
      </c>
      <c r="H749" s="314">
        <f t="shared" ref="H749" si="99">G749*F749</f>
        <v>0</v>
      </c>
      <c r="I749" s="314"/>
    </row>
    <row r="750" spans="1:9" ht="34.5" customHeight="1">
      <c r="A750" s="312"/>
      <c r="B750" s="313" t="s">
        <v>708</v>
      </c>
      <c r="C750" s="140" t="s">
        <v>545</v>
      </c>
      <c r="D750" s="314" t="s">
        <v>30</v>
      </c>
      <c r="E750" s="138"/>
      <c r="F750" s="315">
        <v>1</v>
      </c>
      <c r="G750" s="316">
        <f>VLOOKUP(B750,Insumos!$A$2:$C$187,3,FALSE)</f>
        <v>0</v>
      </c>
      <c r="H750" s="314">
        <f t="shared" si="98"/>
        <v>0</v>
      </c>
      <c r="I750" s="314"/>
    </row>
    <row r="751" spans="1:9" ht="34.5" customHeight="1">
      <c r="A751" s="312"/>
      <c r="B751" s="313" t="s">
        <v>356</v>
      </c>
      <c r="C751" s="140" t="s">
        <v>545</v>
      </c>
      <c r="D751" s="314" t="s">
        <v>32</v>
      </c>
      <c r="E751" s="138"/>
      <c r="F751" s="315">
        <v>1</v>
      </c>
      <c r="G751" s="316">
        <f>VLOOKUP(B751,Insumos!$A$2:$C$187,3,FALSE)</f>
        <v>0</v>
      </c>
      <c r="H751" s="314">
        <f t="shared" si="98"/>
        <v>0</v>
      </c>
      <c r="I751" s="314"/>
    </row>
    <row r="752" spans="1:9" ht="34.5" customHeight="1">
      <c r="A752" s="312"/>
      <c r="B752" s="313" t="s">
        <v>325</v>
      </c>
      <c r="C752" s="140" t="s">
        <v>545</v>
      </c>
      <c r="D752" s="314" t="s">
        <v>32</v>
      </c>
      <c r="E752" s="138"/>
      <c r="F752" s="315">
        <v>1</v>
      </c>
      <c r="G752" s="316">
        <f>VLOOKUP(B752,Insumos!$A$2:$C$187,3,FALSE)</f>
        <v>0</v>
      </c>
      <c r="H752" s="314">
        <f t="shared" si="98"/>
        <v>0</v>
      </c>
      <c r="I752" s="314"/>
    </row>
    <row r="753" spans="1:9" ht="34.5" customHeight="1">
      <c r="A753" s="312"/>
      <c r="B753" s="127" t="s">
        <v>716</v>
      </c>
      <c r="C753" s="140" t="s">
        <v>545</v>
      </c>
      <c r="D753" s="314" t="s">
        <v>32</v>
      </c>
      <c r="E753" s="138"/>
      <c r="F753" s="315">
        <v>1</v>
      </c>
      <c r="G753" s="316">
        <f>VLOOKUP(B753,Insumos!$A$2:$C$187,3,FALSE)</f>
        <v>0</v>
      </c>
      <c r="H753" s="314">
        <f t="shared" si="98"/>
        <v>0</v>
      </c>
      <c r="I753" s="314"/>
    </row>
    <row r="754" spans="1:9" ht="34.5" customHeight="1">
      <c r="A754" s="136"/>
      <c r="B754" s="112" t="s">
        <v>328</v>
      </c>
      <c r="C754" s="140" t="s">
        <v>545</v>
      </c>
      <c r="D754" s="138" t="s">
        <v>32</v>
      </c>
      <c r="E754" s="138"/>
      <c r="F754" s="142">
        <v>0</v>
      </c>
      <c r="G754" s="144">
        <f>VLOOKUP(B754,Insumos!$A$2:$C$187,3,FALSE)</f>
        <v>0</v>
      </c>
      <c r="H754" s="138">
        <f t="shared" si="98"/>
        <v>0</v>
      </c>
      <c r="I754" s="138"/>
    </row>
    <row r="755" spans="1:9" ht="34.5" customHeight="1">
      <c r="A755" s="136"/>
      <c r="B755" s="112"/>
      <c r="C755" s="140"/>
      <c r="D755" s="138"/>
      <c r="E755" s="138"/>
      <c r="F755" s="142"/>
      <c r="G755" s="144"/>
      <c r="H755" s="138"/>
      <c r="I755" s="141"/>
    </row>
    <row r="756" spans="1:9" ht="34.5" customHeight="1">
      <c r="A756" s="292" t="s">
        <v>600</v>
      </c>
      <c r="B756" s="293" t="s">
        <v>324</v>
      </c>
      <c r="C756" s="140" t="s">
        <v>545</v>
      </c>
      <c r="D756" s="294" t="s">
        <v>545</v>
      </c>
      <c r="E756" s="109"/>
      <c r="F756" s="294"/>
      <c r="G756" s="294"/>
      <c r="H756" s="295">
        <f>SUM(H757:H774)</f>
        <v>0</v>
      </c>
      <c r="I756" s="295">
        <v>9.36</v>
      </c>
    </row>
    <row r="757" spans="1:9" ht="34.5" customHeight="1">
      <c r="A757" s="312"/>
      <c r="B757" s="313" t="s">
        <v>281</v>
      </c>
      <c r="C757" s="140" t="s">
        <v>545</v>
      </c>
      <c r="D757" s="314" t="s">
        <v>32</v>
      </c>
      <c r="E757" s="138"/>
      <c r="F757" s="315">
        <v>5</v>
      </c>
      <c r="G757" s="316">
        <f>VLOOKUP(B757,Insumos!$A$2:$C$187,3,FALSE)</f>
        <v>0</v>
      </c>
      <c r="H757" s="314">
        <f t="shared" ref="H757" si="100">G757*F757</f>
        <v>0</v>
      </c>
      <c r="I757" s="314"/>
    </row>
    <row r="758" spans="1:9" ht="34.5" customHeight="1">
      <c r="A758" s="312"/>
      <c r="B758" s="127" t="s">
        <v>706</v>
      </c>
      <c r="C758" s="140" t="s">
        <v>545</v>
      </c>
      <c r="D758" s="314" t="s">
        <v>32</v>
      </c>
      <c r="E758" s="138"/>
      <c r="F758" s="315">
        <v>4</v>
      </c>
      <c r="G758" s="316">
        <f>VLOOKUP(B758,Insumos!$A$2:$C$187,3,FALSE)</f>
        <v>0</v>
      </c>
      <c r="H758" s="314">
        <f t="shared" ref="H758:H774" si="101">G758*F758</f>
        <v>0</v>
      </c>
      <c r="I758" s="314"/>
    </row>
    <row r="759" spans="1:9" ht="34.5" customHeight="1">
      <c r="A759" s="312"/>
      <c r="B759" s="313" t="s">
        <v>284</v>
      </c>
      <c r="C759" s="140" t="s">
        <v>545</v>
      </c>
      <c r="D759" s="314" t="s">
        <v>32</v>
      </c>
      <c r="E759" s="138"/>
      <c r="F759" s="315">
        <v>3</v>
      </c>
      <c r="G759" s="316">
        <f>VLOOKUP(B759,Insumos!$A$2:$C$187,3,FALSE)</f>
        <v>0</v>
      </c>
      <c r="H759" s="314">
        <f t="shared" si="101"/>
        <v>0</v>
      </c>
      <c r="I759" s="314"/>
    </row>
    <row r="760" spans="1:9" ht="34.5" customHeight="1">
      <c r="A760" s="312"/>
      <c r="B760" s="313" t="s">
        <v>287</v>
      </c>
      <c r="C760" s="140" t="s">
        <v>545</v>
      </c>
      <c r="D760" s="314" t="s">
        <v>32</v>
      </c>
      <c r="E760" s="138"/>
      <c r="F760" s="315"/>
      <c r="G760" s="316">
        <f>VLOOKUP(B760,Insumos!$A$2:$C$187,3,FALSE)</f>
        <v>0</v>
      </c>
      <c r="H760" s="314">
        <f t="shared" si="101"/>
        <v>0</v>
      </c>
      <c r="I760" s="314"/>
    </row>
    <row r="761" spans="1:9" ht="34.5" customHeight="1">
      <c r="A761" s="312"/>
      <c r="B761" s="313" t="s">
        <v>424</v>
      </c>
      <c r="C761" s="140" t="s">
        <v>545</v>
      </c>
      <c r="D761" s="314" t="s">
        <v>32</v>
      </c>
      <c r="E761" s="138"/>
      <c r="F761" s="315">
        <v>1</v>
      </c>
      <c r="G761" s="316">
        <f>VLOOKUP(B761,Insumos!$A$2:$C$187,3,FALSE)</f>
        <v>0</v>
      </c>
      <c r="H761" s="314">
        <f t="shared" si="101"/>
        <v>0</v>
      </c>
      <c r="I761" s="314"/>
    </row>
    <row r="762" spans="1:9" ht="34.5" customHeight="1">
      <c r="A762" s="312"/>
      <c r="B762" s="313" t="s">
        <v>103</v>
      </c>
      <c r="C762" s="140" t="s">
        <v>545</v>
      </c>
      <c r="D762" s="314" t="s">
        <v>32</v>
      </c>
      <c r="E762" s="138"/>
      <c r="F762" s="315">
        <v>1</v>
      </c>
      <c r="G762" s="316">
        <f>VLOOKUP(B762,Insumos!$A$2:$C$187,3,FALSE)</f>
        <v>0</v>
      </c>
      <c r="H762" s="314">
        <f t="shared" si="101"/>
        <v>0</v>
      </c>
      <c r="I762" s="314"/>
    </row>
    <row r="763" spans="1:9" ht="34.5" customHeight="1">
      <c r="A763" s="312"/>
      <c r="B763" s="313" t="s">
        <v>707</v>
      </c>
      <c r="C763" s="140" t="s">
        <v>545</v>
      </c>
      <c r="D763" s="314" t="s">
        <v>32</v>
      </c>
      <c r="E763" s="138"/>
      <c r="F763" s="315">
        <v>1</v>
      </c>
      <c r="G763" s="316">
        <f>VLOOKUP(B763,Insumos!$A$2:$C$187,3,FALSE)</f>
        <v>0</v>
      </c>
      <c r="H763" s="314">
        <f t="shared" si="101"/>
        <v>0</v>
      </c>
      <c r="I763" s="314"/>
    </row>
    <row r="764" spans="1:9" ht="34.5" customHeight="1">
      <c r="A764" s="312"/>
      <c r="B764" s="313" t="s">
        <v>573</v>
      </c>
      <c r="C764" s="140" t="s">
        <v>545</v>
      </c>
      <c r="D764" s="314" t="s">
        <v>32</v>
      </c>
      <c r="E764" s="138"/>
      <c r="F764" s="315"/>
      <c r="G764" s="316">
        <f>VLOOKUP(B764,Insumos!$A$2:$C$187,3,FALSE)</f>
        <v>0</v>
      </c>
      <c r="H764" s="314">
        <f t="shared" si="101"/>
        <v>0</v>
      </c>
      <c r="I764" s="314"/>
    </row>
    <row r="765" spans="1:9" ht="34.5" customHeight="1">
      <c r="A765" s="312"/>
      <c r="B765" s="313" t="s">
        <v>33</v>
      </c>
      <c r="C765" s="140" t="s">
        <v>545</v>
      </c>
      <c r="D765" s="314" t="s">
        <v>32</v>
      </c>
      <c r="E765" s="138"/>
      <c r="F765" s="315">
        <v>1</v>
      </c>
      <c r="G765" s="316">
        <f>VLOOKUP(B765,Insumos!$A$2:$C$187,3,FALSE)</f>
        <v>0</v>
      </c>
      <c r="H765" s="314">
        <f t="shared" si="101"/>
        <v>0</v>
      </c>
      <c r="I765" s="314"/>
    </row>
    <row r="766" spans="1:9" ht="34.5" customHeight="1">
      <c r="A766" s="312"/>
      <c r="B766" s="313" t="s">
        <v>719</v>
      </c>
      <c r="C766" s="140" t="s">
        <v>545</v>
      </c>
      <c r="D766" s="314" t="s">
        <v>32</v>
      </c>
      <c r="E766" s="138"/>
      <c r="F766" s="315">
        <v>8</v>
      </c>
      <c r="G766" s="316">
        <f>VLOOKUP(B766,Insumos!$A$2:$C$187,3,FALSE)</f>
        <v>0</v>
      </c>
      <c r="H766" s="314">
        <f t="shared" si="101"/>
        <v>0</v>
      </c>
      <c r="I766" s="314"/>
    </row>
    <row r="767" spans="1:9" ht="34.5" customHeight="1">
      <c r="A767" s="312"/>
      <c r="B767" s="313" t="s">
        <v>34</v>
      </c>
      <c r="C767" s="140" t="s">
        <v>545</v>
      </c>
      <c r="D767" s="314" t="s">
        <v>32</v>
      </c>
      <c r="E767" s="138"/>
      <c r="F767" s="315">
        <v>1</v>
      </c>
      <c r="G767" s="316">
        <f>VLOOKUP(B767,Insumos!$A$2:$C$187,3,FALSE)</f>
        <v>0</v>
      </c>
      <c r="H767" s="314">
        <f t="shared" si="101"/>
        <v>0</v>
      </c>
      <c r="I767" s="314"/>
    </row>
    <row r="768" spans="1:9" ht="34.5" customHeight="1">
      <c r="A768" s="312"/>
      <c r="B768" s="313" t="s">
        <v>292</v>
      </c>
      <c r="C768" s="140" t="s">
        <v>545</v>
      </c>
      <c r="D768" s="314" t="s">
        <v>30</v>
      </c>
      <c r="E768" s="138"/>
      <c r="F768" s="315">
        <v>1</v>
      </c>
      <c r="G768" s="316">
        <f>VLOOKUP(B768,Insumos!$A$2:$C$187,3,FALSE)</f>
        <v>0</v>
      </c>
      <c r="H768" s="314">
        <f t="shared" si="101"/>
        <v>0</v>
      </c>
      <c r="I768" s="314"/>
    </row>
    <row r="769" spans="1:9" ht="34.5" customHeight="1">
      <c r="A769" s="312"/>
      <c r="B769" s="127" t="s">
        <v>703</v>
      </c>
      <c r="C769" s="140" t="s">
        <v>545</v>
      </c>
      <c r="D769" s="314" t="s">
        <v>30</v>
      </c>
      <c r="E769" s="138"/>
      <c r="F769" s="315">
        <v>5</v>
      </c>
      <c r="G769" s="316">
        <f>VLOOKUP(B769,Insumos!$A$2:$C$187,3,FALSE)</f>
        <v>0</v>
      </c>
      <c r="H769" s="314">
        <f t="shared" ref="H769" si="102">G769*F769</f>
        <v>0</v>
      </c>
      <c r="I769" s="314"/>
    </row>
    <row r="770" spans="1:9" ht="34.5" customHeight="1">
      <c r="A770" s="312"/>
      <c r="B770" s="313" t="s">
        <v>708</v>
      </c>
      <c r="C770" s="140" t="s">
        <v>545</v>
      </c>
      <c r="D770" s="314" t="s">
        <v>32</v>
      </c>
      <c r="E770" s="138"/>
      <c r="F770" s="315">
        <v>1</v>
      </c>
      <c r="G770" s="316">
        <f>VLOOKUP(B770,Insumos!$A$2:$C$187,3,FALSE)</f>
        <v>0</v>
      </c>
      <c r="H770" s="314">
        <f t="shared" si="101"/>
        <v>0</v>
      </c>
      <c r="I770" s="314"/>
    </row>
    <row r="771" spans="1:9" s="120" customFormat="1" ht="34.5" customHeight="1">
      <c r="A771" s="312"/>
      <c r="B771" s="313" t="s">
        <v>356</v>
      </c>
      <c r="C771" s="140" t="s">
        <v>545</v>
      </c>
      <c r="D771" s="314" t="s">
        <v>32</v>
      </c>
      <c r="E771" s="138"/>
      <c r="F771" s="315">
        <v>1</v>
      </c>
      <c r="G771" s="316">
        <f>VLOOKUP(B771,Insumos!$A$2:$C$187,3,FALSE)</f>
        <v>0</v>
      </c>
      <c r="H771" s="314">
        <f t="shared" si="101"/>
        <v>0</v>
      </c>
      <c r="I771" s="314"/>
    </row>
    <row r="772" spans="1:9" s="120" customFormat="1" ht="34.5" customHeight="1">
      <c r="A772" s="312"/>
      <c r="B772" s="313" t="s">
        <v>325</v>
      </c>
      <c r="C772" s="140" t="s">
        <v>545</v>
      </c>
      <c r="D772" s="314" t="s">
        <v>32</v>
      </c>
      <c r="E772" s="138"/>
      <c r="F772" s="315">
        <v>1</v>
      </c>
      <c r="G772" s="316">
        <f>VLOOKUP(B772,Insumos!$A$2:$C$187,3,FALSE)</f>
        <v>0</v>
      </c>
      <c r="H772" s="314">
        <f t="shared" si="101"/>
        <v>0</v>
      </c>
      <c r="I772" s="314"/>
    </row>
    <row r="773" spans="1:9" ht="25.5">
      <c r="A773" s="312"/>
      <c r="B773" s="127" t="s">
        <v>716</v>
      </c>
      <c r="C773" s="140" t="s">
        <v>545</v>
      </c>
      <c r="D773" s="314" t="s">
        <v>32</v>
      </c>
      <c r="E773" s="138"/>
      <c r="F773" s="315">
        <v>1</v>
      </c>
      <c r="G773" s="316">
        <f>VLOOKUP(B773,Insumos!$A$2:$C$187,3,FALSE)</f>
        <v>0</v>
      </c>
      <c r="H773" s="314">
        <f t="shared" si="101"/>
        <v>0</v>
      </c>
      <c r="I773" s="314"/>
    </row>
    <row r="774" spans="1:9" ht="25.5">
      <c r="A774" s="312"/>
      <c r="B774" s="313" t="s">
        <v>327</v>
      </c>
      <c r="C774" s="140" t="s">
        <v>545</v>
      </c>
      <c r="D774" s="314" t="s">
        <v>32</v>
      </c>
      <c r="E774" s="138"/>
      <c r="F774" s="315">
        <v>0</v>
      </c>
      <c r="G774" s="316">
        <f>VLOOKUP(B774,Insumos!$A$2:$C$187,3,FALSE)</f>
        <v>0</v>
      </c>
      <c r="H774" s="314">
        <f t="shared" si="101"/>
        <v>0</v>
      </c>
      <c r="I774" s="314"/>
    </row>
    <row r="775" spans="1:9" ht="12.75">
      <c r="A775" s="136"/>
      <c r="B775" s="112"/>
      <c r="C775" s="140"/>
      <c r="D775" s="138"/>
      <c r="E775" s="138"/>
      <c r="F775" s="142"/>
      <c r="G775" s="144"/>
      <c r="H775" s="138"/>
      <c r="I775" s="138"/>
    </row>
    <row r="776" spans="1:9" ht="12.75">
      <c r="A776" s="292" t="s">
        <v>600</v>
      </c>
      <c r="B776" s="293" t="s">
        <v>326</v>
      </c>
      <c r="C776" s="140" t="s">
        <v>545</v>
      </c>
      <c r="D776" s="294" t="s">
        <v>545</v>
      </c>
      <c r="E776" s="109"/>
      <c r="F776" s="294"/>
      <c r="G776" s="294"/>
      <c r="H776" s="295">
        <f>SUM(H777:H794)</f>
        <v>0</v>
      </c>
      <c r="I776" s="295">
        <v>9.36</v>
      </c>
    </row>
    <row r="777" spans="1:9" ht="12.75">
      <c r="A777" s="136"/>
      <c r="B777" s="112" t="s">
        <v>281</v>
      </c>
      <c r="C777" s="140" t="s">
        <v>545</v>
      </c>
      <c r="D777" s="138" t="s">
        <v>32</v>
      </c>
      <c r="E777" s="138"/>
      <c r="F777" s="142">
        <v>5</v>
      </c>
      <c r="G777" s="144">
        <f>VLOOKUP(B777,Insumos!$A$2:$C$187,3,FALSE)</f>
        <v>0</v>
      </c>
      <c r="H777" s="138">
        <f t="shared" ref="H777" si="103">G777*F777</f>
        <v>0</v>
      </c>
      <c r="I777" s="138"/>
    </row>
    <row r="778" spans="1:9" ht="25.5">
      <c r="A778" s="136"/>
      <c r="B778" s="127" t="s">
        <v>706</v>
      </c>
      <c r="C778" s="140" t="s">
        <v>545</v>
      </c>
      <c r="D778" s="138" t="s">
        <v>32</v>
      </c>
      <c r="E778" s="138"/>
      <c r="F778" s="142">
        <v>4</v>
      </c>
      <c r="G778" s="144">
        <f>VLOOKUP(B778,Insumos!$A$2:$C$187,3,FALSE)</f>
        <v>0</v>
      </c>
      <c r="H778" s="138">
        <f t="shared" ref="H778:H794" si="104">G778*F778</f>
        <v>0</v>
      </c>
      <c r="I778" s="138"/>
    </row>
    <row r="779" spans="1:9" ht="25.5">
      <c r="A779" s="136"/>
      <c r="B779" s="112" t="s">
        <v>284</v>
      </c>
      <c r="C779" s="140" t="s">
        <v>545</v>
      </c>
      <c r="D779" s="138" t="s">
        <v>32</v>
      </c>
      <c r="E779" s="138"/>
      <c r="F779" s="142">
        <v>3</v>
      </c>
      <c r="G779" s="144">
        <f>VLOOKUP(B779,Insumos!$A$2:$C$187,3,FALSE)</f>
        <v>0</v>
      </c>
      <c r="H779" s="138">
        <f t="shared" si="104"/>
        <v>0</v>
      </c>
      <c r="I779" s="138"/>
    </row>
    <row r="780" spans="1:9" ht="25.5">
      <c r="A780" s="136"/>
      <c r="B780" s="112" t="s">
        <v>287</v>
      </c>
      <c r="C780" s="140" t="s">
        <v>545</v>
      </c>
      <c r="D780" s="138" t="s">
        <v>32</v>
      </c>
      <c r="E780" s="138"/>
      <c r="F780" s="142"/>
      <c r="G780" s="144">
        <f>VLOOKUP(B780,Insumos!$A$2:$C$187,3,FALSE)</f>
        <v>0</v>
      </c>
      <c r="H780" s="138">
        <f t="shared" si="104"/>
        <v>0</v>
      </c>
      <c r="I780" s="138"/>
    </row>
    <row r="781" spans="1:9" ht="12.75">
      <c r="A781" s="136"/>
      <c r="B781" s="112" t="s">
        <v>424</v>
      </c>
      <c r="C781" s="140" t="s">
        <v>545</v>
      </c>
      <c r="D781" s="138" t="s">
        <v>32</v>
      </c>
      <c r="E781" s="138"/>
      <c r="F781" s="142">
        <v>1</v>
      </c>
      <c r="G781" s="144">
        <f>VLOOKUP(B781,Insumos!$A$2:$C$187,3,FALSE)</f>
        <v>0</v>
      </c>
      <c r="H781" s="138">
        <f t="shared" si="104"/>
        <v>0</v>
      </c>
      <c r="I781" s="138"/>
    </row>
    <row r="782" spans="1:9" ht="12.75">
      <c r="A782" s="136"/>
      <c r="B782" s="112" t="s">
        <v>103</v>
      </c>
      <c r="C782" s="140" t="s">
        <v>545</v>
      </c>
      <c r="D782" s="138" t="s">
        <v>32</v>
      </c>
      <c r="E782" s="138"/>
      <c r="F782" s="142">
        <v>1</v>
      </c>
      <c r="G782" s="144">
        <f>VLOOKUP(B782,Insumos!$A$2:$C$187,3,FALSE)</f>
        <v>0</v>
      </c>
      <c r="H782" s="138">
        <f t="shared" si="104"/>
        <v>0</v>
      </c>
      <c r="I782" s="138"/>
    </row>
    <row r="783" spans="1:9" ht="12.75">
      <c r="A783" s="136"/>
      <c r="B783" s="112" t="s">
        <v>707</v>
      </c>
      <c r="C783" s="140" t="s">
        <v>545</v>
      </c>
      <c r="D783" s="138" t="s">
        <v>32</v>
      </c>
      <c r="E783" s="138"/>
      <c r="F783" s="142">
        <v>1</v>
      </c>
      <c r="G783" s="144">
        <f>VLOOKUP(B783,Insumos!$A$2:$C$187,3,FALSE)</f>
        <v>0</v>
      </c>
      <c r="H783" s="138">
        <f t="shared" si="104"/>
        <v>0</v>
      </c>
      <c r="I783" s="138"/>
    </row>
    <row r="784" spans="1:9" ht="25.5">
      <c r="A784" s="136"/>
      <c r="B784" s="112" t="s">
        <v>573</v>
      </c>
      <c r="C784" s="140" t="s">
        <v>545</v>
      </c>
      <c r="D784" s="138" t="s">
        <v>32</v>
      </c>
      <c r="E784" s="138"/>
      <c r="F784" s="142"/>
      <c r="G784" s="144">
        <f>VLOOKUP(B784,Insumos!$A$2:$C$187,3,FALSE)</f>
        <v>0</v>
      </c>
      <c r="H784" s="138">
        <f t="shared" si="104"/>
        <v>0</v>
      </c>
      <c r="I784" s="138"/>
    </row>
    <row r="785" spans="1:9" ht="25.5">
      <c r="A785" s="136"/>
      <c r="B785" s="112" t="s">
        <v>33</v>
      </c>
      <c r="C785" s="140" t="s">
        <v>545</v>
      </c>
      <c r="D785" s="138" t="s">
        <v>32</v>
      </c>
      <c r="E785" s="138"/>
      <c r="F785" s="142">
        <v>1</v>
      </c>
      <c r="G785" s="144">
        <f>VLOOKUP(B785,Insumos!$A$2:$C$187,3,FALSE)</f>
        <v>0</v>
      </c>
      <c r="H785" s="138">
        <f t="shared" si="104"/>
        <v>0</v>
      </c>
      <c r="I785" s="138"/>
    </row>
    <row r="786" spans="1:9" ht="25.5">
      <c r="A786" s="136"/>
      <c r="B786" s="112" t="s">
        <v>719</v>
      </c>
      <c r="C786" s="140" t="s">
        <v>545</v>
      </c>
      <c r="D786" s="138" t="s">
        <v>32</v>
      </c>
      <c r="E786" s="138"/>
      <c r="F786" s="142">
        <v>8</v>
      </c>
      <c r="G786" s="144">
        <f>VLOOKUP(B786,Insumos!$A$2:$C$187,3,FALSE)</f>
        <v>0</v>
      </c>
      <c r="H786" s="138">
        <f t="shared" si="104"/>
        <v>0</v>
      </c>
      <c r="I786" s="138"/>
    </row>
    <row r="787" spans="1:9" ht="25.5">
      <c r="A787" s="136"/>
      <c r="B787" s="112" t="s">
        <v>34</v>
      </c>
      <c r="C787" s="140" t="s">
        <v>545</v>
      </c>
      <c r="D787" s="138" t="s">
        <v>32</v>
      </c>
      <c r="E787" s="138"/>
      <c r="F787" s="142">
        <v>1</v>
      </c>
      <c r="G787" s="144">
        <f>VLOOKUP(B787,Insumos!$A$2:$C$187,3,FALSE)</f>
        <v>0</v>
      </c>
      <c r="H787" s="138">
        <f t="shared" si="104"/>
        <v>0</v>
      </c>
      <c r="I787" s="138"/>
    </row>
    <row r="788" spans="1:9" ht="12.75">
      <c r="A788" s="136"/>
      <c r="B788" s="112" t="s">
        <v>292</v>
      </c>
      <c r="C788" s="140" t="s">
        <v>545</v>
      </c>
      <c r="D788" s="138" t="s">
        <v>30</v>
      </c>
      <c r="E788" s="138"/>
      <c r="F788" s="142">
        <v>1</v>
      </c>
      <c r="G788" s="144">
        <f>VLOOKUP(B788,Insumos!$A$2:$C$187,3,FALSE)</f>
        <v>0</v>
      </c>
      <c r="H788" s="138">
        <f t="shared" si="104"/>
        <v>0</v>
      </c>
      <c r="I788" s="138"/>
    </row>
    <row r="789" spans="1:9" ht="25.5">
      <c r="A789" s="136"/>
      <c r="B789" s="127" t="s">
        <v>703</v>
      </c>
      <c r="C789" s="140" t="s">
        <v>545</v>
      </c>
      <c r="D789" s="138" t="s">
        <v>30</v>
      </c>
      <c r="E789" s="138"/>
      <c r="F789" s="142">
        <v>8</v>
      </c>
      <c r="G789" s="144">
        <f>VLOOKUP(B789,Insumos!$A$2:$C$187,3,FALSE)</f>
        <v>0</v>
      </c>
      <c r="H789" s="138">
        <f t="shared" ref="H789" si="105">G789*F789</f>
        <v>0</v>
      </c>
      <c r="I789" s="138"/>
    </row>
    <row r="790" spans="1:9" ht="12.75">
      <c r="A790" s="136"/>
      <c r="B790" s="112" t="s">
        <v>708</v>
      </c>
      <c r="C790" s="140" t="s">
        <v>545</v>
      </c>
      <c r="D790" s="138" t="s">
        <v>32</v>
      </c>
      <c r="E790" s="138"/>
      <c r="F790" s="142">
        <v>1</v>
      </c>
      <c r="G790" s="144">
        <f>VLOOKUP(B790,Insumos!$A$2:$C$187,3,FALSE)</f>
        <v>0</v>
      </c>
      <c r="H790" s="138">
        <f t="shared" si="104"/>
        <v>0</v>
      </c>
      <c r="I790" s="138"/>
    </row>
    <row r="791" spans="1:9" ht="12.75">
      <c r="A791" s="136"/>
      <c r="B791" s="112" t="s">
        <v>356</v>
      </c>
      <c r="C791" s="140" t="s">
        <v>545</v>
      </c>
      <c r="D791" s="138" t="s">
        <v>32</v>
      </c>
      <c r="E791" s="138"/>
      <c r="F791" s="142">
        <v>1</v>
      </c>
      <c r="G791" s="144">
        <f>VLOOKUP(B791,Insumos!$A$2:$C$187,3,FALSE)</f>
        <v>0</v>
      </c>
      <c r="H791" s="138">
        <f t="shared" si="104"/>
        <v>0</v>
      </c>
      <c r="I791" s="138"/>
    </row>
    <row r="792" spans="1:9" ht="12.75">
      <c r="A792" s="136"/>
      <c r="B792" s="112" t="s">
        <v>325</v>
      </c>
      <c r="C792" s="140" t="s">
        <v>545</v>
      </c>
      <c r="D792" s="138" t="s">
        <v>32</v>
      </c>
      <c r="E792" s="138"/>
      <c r="F792" s="142">
        <v>1</v>
      </c>
      <c r="G792" s="144">
        <f>VLOOKUP(B792,Insumos!$A$2:$C$187,3,FALSE)</f>
        <v>0</v>
      </c>
      <c r="H792" s="138">
        <f t="shared" si="104"/>
        <v>0</v>
      </c>
      <c r="I792" s="138"/>
    </row>
    <row r="793" spans="1:9" ht="25.5">
      <c r="A793" s="136"/>
      <c r="B793" s="127" t="s">
        <v>716</v>
      </c>
      <c r="C793" s="140" t="s">
        <v>545</v>
      </c>
      <c r="D793" s="138" t="s">
        <v>32</v>
      </c>
      <c r="E793" s="138"/>
      <c r="F793" s="142">
        <v>1</v>
      </c>
      <c r="G793" s="144">
        <f>VLOOKUP(B793,Insumos!$A$2:$C$187,3,FALSE)</f>
        <v>0</v>
      </c>
      <c r="H793" s="138">
        <f t="shared" si="104"/>
        <v>0</v>
      </c>
      <c r="I793" s="138"/>
    </row>
    <row r="794" spans="1:9" ht="25.5">
      <c r="A794" s="136"/>
      <c r="B794" s="112" t="s">
        <v>329</v>
      </c>
      <c r="C794" s="140" t="s">
        <v>545</v>
      </c>
      <c r="D794" s="138" t="s">
        <v>32</v>
      </c>
      <c r="E794" s="138"/>
      <c r="F794" s="142">
        <v>0</v>
      </c>
      <c r="G794" s="144">
        <f>VLOOKUP(B794,Insumos!$A$2:$C$187,3,FALSE)</f>
        <v>0</v>
      </c>
      <c r="H794" s="138">
        <f t="shared" si="104"/>
        <v>0</v>
      </c>
      <c r="I794" s="138"/>
    </row>
    <row r="795" spans="1:9" ht="12.75">
      <c r="A795" s="136"/>
      <c r="B795" s="112"/>
      <c r="C795" s="140"/>
      <c r="D795" s="138"/>
      <c r="E795" s="138"/>
      <c r="F795" s="142"/>
      <c r="G795" s="144"/>
      <c r="H795" s="138"/>
      <c r="I795" s="138"/>
    </row>
    <row r="796" spans="1:9" ht="25.5">
      <c r="A796" s="292" t="s">
        <v>601</v>
      </c>
      <c r="B796" s="299" t="s">
        <v>344</v>
      </c>
      <c r="C796" s="140" t="s">
        <v>545</v>
      </c>
      <c r="D796" s="294" t="s">
        <v>545</v>
      </c>
      <c r="E796" s="109"/>
      <c r="F796" s="300"/>
      <c r="G796" s="300"/>
      <c r="H796" s="295">
        <f>SUM(H797:H811)</f>
        <v>0</v>
      </c>
      <c r="I796" s="295">
        <v>14.48</v>
      </c>
    </row>
    <row r="797" spans="1:9" ht="12.75">
      <c r="A797" s="136"/>
      <c r="B797" s="112" t="s">
        <v>286</v>
      </c>
      <c r="C797" s="140" t="s">
        <v>545</v>
      </c>
      <c r="D797" s="138" t="s">
        <v>32</v>
      </c>
      <c r="E797" s="138"/>
      <c r="F797" s="142">
        <v>1</v>
      </c>
      <c r="G797" s="144">
        <f>VLOOKUP(B797,Insumos!$A$2:$C$187,3,FALSE)</f>
        <v>0</v>
      </c>
      <c r="H797" s="138">
        <f t="shared" ref="H797" si="106">G797*F797</f>
        <v>0</v>
      </c>
      <c r="I797" s="138"/>
    </row>
    <row r="798" spans="1:9" ht="12.75">
      <c r="A798" s="136"/>
      <c r="B798" s="112" t="s">
        <v>281</v>
      </c>
      <c r="C798" s="140" t="s">
        <v>545</v>
      </c>
      <c r="D798" s="138" t="s">
        <v>32</v>
      </c>
      <c r="E798" s="138"/>
      <c r="F798" s="142">
        <v>14</v>
      </c>
      <c r="G798" s="144">
        <f>VLOOKUP(B798,Insumos!$A$2:$C$187,3,FALSE)</f>
        <v>0</v>
      </c>
      <c r="H798" s="138">
        <f t="shared" ref="H798:H811" si="107">G798*F798</f>
        <v>0</v>
      </c>
      <c r="I798" s="138"/>
    </row>
    <row r="799" spans="1:9" ht="12.75">
      <c r="A799" s="136"/>
      <c r="B799" s="111" t="s">
        <v>330</v>
      </c>
      <c r="C799" s="140" t="s">
        <v>545</v>
      </c>
      <c r="D799" s="138" t="s">
        <v>32</v>
      </c>
      <c r="E799" s="138"/>
      <c r="F799" s="142">
        <v>14</v>
      </c>
      <c r="G799" s="144">
        <f>VLOOKUP(B799,Insumos!$A$2:$C$187,3,FALSE)</f>
        <v>0</v>
      </c>
      <c r="H799" s="138">
        <f t="shared" si="107"/>
        <v>0</v>
      </c>
      <c r="I799" s="138"/>
    </row>
    <row r="800" spans="1:9" ht="12.75">
      <c r="A800" s="136"/>
      <c r="B800" s="112" t="s">
        <v>107</v>
      </c>
      <c r="C800" s="140" t="s">
        <v>545</v>
      </c>
      <c r="D800" s="138" t="s">
        <v>32</v>
      </c>
      <c r="E800" s="138"/>
      <c r="F800" s="142">
        <v>3</v>
      </c>
      <c r="G800" s="144">
        <f>VLOOKUP(B800,Insumos!$A$2:$C$187,3,FALSE)</f>
        <v>0</v>
      </c>
      <c r="H800" s="138">
        <f t="shared" si="107"/>
        <v>0</v>
      </c>
      <c r="I800" s="138"/>
    </row>
    <row r="801" spans="1:9" ht="25.5">
      <c r="A801" s="136"/>
      <c r="B801" s="112" t="s">
        <v>33</v>
      </c>
      <c r="C801" s="140" t="s">
        <v>545</v>
      </c>
      <c r="D801" s="138" t="s">
        <v>32</v>
      </c>
      <c r="E801" s="138"/>
      <c r="F801" s="142">
        <v>2</v>
      </c>
      <c r="G801" s="144">
        <f>VLOOKUP(B801,Insumos!$A$2:$C$187,3,FALSE)</f>
        <v>0</v>
      </c>
      <c r="H801" s="138">
        <f t="shared" si="107"/>
        <v>0</v>
      </c>
      <c r="I801" s="138"/>
    </row>
    <row r="802" spans="1:9" ht="25.5">
      <c r="A802" s="136"/>
      <c r="B802" s="112" t="s">
        <v>34</v>
      </c>
      <c r="C802" s="140" t="s">
        <v>545</v>
      </c>
      <c r="D802" s="138" t="s">
        <v>32</v>
      </c>
      <c r="E802" s="138"/>
      <c r="F802" s="142">
        <v>3</v>
      </c>
      <c r="G802" s="144">
        <f>VLOOKUP(B802,Insumos!$A$2:$C$187,3,FALSE)</f>
        <v>0</v>
      </c>
      <c r="H802" s="138">
        <f t="shared" si="107"/>
        <v>0</v>
      </c>
      <c r="I802" s="138"/>
    </row>
    <row r="803" spans="1:9" ht="12.75">
      <c r="A803" s="136"/>
      <c r="B803" s="112" t="s">
        <v>358</v>
      </c>
      <c r="C803" s="140" t="s">
        <v>545</v>
      </c>
      <c r="D803" s="138" t="s">
        <v>32</v>
      </c>
      <c r="E803" s="138"/>
      <c r="F803" s="142">
        <v>3</v>
      </c>
      <c r="G803" s="144">
        <f>VLOOKUP(B803,Insumos!$A$2:$C$187,3,FALSE)</f>
        <v>0</v>
      </c>
      <c r="H803" s="138">
        <f t="shared" si="107"/>
        <v>0</v>
      </c>
      <c r="I803" s="138"/>
    </row>
    <row r="804" spans="1:9" ht="25.5">
      <c r="A804" s="136"/>
      <c r="B804" s="127" t="s">
        <v>703</v>
      </c>
      <c r="C804" s="140" t="s">
        <v>545</v>
      </c>
      <c r="D804" s="138" t="s">
        <v>30</v>
      </c>
      <c r="E804" s="138"/>
      <c r="F804" s="142">
        <v>5</v>
      </c>
      <c r="G804" s="144">
        <f>VLOOKUP(B804,Insumos!$A$2:$C$187,3,FALSE)</f>
        <v>0</v>
      </c>
      <c r="H804" s="138">
        <f t="shared" ref="H804" si="108">G804*F804</f>
        <v>0</v>
      </c>
      <c r="I804" s="311"/>
    </row>
    <row r="805" spans="1:9" ht="12.75">
      <c r="A805" s="136"/>
      <c r="B805" s="112" t="s">
        <v>708</v>
      </c>
      <c r="C805" s="140" t="s">
        <v>545</v>
      </c>
      <c r="D805" s="138" t="s">
        <v>32</v>
      </c>
      <c r="E805" s="138"/>
      <c r="F805" s="142">
        <v>3</v>
      </c>
      <c r="G805" s="144">
        <f>VLOOKUP(B805,Insumos!$A$2:$C$187,3,FALSE)</f>
        <v>0</v>
      </c>
      <c r="H805" s="138">
        <f t="shared" si="107"/>
        <v>0</v>
      </c>
      <c r="I805" s="138"/>
    </row>
    <row r="806" spans="1:9" ht="12.75">
      <c r="A806" s="136"/>
      <c r="B806" s="112" t="s">
        <v>356</v>
      </c>
      <c r="C806" s="140" t="s">
        <v>545</v>
      </c>
      <c r="D806" s="138" t="s">
        <v>32</v>
      </c>
      <c r="E806" s="138"/>
      <c r="F806" s="142">
        <v>3</v>
      </c>
      <c r="G806" s="144">
        <f>VLOOKUP(B806,Insumos!$A$2:$C$187,3,FALSE)</f>
        <v>0</v>
      </c>
      <c r="H806" s="138">
        <f t="shared" si="107"/>
        <v>0</v>
      </c>
      <c r="I806" s="138"/>
    </row>
    <row r="807" spans="1:9" ht="12.75">
      <c r="A807" s="136"/>
      <c r="B807" s="112" t="s">
        <v>325</v>
      </c>
      <c r="C807" s="140" t="s">
        <v>545</v>
      </c>
      <c r="D807" s="138" t="s">
        <v>32</v>
      </c>
      <c r="E807" s="138"/>
      <c r="F807" s="142">
        <v>3</v>
      </c>
      <c r="G807" s="144">
        <f>VLOOKUP(B807,Insumos!$A$2:$C$187,3,FALSE)</f>
        <v>0</v>
      </c>
      <c r="H807" s="138">
        <f t="shared" si="107"/>
        <v>0</v>
      </c>
      <c r="I807" s="138"/>
    </row>
    <row r="808" spans="1:9" ht="25.5">
      <c r="A808" s="136"/>
      <c r="B808" s="112" t="s">
        <v>345</v>
      </c>
      <c r="C808" s="140" t="s">
        <v>545</v>
      </c>
      <c r="D808" s="138" t="s">
        <v>32</v>
      </c>
      <c r="E808" s="138"/>
      <c r="F808" s="142">
        <v>0</v>
      </c>
      <c r="G808" s="144">
        <f>VLOOKUP(B808,Insumos!$A$2:$C$187,3,FALSE)</f>
        <v>0</v>
      </c>
      <c r="H808" s="138">
        <f t="shared" si="107"/>
        <v>0</v>
      </c>
      <c r="I808" s="138"/>
    </row>
    <row r="809" spans="1:9" ht="12.75">
      <c r="A809" s="136"/>
      <c r="B809" s="112" t="s">
        <v>292</v>
      </c>
      <c r="C809" s="140" t="s">
        <v>545</v>
      </c>
      <c r="D809" s="138" t="s">
        <v>32</v>
      </c>
      <c r="E809" s="138"/>
      <c r="F809" s="142">
        <v>3</v>
      </c>
      <c r="G809" s="144">
        <f>VLOOKUP(B809,Insumos!$A$2:$C$187,3,FALSE)</f>
        <v>0</v>
      </c>
      <c r="H809" s="138">
        <f t="shared" si="107"/>
        <v>0</v>
      </c>
      <c r="I809" s="138"/>
    </row>
    <row r="810" spans="1:9" ht="25.5">
      <c r="A810" s="136"/>
      <c r="B810" s="112" t="s">
        <v>573</v>
      </c>
      <c r="C810" s="140" t="s">
        <v>545</v>
      </c>
      <c r="D810" s="138" t="s">
        <v>32</v>
      </c>
      <c r="E810" s="138"/>
      <c r="F810" s="142">
        <v>3</v>
      </c>
      <c r="G810" s="144">
        <f>VLOOKUP(B810,Insumos!$A$2:$C$187,3,FALSE)</f>
        <v>0</v>
      </c>
      <c r="H810" s="138">
        <f t="shared" si="107"/>
        <v>0</v>
      </c>
      <c r="I810" s="138"/>
    </row>
    <row r="811" spans="1:9" ht="25.5">
      <c r="A811" s="136"/>
      <c r="B811" s="112" t="s">
        <v>719</v>
      </c>
      <c r="C811" s="140" t="s">
        <v>545</v>
      </c>
      <c r="D811" s="138" t="s">
        <v>32</v>
      </c>
      <c r="E811" s="138"/>
      <c r="F811" s="142">
        <v>10</v>
      </c>
      <c r="G811" s="144">
        <f>VLOOKUP(B811,Insumos!$A$2:$C$187,3,FALSE)</f>
        <v>0</v>
      </c>
      <c r="H811" s="138">
        <f t="shared" si="107"/>
        <v>0</v>
      </c>
      <c r="I811" s="138"/>
    </row>
    <row r="812" spans="1:9" ht="12.75">
      <c r="A812" s="136"/>
      <c r="B812" s="112"/>
      <c r="C812" s="140"/>
      <c r="D812" s="138"/>
      <c r="E812" s="138"/>
      <c r="F812" s="142"/>
      <c r="G812" s="144"/>
      <c r="H812" s="138"/>
      <c r="I812" s="138"/>
    </row>
    <row r="813" spans="1:9" ht="25.5">
      <c r="A813" s="292" t="s">
        <v>602</v>
      </c>
      <c r="B813" s="299" t="s">
        <v>336</v>
      </c>
      <c r="C813" s="140" t="s">
        <v>545</v>
      </c>
      <c r="D813" s="294" t="s">
        <v>545</v>
      </c>
      <c r="E813" s="109"/>
      <c r="F813" s="300"/>
      <c r="G813" s="300"/>
      <c r="H813" s="295">
        <f>SUM(H814:H829)</f>
        <v>0</v>
      </c>
      <c r="I813" s="295">
        <v>14.48</v>
      </c>
    </row>
    <row r="814" spans="1:9" ht="12.75">
      <c r="A814" s="136"/>
      <c r="B814" s="112" t="s">
        <v>286</v>
      </c>
      <c r="C814" s="140" t="s">
        <v>545</v>
      </c>
      <c r="D814" s="138" t="s">
        <v>32</v>
      </c>
      <c r="E814" s="138"/>
      <c r="F814" s="142">
        <v>1</v>
      </c>
      <c r="G814" s="144">
        <f>VLOOKUP(B814,Insumos!$A$2:$C$187,3,FALSE)</f>
        <v>0</v>
      </c>
      <c r="H814" s="138">
        <f t="shared" ref="H814" si="109">G814*F814</f>
        <v>0</v>
      </c>
      <c r="I814" s="138"/>
    </row>
    <row r="815" spans="1:9" ht="12.75">
      <c r="A815" s="136"/>
      <c r="B815" s="112" t="s">
        <v>281</v>
      </c>
      <c r="C815" s="140" t="s">
        <v>545</v>
      </c>
      <c r="D815" s="138" t="s">
        <v>32</v>
      </c>
      <c r="E815" s="138"/>
      <c r="F815" s="142">
        <v>14</v>
      </c>
      <c r="G815" s="144">
        <f>VLOOKUP(B815,Insumos!$A$2:$C$187,3,FALSE)</f>
        <v>0</v>
      </c>
      <c r="H815" s="138">
        <f t="shared" ref="H815:H829" si="110">G815*F815</f>
        <v>0</v>
      </c>
      <c r="I815" s="138"/>
    </row>
    <row r="816" spans="1:9" ht="12.75">
      <c r="A816" s="136"/>
      <c r="B816" s="111" t="s">
        <v>330</v>
      </c>
      <c r="C816" s="140" t="s">
        <v>545</v>
      </c>
      <c r="D816" s="138" t="s">
        <v>32</v>
      </c>
      <c r="E816" s="138"/>
      <c r="F816" s="142">
        <v>14</v>
      </c>
      <c r="G816" s="144">
        <f>VLOOKUP(B816,Insumos!$A$2:$C$187,3,FALSE)</f>
        <v>0</v>
      </c>
      <c r="H816" s="138">
        <f t="shared" si="110"/>
        <v>0</v>
      </c>
      <c r="I816" s="138"/>
    </row>
    <row r="817" spans="1:9" ht="12.75">
      <c r="A817" s="136"/>
      <c r="B817" s="112" t="s">
        <v>107</v>
      </c>
      <c r="C817" s="140" t="s">
        <v>545</v>
      </c>
      <c r="D817" s="138" t="s">
        <v>32</v>
      </c>
      <c r="E817" s="138"/>
      <c r="F817" s="142">
        <v>3</v>
      </c>
      <c r="G817" s="144">
        <f>VLOOKUP(B817,Insumos!$A$2:$C$187,3,FALSE)</f>
        <v>0</v>
      </c>
      <c r="H817" s="138">
        <f t="shared" si="110"/>
        <v>0</v>
      </c>
      <c r="I817" s="138"/>
    </row>
    <row r="818" spans="1:9" ht="25.5">
      <c r="A818" s="136"/>
      <c r="B818" s="112" t="s">
        <v>33</v>
      </c>
      <c r="C818" s="140" t="s">
        <v>545</v>
      </c>
      <c r="D818" s="138" t="s">
        <v>32</v>
      </c>
      <c r="E818" s="138"/>
      <c r="F818" s="142">
        <v>2</v>
      </c>
      <c r="G818" s="144">
        <f>VLOOKUP(B818,Insumos!$A$2:$C$187,3,FALSE)</f>
        <v>0</v>
      </c>
      <c r="H818" s="138">
        <f t="shared" si="110"/>
        <v>0</v>
      </c>
      <c r="I818" s="138"/>
    </row>
    <row r="819" spans="1:9" ht="25.5">
      <c r="A819" s="136"/>
      <c r="B819" s="112" t="s">
        <v>34</v>
      </c>
      <c r="C819" s="140" t="s">
        <v>545</v>
      </c>
      <c r="D819" s="138" t="s">
        <v>32</v>
      </c>
      <c r="E819" s="138"/>
      <c r="F819" s="142">
        <v>3</v>
      </c>
      <c r="G819" s="144">
        <f>VLOOKUP(B819,Insumos!$A$2:$C$187,3,FALSE)</f>
        <v>0</v>
      </c>
      <c r="H819" s="138">
        <f t="shared" si="110"/>
        <v>0</v>
      </c>
      <c r="I819" s="138"/>
    </row>
    <row r="820" spans="1:9" ht="12.75">
      <c r="A820" s="136"/>
      <c r="B820" s="112" t="s">
        <v>358</v>
      </c>
      <c r="C820" s="140" t="s">
        <v>545</v>
      </c>
      <c r="D820" s="138" t="s">
        <v>32</v>
      </c>
      <c r="E820" s="138"/>
      <c r="F820" s="142">
        <v>3</v>
      </c>
      <c r="G820" s="144">
        <f>VLOOKUP(B820,Insumos!$A$2:$C$187,3,FALSE)</f>
        <v>0</v>
      </c>
      <c r="H820" s="138">
        <f t="shared" si="110"/>
        <v>0</v>
      </c>
      <c r="I820" s="138"/>
    </row>
    <row r="821" spans="1:9" ht="25.5">
      <c r="A821" s="136"/>
      <c r="B821" s="127" t="s">
        <v>703</v>
      </c>
      <c r="C821" s="140" t="s">
        <v>545</v>
      </c>
      <c r="D821" s="138" t="s">
        <v>30</v>
      </c>
      <c r="E821" s="138"/>
      <c r="F821" s="142">
        <v>5</v>
      </c>
      <c r="G821" s="144">
        <f>VLOOKUP(B821,Insumos!$A$2:$C$187,3,FALSE)</f>
        <v>0</v>
      </c>
      <c r="H821" s="138">
        <f t="shared" si="110"/>
        <v>0</v>
      </c>
      <c r="I821" s="311"/>
    </row>
    <row r="822" spans="1:9" ht="12.75">
      <c r="A822" s="136"/>
      <c r="B822" s="112" t="s">
        <v>711</v>
      </c>
      <c r="C822" s="140" t="s">
        <v>545</v>
      </c>
      <c r="D822" s="138" t="s">
        <v>32</v>
      </c>
      <c r="E822" s="138"/>
      <c r="F822" s="142">
        <v>3</v>
      </c>
      <c r="G822" s="144">
        <f>VLOOKUP(B822,Insumos!$A$2:$C$187,3,FALSE)</f>
        <v>0</v>
      </c>
      <c r="H822" s="138">
        <f t="shared" si="110"/>
        <v>0</v>
      </c>
      <c r="I822" s="138"/>
    </row>
    <row r="823" spans="1:9" ht="12.75">
      <c r="A823" s="136"/>
      <c r="B823" s="112" t="s">
        <v>356</v>
      </c>
      <c r="C823" s="140" t="s">
        <v>545</v>
      </c>
      <c r="D823" s="138" t="s">
        <v>32</v>
      </c>
      <c r="E823" s="138"/>
      <c r="F823" s="142">
        <v>3</v>
      </c>
      <c r="G823" s="144">
        <f>VLOOKUP(B823,Insumos!$A$2:$C$187,3,FALSE)</f>
        <v>0</v>
      </c>
      <c r="H823" s="138">
        <f t="shared" si="110"/>
        <v>0</v>
      </c>
      <c r="I823" s="138"/>
    </row>
    <row r="824" spans="1:9" ht="12.75">
      <c r="A824" s="136"/>
      <c r="B824" s="112" t="s">
        <v>325</v>
      </c>
      <c r="C824" s="140" t="s">
        <v>545</v>
      </c>
      <c r="D824" s="138" t="s">
        <v>32</v>
      </c>
      <c r="E824" s="138"/>
      <c r="F824" s="142">
        <v>3</v>
      </c>
      <c r="G824" s="144">
        <f>VLOOKUP(B824,Insumos!$A$2:$C$187,3,FALSE)</f>
        <v>0</v>
      </c>
      <c r="H824" s="138">
        <f t="shared" si="110"/>
        <v>0</v>
      </c>
      <c r="I824" s="138"/>
    </row>
    <row r="825" spans="1:9" ht="25.5">
      <c r="A825" s="136"/>
      <c r="B825" s="112" t="s">
        <v>337</v>
      </c>
      <c r="C825" s="140" t="s">
        <v>545</v>
      </c>
      <c r="D825" s="138" t="s">
        <v>32</v>
      </c>
      <c r="E825" s="138"/>
      <c r="F825" s="142">
        <v>0</v>
      </c>
      <c r="G825" s="144">
        <f>VLOOKUP(B825,Insumos!$A$2:$C$187,3,FALSE)</f>
        <v>0</v>
      </c>
      <c r="H825" s="138">
        <f t="shared" si="110"/>
        <v>0</v>
      </c>
      <c r="I825" s="138"/>
    </row>
    <row r="826" spans="1:9" ht="12.75">
      <c r="A826" s="136"/>
      <c r="B826" s="112" t="s">
        <v>292</v>
      </c>
      <c r="C826" s="140" t="s">
        <v>545</v>
      </c>
      <c r="D826" s="138" t="s">
        <v>32</v>
      </c>
      <c r="E826" s="138"/>
      <c r="F826" s="142">
        <v>3</v>
      </c>
      <c r="G826" s="144">
        <f>VLOOKUP(B826,Insumos!$A$2:$C$187,3,FALSE)</f>
        <v>0</v>
      </c>
      <c r="H826" s="138">
        <f t="shared" si="110"/>
        <v>0</v>
      </c>
      <c r="I826" s="138"/>
    </row>
    <row r="827" spans="1:9" ht="25.5">
      <c r="A827" s="136"/>
      <c r="B827" s="127" t="s">
        <v>704</v>
      </c>
      <c r="C827" s="140" t="s">
        <v>545</v>
      </c>
      <c r="D827" s="138" t="s">
        <v>32</v>
      </c>
      <c r="E827" s="138"/>
      <c r="F827" s="142">
        <v>3</v>
      </c>
      <c r="G827" s="144">
        <f>VLOOKUP(B827,Insumos!$A$2:$C$187,3,FALSE)</f>
        <v>0</v>
      </c>
      <c r="H827" s="138">
        <f t="shared" si="110"/>
        <v>0</v>
      </c>
      <c r="I827" s="138"/>
    </row>
    <row r="828" spans="1:9" ht="25.5">
      <c r="A828" s="136"/>
      <c r="B828" s="127" t="s">
        <v>706</v>
      </c>
      <c r="C828" s="140"/>
      <c r="D828" s="138" t="s">
        <v>32</v>
      </c>
      <c r="E828" s="138"/>
      <c r="F828" s="142">
        <v>3</v>
      </c>
      <c r="G828" s="144">
        <f>VLOOKUP(B828,Insumos!$A$2:$C$187,3,FALSE)</f>
        <v>0</v>
      </c>
      <c r="H828" s="138">
        <f t="shared" ref="H828" si="111">G828*F828</f>
        <v>0</v>
      </c>
      <c r="I828" s="138"/>
    </row>
    <row r="829" spans="1:9" ht="25.5">
      <c r="A829" s="136"/>
      <c r="B829" s="112" t="s">
        <v>719</v>
      </c>
      <c r="C829" s="140" t="s">
        <v>545</v>
      </c>
      <c r="D829" s="138" t="s">
        <v>32</v>
      </c>
      <c r="E829" s="138"/>
      <c r="F829" s="142">
        <v>10</v>
      </c>
      <c r="G829" s="144">
        <f>VLOOKUP(B829,Insumos!$A$2:$C$187,3,FALSE)</f>
        <v>0</v>
      </c>
      <c r="H829" s="138">
        <f t="shared" si="110"/>
        <v>0</v>
      </c>
      <c r="I829" s="138"/>
    </row>
    <row r="830" spans="1:9" ht="12.75">
      <c r="A830" s="136"/>
      <c r="B830" s="112"/>
      <c r="C830" s="140"/>
      <c r="D830" s="138"/>
      <c r="E830" s="138"/>
      <c r="F830" s="142"/>
      <c r="G830" s="144"/>
      <c r="H830" s="138"/>
      <c r="I830" s="138"/>
    </row>
    <row r="831" spans="1:9" ht="25.5">
      <c r="A831" s="292" t="s">
        <v>603</v>
      </c>
      <c r="B831" s="299" t="s">
        <v>346</v>
      </c>
      <c r="C831" s="140" t="s">
        <v>545</v>
      </c>
      <c r="D831" s="294" t="s">
        <v>545</v>
      </c>
      <c r="E831" s="109"/>
      <c r="F831" s="300"/>
      <c r="G831" s="300"/>
      <c r="H831" s="295">
        <f>SUM(H832:H846)</f>
        <v>0</v>
      </c>
      <c r="I831" s="295">
        <v>14.48</v>
      </c>
    </row>
    <row r="832" spans="1:9" ht="12.75">
      <c r="A832" s="136"/>
      <c r="B832" s="112" t="s">
        <v>286</v>
      </c>
      <c r="C832" s="140" t="s">
        <v>545</v>
      </c>
      <c r="D832" s="138" t="s">
        <v>32</v>
      </c>
      <c r="E832" s="138"/>
      <c r="F832" s="142">
        <v>1</v>
      </c>
      <c r="G832" s="144">
        <f>VLOOKUP(B832,Insumos!$A$2:$C$187,3,FALSE)</f>
        <v>0</v>
      </c>
      <c r="H832" s="138">
        <f t="shared" ref="H832" si="112">G832*F832</f>
        <v>0</v>
      </c>
      <c r="I832" s="138"/>
    </row>
    <row r="833" spans="1:17" ht="12.75">
      <c r="A833" s="136"/>
      <c r="B833" s="112" t="s">
        <v>281</v>
      </c>
      <c r="C833" s="140" t="s">
        <v>545</v>
      </c>
      <c r="D833" s="138" t="s">
        <v>32</v>
      </c>
      <c r="E833" s="138"/>
      <c r="F833" s="142">
        <v>14</v>
      </c>
      <c r="G833" s="144">
        <f>VLOOKUP(B833,Insumos!$A$2:$C$187,3,FALSE)</f>
        <v>0</v>
      </c>
      <c r="H833" s="138">
        <f t="shared" ref="H833:H846" si="113">G833*F833</f>
        <v>0</v>
      </c>
      <c r="I833" s="138"/>
    </row>
    <row r="834" spans="1:17" ht="12.75">
      <c r="A834" s="136"/>
      <c r="B834" s="111" t="s">
        <v>330</v>
      </c>
      <c r="C834" s="140" t="s">
        <v>545</v>
      </c>
      <c r="D834" s="138" t="s">
        <v>32</v>
      </c>
      <c r="E834" s="138"/>
      <c r="F834" s="142">
        <v>14</v>
      </c>
      <c r="G834" s="144">
        <f>VLOOKUP(B834,Insumos!$A$2:$C$187,3,FALSE)</f>
        <v>0</v>
      </c>
      <c r="H834" s="138">
        <f t="shared" si="113"/>
        <v>0</v>
      </c>
      <c r="I834" s="138"/>
    </row>
    <row r="835" spans="1:17" ht="12.75">
      <c r="A835" s="136"/>
      <c r="B835" s="112" t="s">
        <v>107</v>
      </c>
      <c r="C835" s="140" t="s">
        <v>545</v>
      </c>
      <c r="D835" s="138" t="s">
        <v>32</v>
      </c>
      <c r="E835" s="138"/>
      <c r="F835" s="142">
        <v>3</v>
      </c>
      <c r="G835" s="144">
        <f>VLOOKUP(B835,Insumos!$A$2:$C$187,3,FALSE)</f>
        <v>0</v>
      </c>
      <c r="H835" s="138">
        <f t="shared" si="113"/>
        <v>0</v>
      </c>
      <c r="I835" s="138"/>
    </row>
    <row r="836" spans="1:17" ht="25.5">
      <c r="A836" s="136"/>
      <c r="B836" s="112" t="s">
        <v>33</v>
      </c>
      <c r="C836" s="140" t="s">
        <v>545</v>
      </c>
      <c r="D836" s="138" t="s">
        <v>32</v>
      </c>
      <c r="E836" s="138"/>
      <c r="F836" s="142">
        <v>2</v>
      </c>
      <c r="G836" s="144">
        <f>VLOOKUP(B836,Insumos!$A$2:$C$187,3,FALSE)</f>
        <v>0</v>
      </c>
      <c r="H836" s="138">
        <f t="shared" si="113"/>
        <v>0</v>
      </c>
      <c r="I836" s="138"/>
    </row>
    <row r="837" spans="1:17" ht="25.5">
      <c r="A837" s="136"/>
      <c r="B837" s="112" t="s">
        <v>34</v>
      </c>
      <c r="C837" s="140" t="s">
        <v>545</v>
      </c>
      <c r="D837" s="138" t="s">
        <v>32</v>
      </c>
      <c r="E837" s="138"/>
      <c r="F837" s="142">
        <v>3</v>
      </c>
      <c r="G837" s="144">
        <f>VLOOKUP(B837,Insumos!$A$2:$C$187,3,FALSE)</f>
        <v>0</v>
      </c>
      <c r="H837" s="138">
        <f t="shared" si="113"/>
        <v>0</v>
      </c>
      <c r="I837" s="138"/>
      <c r="L837" s="116">
        <f>45/(34.5*1.73)</f>
        <v>0.75395828097511897</v>
      </c>
      <c r="N837" s="116">
        <f>45/(13.8/1.73)</f>
        <v>5.6413043478260896</v>
      </c>
      <c r="Q837" s="116">
        <f>13.8*1.73</f>
        <v>23.873999999999999</v>
      </c>
    </row>
    <row r="838" spans="1:17" ht="12.75">
      <c r="A838" s="136"/>
      <c r="B838" s="112" t="s">
        <v>358</v>
      </c>
      <c r="C838" s="140" t="s">
        <v>545</v>
      </c>
      <c r="D838" s="138" t="s">
        <v>32</v>
      </c>
      <c r="E838" s="138"/>
      <c r="F838" s="142">
        <v>3</v>
      </c>
      <c r="G838" s="144">
        <f>VLOOKUP(B838,Insumos!$A$2:$C$187,3,FALSE)</f>
        <v>0</v>
      </c>
      <c r="H838" s="138">
        <f t="shared" si="113"/>
        <v>0</v>
      </c>
      <c r="I838" s="138"/>
    </row>
    <row r="839" spans="1:17" ht="25.5">
      <c r="A839" s="136"/>
      <c r="B839" s="127" t="s">
        <v>703</v>
      </c>
      <c r="C839" s="140" t="s">
        <v>545</v>
      </c>
      <c r="D839" s="138" t="s">
        <v>30</v>
      </c>
      <c r="E839" s="138"/>
      <c r="F839" s="142">
        <v>5</v>
      </c>
      <c r="G839" s="144">
        <f>VLOOKUP(B839,Insumos!$A$2:$C$187,3,FALSE)</f>
        <v>0</v>
      </c>
      <c r="H839" s="138">
        <f t="shared" ref="H839" si="114">G839*F839</f>
        <v>0</v>
      </c>
      <c r="I839" s="138"/>
      <c r="N839" s="116">
        <f>75/(13.8*1.723)</f>
        <v>3.1542557218198799</v>
      </c>
    </row>
    <row r="840" spans="1:17" ht="12.75">
      <c r="A840" s="136"/>
      <c r="B840" s="112" t="s">
        <v>710</v>
      </c>
      <c r="C840" s="140" t="s">
        <v>545</v>
      </c>
      <c r="D840" s="138" t="s">
        <v>32</v>
      </c>
      <c r="E840" s="138"/>
      <c r="F840" s="142">
        <v>3</v>
      </c>
      <c r="G840" s="144">
        <f>VLOOKUP(B840,Insumos!$A$2:$C$187,3,FALSE)</f>
        <v>0</v>
      </c>
      <c r="H840" s="138">
        <f t="shared" si="113"/>
        <v>0</v>
      </c>
      <c r="I840" s="138"/>
    </row>
    <row r="841" spans="1:17" ht="12.75">
      <c r="A841" s="136"/>
      <c r="B841" s="112" t="s">
        <v>356</v>
      </c>
      <c r="C841" s="140" t="s">
        <v>545</v>
      </c>
      <c r="D841" s="138" t="s">
        <v>32</v>
      </c>
      <c r="E841" s="138"/>
      <c r="F841" s="142">
        <v>3</v>
      </c>
      <c r="G841" s="144">
        <f>VLOOKUP(B841,Insumos!$A$2:$C$187,3,FALSE)</f>
        <v>0</v>
      </c>
      <c r="H841" s="138">
        <f t="shared" si="113"/>
        <v>0</v>
      </c>
      <c r="I841" s="138"/>
    </row>
    <row r="842" spans="1:17" ht="12.75">
      <c r="A842" s="136"/>
      <c r="B842" s="112" t="s">
        <v>325</v>
      </c>
      <c r="C842" s="140" t="s">
        <v>545</v>
      </c>
      <c r="D842" s="138" t="s">
        <v>32</v>
      </c>
      <c r="E842" s="138"/>
      <c r="F842" s="142">
        <v>3</v>
      </c>
      <c r="G842" s="144">
        <f>VLOOKUP(B842,Insumos!$A$2:$C$187,3,FALSE)</f>
        <v>0</v>
      </c>
      <c r="H842" s="138">
        <f t="shared" si="113"/>
        <v>0</v>
      </c>
      <c r="I842" s="138"/>
    </row>
    <row r="843" spans="1:17" ht="25.5">
      <c r="A843" s="136"/>
      <c r="B843" s="112" t="s">
        <v>347</v>
      </c>
      <c r="C843" s="140" t="s">
        <v>545</v>
      </c>
      <c r="D843" s="138" t="s">
        <v>32</v>
      </c>
      <c r="E843" s="138"/>
      <c r="F843" s="142">
        <v>0</v>
      </c>
      <c r="G843" s="144">
        <f>VLOOKUP(B843,Insumos!$A$2:$C$187,3,FALSE)</f>
        <v>0</v>
      </c>
      <c r="H843" s="138">
        <f t="shared" si="113"/>
        <v>0</v>
      </c>
      <c r="I843" s="138"/>
    </row>
    <row r="844" spans="1:17" ht="12.75">
      <c r="A844" s="136"/>
      <c r="B844" s="112" t="s">
        <v>292</v>
      </c>
      <c r="C844" s="140" t="s">
        <v>545</v>
      </c>
      <c r="D844" s="138" t="s">
        <v>32</v>
      </c>
      <c r="E844" s="138"/>
      <c r="F844" s="142">
        <v>3</v>
      </c>
      <c r="G844" s="144">
        <f>VLOOKUP(B844,Insumos!$A$2:$C$187,3,FALSE)</f>
        <v>0</v>
      </c>
      <c r="H844" s="138">
        <f t="shared" si="113"/>
        <v>0</v>
      </c>
      <c r="I844" s="138"/>
    </row>
    <row r="845" spans="1:17" ht="25.5">
      <c r="A845" s="136"/>
      <c r="B845" s="112" t="s">
        <v>573</v>
      </c>
      <c r="C845" s="140" t="s">
        <v>545</v>
      </c>
      <c r="D845" s="138" t="s">
        <v>32</v>
      </c>
      <c r="E845" s="138"/>
      <c r="F845" s="142">
        <v>3</v>
      </c>
      <c r="G845" s="144">
        <f>VLOOKUP(B845,Insumos!$A$2:$C$187,3,FALSE)</f>
        <v>0</v>
      </c>
      <c r="H845" s="138">
        <f t="shared" si="113"/>
        <v>0</v>
      </c>
      <c r="I845" s="138"/>
    </row>
    <row r="846" spans="1:17" ht="25.5">
      <c r="A846" s="136"/>
      <c r="B846" s="112" t="s">
        <v>719</v>
      </c>
      <c r="C846" s="140" t="s">
        <v>545</v>
      </c>
      <c r="D846" s="138" t="s">
        <v>32</v>
      </c>
      <c r="E846" s="138"/>
      <c r="F846" s="142">
        <v>10</v>
      </c>
      <c r="G846" s="144">
        <f>VLOOKUP(B846,Insumos!$A$2:$C$187,3,FALSE)</f>
        <v>0</v>
      </c>
      <c r="H846" s="138">
        <f t="shared" si="113"/>
        <v>0</v>
      </c>
      <c r="I846" s="138"/>
    </row>
    <row r="847" spans="1:17" ht="12.75">
      <c r="A847" s="136"/>
      <c r="B847" s="112"/>
      <c r="C847" s="140"/>
      <c r="D847" s="138"/>
      <c r="E847" s="138"/>
      <c r="F847" s="101"/>
      <c r="G847" s="144"/>
      <c r="H847" s="138"/>
      <c r="I847" s="141"/>
    </row>
    <row r="848" spans="1:17" ht="12.75">
      <c r="A848" s="292">
        <v>11</v>
      </c>
      <c r="B848" s="293" t="s">
        <v>123</v>
      </c>
      <c r="C848" s="140" t="s">
        <v>561</v>
      </c>
      <c r="D848" s="294" t="s">
        <v>545</v>
      </c>
      <c r="E848" s="109"/>
      <c r="F848" s="294"/>
      <c r="G848" s="294"/>
      <c r="H848" s="295">
        <f>SUM(H849:H853)</f>
        <v>0</v>
      </c>
      <c r="I848" s="295">
        <v>0.5</v>
      </c>
    </row>
    <row r="849" spans="1:9" ht="25.5">
      <c r="A849" s="136"/>
      <c r="B849" s="112" t="s">
        <v>348</v>
      </c>
      <c r="C849" s="140" t="s">
        <v>561</v>
      </c>
      <c r="D849" s="138" t="s">
        <v>32</v>
      </c>
      <c r="E849" s="138"/>
      <c r="F849" s="142">
        <v>1</v>
      </c>
      <c r="G849" s="144">
        <f>VLOOKUP(B849,Insumos!$A$2:$C$187,3,FALSE)</f>
        <v>0</v>
      </c>
      <c r="H849" s="138">
        <f t="shared" ref="H849" si="115">G849*F849</f>
        <v>0</v>
      </c>
      <c r="I849" s="138"/>
    </row>
    <row r="850" spans="1:9" ht="12.75">
      <c r="A850" s="136"/>
      <c r="B850" s="112" t="s">
        <v>103</v>
      </c>
      <c r="C850" s="140" t="s">
        <v>561</v>
      </c>
      <c r="D850" s="138" t="s">
        <v>32</v>
      </c>
      <c r="E850" s="138"/>
      <c r="F850" s="142">
        <v>1</v>
      </c>
      <c r="G850" s="144">
        <f>VLOOKUP(B850,Insumos!$A$2:$C$187,3,FALSE)</f>
        <v>0</v>
      </c>
      <c r="H850" s="138">
        <f t="shared" ref="H850:H853" si="116">G850*F850</f>
        <v>0</v>
      </c>
      <c r="I850" s="138"/>
    </row>
    <row r="851" spans="1:9" ht="12.75">
      <c r="A851" s="136"/>
      <c r="B851" s="112" t="s">
        <v>281</v>
      </c>
      <c r="C851" s="140" t="s">
        <v>561</v>
      </c>
      <c r="D851" s="138" t="s">
        <v>32</v>
      </c>
      <c r="E851" s="138"/>
      <c r="F851" s="142">
        <v>1</v>
      </c>
      <c r="G851" s="144">
        <f>VLOOKUP(B851,Insumos!$A$2:$C$187,3,FALSE)</f>
        <v>0</v>
      </c>
      <c r="H851" s="138">
        <f t="shared" si="116"/>
        <v>0</v>
      </c>
      <c r="I851" s="138"/>
    </row>
    <row r="852" spans="1:9" ht="25.5">
      <c r="A852" s="136"/>
      <c r="B852" s="112" t="s">
        <v>284</v>
      </c>
      <c r="C852" s="140" t="s">
        <v>561</v>
      </c>
      <c r="D852" s="138" t="s">
        <v>32</v>
      </c>
      <c r="E852" s="138"/>
      <c r="F852" s="142">
        <v>1</v>
      </c>
      <c r="G852" s="144">
        <f>VLOOKUP(B852,Insumos!$A$2:$C$187,3,FALSE)</f>
        <v>0</v>
      </c>
      <c r="H852" s="138">
        <f t="shared" si="116"/>
        <v>0</v>
      </c>
      <c r="I852" s="138"/>
    </row>
    <row r="853" spans="1:9" ht="12.75">
      <c r="A853" s="136"/>
      <c r="B853" s="127" t="s">
        <v>707</v>
      </c>
      <c r="C853" s="140" t="s">
        <v>561</v>
      </c>
      <c r="D853" s="138" t="s">
        <v>32</v>
      </c>
      <c r="E853" s="138"/>
      <c r="F853" s="142">
        <v>1</v>
      </c>
      <c r="G853" s="144">
        <f>VLOOKUP(B853,Insumos!$A$2:$C$187,3,FALSE)</f>
        <v>0</v>
      </c>
      <c r="H853" s="138">
        <f t="shared" si="116"/>
        <v>0</v>
      </c>
      <c r="I853" s="138"/>
    </row>
    <row r="854" spans="1:9" ht="12.75">
      <c r="A854" s="136"/>
      <c r="B854" s="112"/>
      <c r="C854" s="140"/>
      <c r="D854" s="138"/>
      <c r="E854" s="138"/>
      <c r="F854" s="101"/>
      <c r="G854" s="144"/>
      <c r="H854" s="138"/>
      <c r="I854" s="141"/>
    </row>
    <row r="855" spans="1:9" ht="12.75">
      <c r="A855" s="292">
        <v>11</v>
      </c>
      <c r="B855" s="293" t="s">
        <v>404</v>
      </c>
      <c r="C855" s="140" t="s">
        <v>562</v>
      </c>
      <c r="D855" s="294" t="s">
        <v>545</v>
      </c>
      <c r="E855" s="109"/>
      <c r="F855" s="294"/>
      <c r="G855" s="294"/>
      <c r="H855" s="295">
        <f>SUM(H856:H860)</f>
        <v>0</v>
      </c>
      <c r="I855" s="295">
        <v>0.5</v>
      </c>
    </row>
    <row r="856" spans="1:9" ht="25.5">
      <c r="A856" s="136"/>
      <c r="B856" s="112" t="s">
        <v>110</v>
      </c>
      <c r="C856" s="140" t="s">
        <v>562</v>
      </c>
      <c r="D856" s="138" t="s">
        <v>32</v>
      </c>
      <c r="E856" s="138"/>
      <c r="F856" s="142">
        <v>1</v>
      </c>
      <c r="G856" s="144">
        <f>VLOOKUP(B856,Insumos!$A$2:$C$187,3,FALSE)</f>
        <v>0</v>
      </c>
      <c r="H856" s="138">
        <f t="shared" ref="H856" si="117">G856*F856</f>
        <v>0</v>
      </c>
      <c r="I856" s="138"/>
    </row>
    <row r="857" spans="1:9" ht="12.75">
      <c r="A857" s="136"/>
      <c r="B857" s="112" t="s">
        <v>103</v>
      </c>
      <c r="C857" s="140" t="s">
        <v>562</v>
      </c>
      <c r="D857" s="138" t="s">
        <v>32</v>
      </c>
      <c r="E857" s="138"/>
      <c r="F857" s="142">
        <v>1</v>
      </c>
      <c r="G857" s="144">
        <f>VLOOKUP(B857,Insumos!$A$2:$C$187,3,FALSE)</f>
        <v>0</v>
      </c>
      <c r="H857" s="138">
        <f t="shared" ref="H857:H860" si="118">G857*F857</f>
        <v>0</v>
      </c>
      <c r="I857" s="138"/>
    </row>
    <row r="858" spans="1:9" ht="25.5">
      <c r="A858" s="136"/>
      <c r="B858" s="112" t="s">
        <v>284</v>
      </c>
      <c r="C858" s="140" t="s">
        <v>562</v>
      </c>
      <c r="D858" s="138" t="s">
        <v>32</v>
      </c>
      <c r="E858" s="138"/>
      <c r="F858" s="142">
        <v>1</v>
      </c>
      <c r="G858" s="144">
        <f>VLOOKUP(B858,Insumos!$A$2:$C$187,3,FALSE)</f>
        <v>0</v>
      </c>
      <c r="H858" s="138">
        <f t="shared" si="118"/>
        <v>0</v>
      </c>
      <c r="I858" s="138"/>
    </row>
    <row r="859" spans="1:9" ht="12.75">
      <c r="A859" s="136"/>
      <c r="B859" s="112" t="s">
        <v>281</v>
      </c>
      <c r="C859" s="140" t="s">
        <v>562</v>
      </c>
      <c r="D859" s="138" t="s">
        <v>32</v>
      </c>
      <c r="E859" s="138"/>
      <c r="F859" s="142">
        <v>1</v>
      </c>
      <c r="G859" s="144">
        <f>VLOOKUP(B859,Insumos!$A$2:$C$187,3,FALSE)</f>
        <v>0</v>
      </c>
      <c r="H859" s="138">
        <f t="shared" si="118"/>
        <v>0</v>
      </c>
      <c r="I859" s="138"/>
    </row>
    <row r="860" spans="1:9" ht="12.75">
      <c r="A860" s="136"/>
      <c r="B860" s="127" t="s">
        <v>707</v>
      </c>
      <c r="C860" s="140" t="s">
        <v>562</v>
      </c>
      <c r="D860" s="138" t="s">
        <v>32</v>
      </c>
      <c r="E860" s="138"/>
      <c r="F860" s="142">
        <v>1</v>
      </c>
      <c r="G860" s="144">
        <f>VLOOKUP(B860,Insumos!$A$2:$C$187,3,FALSE)</f>
        <v>0</v>
      </c>
      <c r="H860" s="138">
        <f t="shared" si="118"/>
        <v>0</v>
      </c>
      <c r="I860" s="138"/>
    </row>
    <row r="861" spans="1:9" ht="12.75">
      <c r="A861" s="136"/>
      <c r="B861" s="112"/>
      <c r="C861" s="140"/>
      <c r="D861" s="138"/>
      <c r="E861" s="138"/>
      <c r="F861" s="101"/>
      <c r="G861" s="144"/>
      <c r="H861" s="138"/>
      <c r="I861" s="141"/>
    </row>
    <row r="862" spans="1:9" ht="12.75">
      <c r="A862" s="292">
        <v>11</v>
      </c>
      <c r="B862" s="293" t="s">
        <v>405</v>
      </c>
      <c r="C862" s="140" t="s">
        <v>563</v>
      </c>
      <c r="D862" s="294" t="s">
        <v>545</v>
      </c>
      <c r="E862" s="109"/>
      <c r="F862" s="294"/>
      <c r="G862" s="294"/>
      <c r="H862" s="295">
        <f>SUM(H863:H867)</f>
        <v>0</v>
      </c>
      <c r="I862" s="295">
        <v>1</v>
      </c>
    </row>
    <row r="863" spans="1:9" ht="25.5">
      <c r="A863" s="136"/>
      <c r="B863" s="112" t="s">
        <v>110</v>
      </c>
      <c r="C863" s="140" t="s">
        <v>563</v>
      </c>
      <c r="D863" s="138" t="s">
        <v>32</v>
      </c>
      <c r="E863" s="138"/>
      <c r="F863" s="142">
        <v>2</v>
      </c>
      <c r="G863" s="144">
        <f>VLOOKUP(B863,Insumos!$A$2:$C$187,3,FALSE)</f>
        <v>0</v>
      </c>
      <c r="H863" s="138">
        <f t="shared" ref="H863" si="119">G863*F863</f>
        <v>0</v>
      </c>
      <c r="I863" s="138"/>
    </row>
    <row r="864" spans="1:9" ht="12.75">
      <c r="A864" s="136"/>
      <c r="B864" s="112" t="s">
        <v>103</v>
      </c>
      <c r="C864" s="140" t="s">
        <v>563</v>
      </c>
      <c r="D864" s="138" t="s">
        <v>32</v>
      </c>
      <c r="E864" s="138"/>
      <c r="F864" s="142">
        <v>2</v>
      </c>
      <c r="G864" s="144">
        <f>VLOOKUP(B864,Insumos!$A$2:$C$187,3,FALSE)</f>
        <v>0</v>
      </c>
      <c r="H864" s="138">
        <f t="shared" ref="H864:H867" si="120">G864*F864</f>
        <v>0</v>
      </c>
      <c r="I864" s="138"/>
    </row>
    <row r="865" spans="1:9" ht="25.5">
      <c r="A865" s="136"/>
      <c r="B865" s="112" t="s">
        <v>284</v>
      </c>
      <c r="C865" s="140" t="s">
        <v>563</v>
      </c>
      <c r="D865" s="138" t="s">
        <v>32</v>
      </c>
      <c r="E865" s="138"/>
      <c r="F865" s="142">
        <v>1</v>
      </c>
      <c r="G865" s="144">
        <f>VLOOKUP(B865,Insumos!$A$2:$C$187,3,FALSE)</f>
        <v>0</v>
      </c>
      <c r="H865" s="138">
        <f t="shared" si="120"/>
        <v>0</v>
      </c>
      <c r="I865" s="138"/>
    </row>
    <row r="866" spans="1:9" ht="12.75">
      <c r="A866" s="136"/>
      <c r="B866" s="112" t="s">
        <v>281</v>
      </c>
      <c r="C866" s="140" t="s">
        <v>563</v>
      </c>
      <c r="D866" s="138" t="s">
        <v>32</v>
      </c>
      <c r="E866" s="138"/>
      <c r="F866" s="142">
        <v>1</v>
      </c>
      <c r="G866" s="144">
        <f>VLOOKUP(B866,Insumos!$A$2:$C$187,3,FALSE)</f>
        <v>0</v>
      </c>
      <c r="H866" s="138">
        <f t="shared" si="120"/>
        <v>0</v>
      </c>
      <c r="I866" s="138"/>
    </row>
    <row r="867" spans="1:9" ht="12.75">
      <c r="A867" s="136"/>
      <c r="B867" s="127" t="s">
        <v>707</v>
      </c>
      <c r="C867" s="140" t="s">
        <v>563</v>
      </c>
      <c r="D867" s="138" t="s">
        <v>32</v>
      </c>
      <c r="E867" s="138"/>
      <c r="F867" s="142">
        <v>2</v>
      </c>
      <c r="G867" s="144">
        <f>VLOOKUP(B867,Insumos!$A$2:$C$187,3,FALSE)</f>
        <v>0</v>
      </c>
      <c r="H867" s="138">
        <f t="shared" si="120"/>
        <v>0</v>
      </c>
      <c r="I867" s="138"/>
    </row>
    <row r="868" spans="1:9" ht="12.75">
      <c r="A868" s="136"/>
      <c r="B868" s="112"/>
      <c r="C868" s="140"/>
      <c r="D868" s="138"/>
      <c r="E868" s="138"/>
      <c r="F868" s="101"/>
      <c r="G868" s="144"/>
      <c r="H868" s="138"/>
      <c r="I868" s="141"/>
    </row>
    <row r="869" spans="1:9" ht="12.75">
      <c r="A869" s="292" t="s">
        <v>604</v>
      </c>
      <c r="B869" s="293" t="s">
        <v>124</v>
      </c>
      <c r="C869" s="140" t="s">
        <v>560</v>
      </c>
      <c r="D869" s="294" t="s">
        <v>545</v>
      </c>
      <c r="E869" s="109"/>
      <c r="F869" s="294"/>
      <c r="G869" s="294"/>
      <c r="H869" s="295">
        <f>SUM(H870:H875)</f>
        <v>0</v>
      </c>
      <c r="I869" s="295">
        <v>1</v>
      </c>
    </row>
    <row r="870" spans="1:9" ht="25.5">
      <c r="A870" s="136"/>
      <c r="B870" s="112" t="s">
        <v>348</v>
      </c>
      <c r="C870" s="140" t="s">
        <v>560</v>
      </c>
      <c r="D870" s="138" t="s">
        <v>32</v>
      </c>
      <c r="E870" s="138"/>
      <c r="F870" s="142">
        <v>1</v>
      </c>
      <c r="G870" s="144">
        <f>VLOOKUP(B870,Insumos!$A$2:$C$187,3,FALSE)</f>
        <v>0</v>
      </c>
      <c r="H870" s="138">
        <f t="shared" ref="H870" si="121">G870*F870</f>
        <v>0</v>
      </c>
      <c r="I870" s="138"/>
    </row>
    <row r="871" spans="1:9" s="120" customFormat="1" ht="12.75">
      <c r="A871" s="136"/>
      <c r="B871" s="112" t="s">
        <v>103</v>
      </c>
      <c r="C871" s="140" t="s">
        <v>560</v>
      </c>
      <c r="D871" s="138" t="s">
        <v>32</v>
      </c>
      <c r="E871" s="138"/>
      <c r="F871" s="142">
        <v>1</v>
      </c>
      <c r="G871" s="144">
        <f>VLOOKUP(B871,Insumos!$A$2:$C$187,3,FALSE)</f>
        <v>0</v>
      </c>
      <c r="H871" s="138">
        <f t="shared" ref="H871:H875" si="122">G871*F871</f>
        <v>0</v>
      </c>
      <c r="I871" s="138"/>
    </row>
    <row r="872" spans="1:9" ht="12.75">
      <c r="A872" s="136"/>
      <c r="B872" s="112" t="s">
        <v>281</v>
      </c>
      <c r="C872" s="140" t="s">
        <v>560</v>
      </c>
      <c r="D872" s="138" t="s">
        <v>32</v>
      </c>
      <c r="E872" s="138"/>
      <c r="F872" s="142">
        <v>1</v>
      </c>
      <c r="G872" s="144">
        <f>VLOOKUP(B872,Insumos!$A$2:$C$187,3,FALSE)</f>
        <v>0</v>
      </c>
      <c r="H872" s="138">
        <f t="shared" si="122"/>
        <v>0</v>
      </c>
      <c r="I872" s="138"/>
    </row>
    <row r="873" spans="1:9" ht="25.5">
      <c r="A873" s="136"/>
      <c r="B873" s="112" t="s">
        <v>284</v>
      </c>
      <c r="C873" s="140" t="s">
        <v>560</v>
      </c>
      <c r="D873" s="138" t="s">
        <v>32</v>
      </c>
      <c r="E873" s="138"/>
      <c r="F873" s="142">
        <v>1</v>
      </c>
      <c r="G873" s="144">
        <f>VLOOKUP(B873,Insumos!$A$2:$C$187,3,FALSE)</f>
        <v>0</v>
      </c>
      <c r="H873" s="138">
        <f t="shared" si="122"/>
        <v>0</v>
      </c>
      <c r="I873" s="138"/>
    </row>
    <row r="874" spans="1:9" ht="12.75">
      <c r="A874" s="136"/>
      <c r="B874" s="127" t="s">
        <v>707</v>
      </c>
      <c r="C874" s="140" t="s">
        <v>560</v>
      </c>
      <c r="D874" s="138" t="s">
        <v>32</v>
      </c>
      <c r="E874" s="138"/>
      <c r="F874" s="142">
        <v>1</v>
      </c>
      <c r="G874" s="144">
        <f>VLOOKUP(B874,Insumos!$A$2:$C$187,3,FALSE)</f>
        <v>0</v>
      </c>
      <c r="H874" s="138">
        <f t="shared" si="122"/>
        <v>0</v>
      </c>
      <c r="I874" s="138"/>
    </row>
    <row r="875" spans="1:9" ht="12.75">
      <c r="A875" s="136"/>
      <c r="B875" s="112" t="s">
        <v>305</v>
      </c>
      <c r="C875" s="140" t="s">
        <v>560</v>
      </c>
      <c r="D875" s="138" t="s">
        <v>32</v>
      </c>
      <c r="E875" s="138"/>
      <c r="F875" s="142">
        <v>2</v>
      </c>
      <c r="G875" s="144">
        <f>VLOOKUP(B875,Insumos!$A$2:$C$187,3,FALSE)</f>
        <v>0</v>
      </c>
      <c r="H875" s="138">
        <f t="shared" si="122"/>
        <v>0</v>
      </c>
      <c r="I875" s="138"/>
    </row>
    <row r="876" spans="1:9" ht="12.75">
      <c r="A876" s="136"/>
      <c r="B876" s="112"/>
      <c r="C876" s="140"/>
      <c r="D876" s="138"/>
      <c r="E876" s="138"/>
      <c r="F876" s="142"/>
      <c r="G876" s="144"/>
      <c r="H876" s="138"/>
      <c r="I876" s="141"/>
    </row>
    <row r="877" spans="1:9" ht="12.75">
      <c r="A877" s="292" t="s">
        <v>604</v>
      </c>
      <c r="B877" s="293" t="s">
        <v>406</v>
      </c>
      <c r="C877" s="109" t="s">
        <v>565</v>
      </c>
      <c r="D877" s="294" t="s">
        <v>545</v>
      </c>
      <c r="E877" s="109"/>
      <c r="F877" s="294"/>
      <c r="G877" s="294"/>
      <c r="H877" s="295">
        <f>SUM(H878:H884)</f>
        <v>0</v>
      </c>
      <c r="I877" s="295">
        <v>1</v>
      </c>
    </row>
    <row r="878" spans="1:9" ht="12.75">
      <c r="A878" s="136"/>
      <c r="B878" s="112" t="s">
        <v>570</v>
      </c>
      <c r="C878" s="140" t="s">
        <v>565</v>
      </c>
      <c r="D878" s="138" t="s">
        <v>32</v>
      </c>
      <c r="E878" s="138"/>
      <c r="F878" s="142">
        <v>1</v>
      </c>
      <c r="G878" s="144">
        <f>VLOOKUP(B878,Insumos!$A$2:$C$187,3,FALSE)</f>
        <v>0</v>
      </c>
      <c r="H878" s="138">
        <f t="shared" ref="H878" si="123">G878*F878</f>
        <v>0</v>
      </c>
      <c r="I878" s="138"/>
    </row>
    <row r="879" spans="1:9" ht="12.75">
      <c r="A879" s="136"/>
      <c r="B879" s="112" t="s">
        <v>103</v>
      </c>
      <c r="C879" s="140" t="s">
        <v>565</v>
      </c>
      <c r="D879" s="138" t="s">
        <v>32</v>
      </c>
      <c r="E879" s="138"/>
      <c r="F879" s="142">
        <v>1</v>
      </c>
      <c r="G879" s="144">
        <f>VLOOKUP(B879,Insumos!$A$2:$C$187,3,FALSE)</f>
        <v>0</v>
      </c>
      <c r="H879" s="138">
        <f t="shared" ref="H879:H884" si="124">G879*F879</f>
        <v>0</v>
      </c>
      <c r="I879" s="138"/>
    </row>
    <row r="880" spans="1:9" ht="12.75">
      <c r="A880" s="136"/>
      <c r="B880" s="112" t="s">
        <v>281</v>
      </c>
      <c r="C880" s="140" t="s">
        <v>565</v>
      </c>
      <c r="D880" s="138" t="s">
        <v>32</v>
      </c>
      <c r="E880" s="138"/>
      <c r="F880" s="142">
        <v>1</v>
      </c>
      <c r="G880" s="144">
        <f>VLOOKUP(B880,Insumos!$A$2:$C$187,3,FALSE)</f>
        <v>0</v>
      </c>
      <c r="H880" s="138">
        <f t="shared" si="124"/>
        <v>0</v>
      </c>
      <c r="I880" s="138"/>
    </row>
    <row r="881" spans="1:9" ht="25.5">
      <c r="A881" s="136"/>
      <c r="B881" s="112" t="s">
        <v>284</v>
      </c>
      <c r="C881" s="140" t="s">
        <v>565</v>
      </c>
      <c r="D881" s="138" t="s">
        <v>32</v>
      </c>
      <c r="E881" s="138"/>
      <c r="F881" s="142">
        <v>1</v>
      </c>
      <c r="G881" s="144">
        <f>VLOOKUP(B881,Insumos!$A$2:$C$187,3,FALSE)</f>
        <v>0</v>
      </c>
      <c r="H881" s="138">
        <f t="shared" si="124"/>
        <v>0</v>
      </c>
      <c r="I881" s="138"/>
    </row>
    <row r="882" spans="1:9" ht="12.75">
      <c r="A882" s="136"/>
      <c r="B882" s="127" t="s">
        <v>707</v>
      </c>
      <c r="C882" s="140" t="s">
        <v>565</v>
      </c>
      <c r="D882" s="138" t="s">
        <v>32</v>
      </c>
      <c r="E882" s="138"/>
      <c r="F882" s="142">
        <v>1</v>
      </c>
      <c r="G882" s="144">
        <f>VLOOKUP(B882,Insumos!$A$2:$C$187,3,FALSE)</f>
        <v>0</v>
      </c>
      <c r="H882" s="138">
        <f t="shared" si="124"/>
        <v>0</v>
      </c>
      <c r="I882" s="138"/>
    </row>
    <row r="883" spans="1:9" ht="12.75">
      <c r="A883" s="136"/>
      <c r="B883" s="112" t="s">
        <v>305</v>
      </c>
      <c r="C883" s="140" t="s">
        <v>565</v>
      </c>
      <c r="D883" s="138" t="s">
        <v>32</v>
      </c>
      <c r="E883" s="138"/>
      <c r="F883" s="142">
        <v>2</v>
      </c>
      <c r="G883" s="144">
        <f>VLOOKUP(B883,Insumos!$A$2:$C$187,3,FALSE)</f>
        <v>0</v>
      </c>
      <c r="H883" s="138">
        <f t="shared" si="124"/>
        <v>0</v>
      </c>
      <c r="I883" s="141"/>
    </row>
    <row r="884" spans="1:9" ht="25.5">
      <c r="A884" s="136"/>
      <c r="B884" s="112" t="s">
        <v>573</v>
      </c>
      <c r="C884" s="140" t="s">
        <v>565</v>
      </c>
      <c r="D884" s="138" t="s">
        <v>32</v>
      </c>
      <c r="E884" s="138"/>
      <c r="F884" s="142">
        <v>2</v>
      </c>
      <c r="G884" s="144">
        <f>VLOOKUP(B884,Insumos!$A$2:$C$187,3,FALSE)</f>
        <v>0</v>
      </c>
      <c r="H884" s="138">
        <f t="shared" si="124"/>
        <v>0</v>
      </c>
      <c r="I884" s="138"/>
    </row>
    <row r="885" spans="1:9" s="120" customFormat="1" ht="12.75">
      <c r="A885" s="136"/>
      <c r="B885" s="112"/>
      <c r="C885" s="140"/>
      <c r="D885" s="101"/>
      <c r="E885" s="101"/>
      <c r="F885" s="101"/>
      <c r="G885" s="144"/>
      <c r="H885" s="138"/>
      <c r="I885" s="141"/>
    </row>
    <row r="886" spans="1:9" ht="12.75">
      <c r="A886" s="292" t="s">
        <v>604</v>
      </c>
      <c r="B886" s="293" t="s">
        <v>408</v>
      </c>
      <c r="C886" s="109" t="s">
        <v>564</v>
      </c>
      <c r="D886" s="294" t="s">
        <v>545</v>
      </c>
      <c r="E886" s="109"/>
      <c r="F886" s="294"/>
      <c r="G886" s="294"/>
      <c r="H886" s="295">
        <f>SUM(H887:H892)</f>
        <v>0</v>
      </c>
      <c r="I886" s="295">
        <v>1.5</v>
      </c>
    </row>
    <row r="887" spans="1:9" ht="12.75">
      <c r="A887" s="136"/>
      <c r="B887" s="112" t="s">
        <v>570</v>
      </c>
      <c r="C887" s="140" t="s">
        <v>564</v>
      </c>
      <c r="D887" s="138" t="s">
        <v>32</v>
      </c>
      <c r="E887" s="138"/>
      <c r="F887" s="142">
        <v>2</v>
      </c>
      <c r="G887" s="144">
        <f>VLOOKUP(B887,Insumos!$A$2:$C$187,3,FALSE)</f>
        <v>0</v>
      </c>
      <c r="H887" s="138">
        <f t="shared" ref="H887" si="125">G887*F887</f>
        <v>0</v>
      </c>
      <c r="I887" s="138"/>
    </row>
    <row r="888" spans="1:9" ht="12.75">
      <c r="A888" s="136"/>
      <c r="B888" s="112" t="s">
        <v>103</v>
      </c>
      <c r="C888" s="140" t="s">
        <v>564</v>
      </c>
      <c r="D888" s="138" t="s">
        <v>32</v>
      </c>
      <c r="E888" s="138"/>
      <c r="F888" s="142">
        <v>2</v>
      </c>
      <c r="G888" s="144">
        <f>VLOOKUP(B888,Insumos!$A$2:$C$187,3,FALSE)</f>
        <v>0</v>
      </c>
      <c r="H888" s="138">
        <f t="shared" ref="H888:H892" si="126">G888*F888</f>
        <v>0</v>
      </c>
      <c r="I888" s="138"/>
    </row>
    <row r="889" spans="1:9" ht="25.5">
      <c r="A889" s="136"/>
      <c r="B889" s="112" t="s">
        <v>284</v>
      </c>
      <c r="C889" s="140" t="s">
        <v>564</v>
      </c>
      <c r="D889" s="138" t="s">
        <v>32</v>
      </c>
      <c r="E889" s="138"/>
      <c r="F889" s="142">
        <v>1</v>
      </c>
      <c r="G889" s="144">
        <f>VLOOKUP(B889,Insumos!$A$2:$C$187,3,FALSE)</f>
        <v>0</v>
      </c>
      <c r="H889" s="138">
        <f t="shared" si="126"/>
        <v>0</v>
      </c>
      <c r="I889" s="138"/>
    </row>
    <row r="890" spans="1:9" ht="12.75">
      <c r="A890" s="136"/>
      <c r="B890" s="127" t="s">
        <v>707</v>
      </c>
      <c r="C890" s="140" t="s">
        <v>564</v>
      </c>
      <c r="D890" s="138" t="s">
        <v>32</v>
      </c>
      <c r="E890" s="138"/>
      <c r="F890" s="142">
        <v>2</v>
      </c>
      <c r="G890" s="144">
        <f>VLOOKUP(B890,Insumos!$A$2:$C$187,3,FALSE)</f>
        <v>0</v>
      </c>
      <c r="H890" s="138">
        <f t="shared" si="126"/>
        <v>0</v>
      </c>
      <c r="I890" s="138"/>
    </row>
    <row r="891" spans="1:9" ht="12.75">
      <c r="A891" s="136"/>
      <c r="B891" s="112" t="s">
        <v>305</v>
      </c>
      <c r="C891" s="140" t="s">
        <v>564</v>
      </c>
      <c r="D891" s="138" t="s">
        <v>32</v>
      </c>
      <c r="E891" s="138"/>
      <c r="F891" s="142">
        <v>2</v>
      </c>
      <c r="G891" s="144">
        <f>VLOOKUP(B891,Insumos!$A$2:$C$187,3,FALSE)</f>
        <v>0</v>
      </c>
      <c r="H891" s="138">
        <f t="shared" si="126"/>
        <v>0</v>
      </c>
      <c r="I891" s="141"/>
    </row>
    <row r="892" spans="1:9" ht="25.5">
      <c r="A892" s="136"/>
      <c r="B892" s="112" t="s">
        <v>573</v>
      </c>
      <c r="C892" s="140" t="s">
        <v>564</v>
      </c>
      <c r="D892" s="138" t="s">
        <v>32</v>
      </c>
      <c r="E892" s="138"/>
      <c r="F892" s="142">
        <v>2</v>
      </c>
      <c r="G892" s="144">
        <f>VLOOKUP(B892,Insumos!$A$2:$C$187,3,FALSE)</f>
        <v>0</v>
      </c>
      <c r="H892" s="138">
        <f t="shared" si="126"/>
        <v>0</v>
      </c>
      <c r="I892" s="138"/>
    </row>
    <row r="893" spans="1:9" ht="12.75">
      <c r="A893" s="136"/>
      <c r="B893" s="112"/>
      <c r="C893" s="140"/>
      <c r="D893" s="138"/>
      <c r="E893" s="138"/>
      <c r="F893" s="142"/>
      <c r="G893" s="144"/>
      <c r="H893" s="138"/>
      <c r="I893" s="138"/>
    </row>
    <row r="894" spans="1:9" ht="12.75">
      <c r="A894" s="292" t="s">
        <v>605</v>
      </c>
      <c r="B894" s="293" t="s">
        <v>118</v>
      </c>
      <c r="C894" s="140" t="s">
        <v>560</v>
      </c>
      <c r="D894" s="294" t="s">
        <v>545</v>
      </c>
      <c r="E894" s="109"/>
      <c r="F894" s="294"/>
      <c r="G894" s="294"/>
      <c r="H894" s="295">
        <f>SUM(H895:H900)</f>
        <v>0</v>
      </c>
      <c r="I894" s="295">
        <v>1</v>
      </c>
    </row>
    <row r="895" spans="1:9" ht="25.5">
      <c r="A895" s="136"/>
      <c r="B895" s="112" t="s">
        <v>348</v>
      </c>
      <c r="C895" s="140" t="s">
        <v>560</v>
      </c>
      <c r="D895" s="138" t="s">
        <v>32</v>
      </c>
      <c r="E895" s="138"/>
      <c r="F895" s="142">
        <v>1</v>
      </c>
      <c r="G895" s="144">
        <f>VLOOKUP(B895,Insumos!$A$2:$C$187,3,FALSE)</f>
        <v>0</v>
      </c>
      <c r="H895" s="138">
        <f t="shared" ref="H895:H900" si="127">G895*F895</f>
        <v>0</v>
      </c>
      <c r="I895" s="138"/>
    </row>
    <row r="896" spans="1:9" ht="12.75">
      <c r="A896" s="136"/>
      <c r="B896" s="112" t="s">
        <v>103</v>
      </c>
      <c r="C896" s="140" t="s">
        <v>560</v>
      </c>
      <c r="D896" s="138" t="s">
        <v>32</v>
      </c>
      <c r="E896" s="138"/>
      <c r="F896" s="142">
        <v>1</v>
      </c>
      <c r="G896" s="144">
        <f>VLOOKUP(B896,Insumos!$A$2:$C$187,3,FALSE)</f>
        <v>0</v>
      </c>
      <c r="H896" s="138">
        <f t="shared" si="127"/>
        <v>0</v>
      </c>
      <c r="I896" s="138"/>
    </row>
    <row r="897" spans="1:10" ht="12.75">
      <c r="A897" s="136"/>
      <c r="B897" s="112" t="s">
        <v>281</v>
      </c>
      <c r="C897" s="140" t="s">
        <v>560</v>
      </c>
      <c r="D897" s="138" t="s">
        <v>32</v>
      </c>
      <c r="E897" s="138"/>
      <c r="F897" s="142">
        <v>1</v>
      </c>
      <c r="G897" s="144">
        <f>VLOOKUP(B897,Insumos!$A$2:$C$187,3,FALSE)</f>
        <v>0</v>
      </c>
      <c r="H897" s="138">
        <f t="shared" si="127"/>
        <v>0</v>
      </c>
      <c r="I897" s="138"/>
    </row>
    <row r="898" spans="1:10" ht="25.5">
      <c r="A898" s="136"/>
      <c r="B898" s="112" t="s">
        <v>284</v>
      </c>
      <c r="C898" s="140" t="s">
        <v>560</v>
      </c>
      <c r="D898" s="138" t="s">
        <v>32</v>
      </c>
      <c r="E898" s="138"/>
      <c r="F898" s="142">
        <v>1</v>
      </c>
      <c r="G898" s="144">
        <f>VLOOKUP(B898,Insumos!$A$2:$C$187,3,FALSE)</f>
        <v>0</v>
      </c>
      <c r="H898" s="138">
        <f t="shared" si="127"/>
        <v>0</v>
      </c>
      <c r="I898" s="138"/>
    </row>
    <row r="899" spans="1:10" ht="12.75">
      <c r="A899" s="136"/>
      <c r="B899" s="127" t="s">
        <v>707</v>
      </c>
      <c r="C899" s="140" t="s">
        <v>560</v>
      </c>
      <c r="D899" s="138" t="s">
        <v>32</v>
      </c>
      <c r="E899" s="138"/>
      <c r="F899" s="142">
        <v>1</v>
      </c>
      <c r="G899" s="144">
        <f>VLOOKUP(B899,Insumos!$A$2:$C$187,3,FALSE)</f>
        <v>0</v>
      </c>
      <c r="H899" s="138">
        <f t="shared" si="127"/>
        <v>0</v>
      </c>
      <c r="I899" s="138"/>
      <c r="J899" s="120"/>
    </row>
    <row r="900" spans="1:10" ht="25.5">
      <c r="A900" s="136"/>
      <c r="B900" s="112" t="s">
        <v>573</v>
      </c>
      <c r="C900" s="140" t="s">
        <v>560</v>
      </c>
      <c r="D900" s="138" t="s">
        <v>32</v>
      </c>
      <c r="E900" s="138"/>
      <c r="F900" s="142"/>
      <c r="G900" s="144">
        <f>VLOOKUP(B900,Insumos!$A$2:$C$187,3,FALSE)</f>
        <v>0</v>
      </c>
      <c r="H900" s="138">
        <f t="shared" si="127"/>
        <v>0</v>
      </c>
      <c r="I900" s="138"/>
    </row>
    <row r="901" spans="1:10" ht="12.75">
      <c r="A901" s="136"/>
      <c r="B901" s="112"/>
      <c r="C901" s="140"/>
      <c r="D901" s="138"/>
      <c r="E901" s="138"/>
      <c r="F901" s="142"/>
      <c r="G901" s="144"/>
      <c r="H901" s="138"/>
      <c r="I901" s="138"/>
    </row>
    <row r="902" spans="1:10" ht="12.75">
      <c r="A902" s="292" t="s">
        <v>605</v>
      </c>
      <c r="B902" s="293" t="s">
        <v>407</v>
      </c>
      <c r="C902" s="109" t="s">
        <v>565</v>
      </c>
      <c r="D902" s="294" t="s">
        <v>545</v>
      </c>
      <c r="E902" s="109"/>
      <c r="F902" s="294"/>
      <c r="G902" s="294"/>
      <c r="H902" s="295">
        <f>SUM(H903:H909)</f>
        <v>0</v>
      </c>
      <c r="I902" s="295">
        <v>1</v>
      </c>
    </row>
    <row r="903" spans="1:10" ht="12.75">
      <c r="A903" s="292" t="s">
        <v>399</v>
      </c>
      <c r="B903" s="302" t="s">
        <v>570</v>
      </c>
      <c r="C903" s="140" t="s">
        <v>565</v>
      </c>
      <c r="D903" s="297" t="s">
        <v>32</v>
      </c>
      <c r="E903" s="138"/>
      <c r="F903" s="303">
        <v>1</v>
      </c>
      <c r="G903" s="304">
        <f>VLOOKUP(B903,Insumos!$A$2:$C$187,3,FALSE)</f>
        <v>0</v>
      </c>
      <c r="H903" s="297">
        <f t="shared" ref="H903:H909" si="128">G903*F903</f>
        <v>0</v>
      </c>
      <c r="I903" s="297"/>
    </row>
    <row r="904" spans="1:10" ht="12.75">
      <c r="A904" s="136"/>
      <c r="B904" s="112" t="s">
        <v>103</v>
      </c>
      <c r="C904" s="140" t="s">
        <v>565</v>
      </c>
      <c r="D904" s="138" t="s">
        <v>32</v>
      </c>
      <c r="E904" s="138"/>
      <c r="F904" s="142">
        <v>1</v>
      </c>
      <c r="G904" s="144">
        <f>VLOOKUP(B904,Insumos!$A$2:$C$187,3,FALSE)</f>
        <v>0</v>
      </c>
      <c r="H904" s="138">
        <f t="shared" si="128"/>
        <v>0</v>
      </c>
      <c r="I904" s="138"/>
    </row>
    <row r="905" spans="1:10" ht="25.5">
      <c r="A905" s="136"/>
      <c r="B905" s="112" t="s">
        <v>284</v>
      </c>
      <c r="C905" s="140" t="s">
        <v>565</v>
      </c>
      <c r="D905" s="138" t="s">
        <v>32</v>
      </c>
      <c r="E905" s="138"/>
      <c r="F905" s="142">
        <v>1</v>
      </c>
      <c r="G905" s="144">
        <f>VLOOKUP(B905,Insumos!$A$2:$C$187,3,FALSE)</f>
        <v>0</v>
      </c>
      <c r="H905" s="138">
        <f t="shared" si="128"/>
        <v>0</v>
      </c>
      <c r="I905" s="138"/>
    </row>
    <row r="906" spans="1:10" ht="12.75">
      <c r="A906" s="136"/>
      <c r="B906" s="112" t="s">
        <v>281</v>
      </c>
      <c r="C906" s="140" t="s">
        <v>565</v>
      </c>
      <c r="D906" s="138" t="s">
        <v>32</v>
      </c>
      <c r="E906" s="138"/>
      <c r="F906" s="142">
        <v>1</v>
      </c>
      <c r="G906" s="144">
        <f>VLOOKUP(B906,Insumos!$A$2:$C$187,3,FALSE)</f>
        <v>0</v>
      </c>
      <c r="H906" s="138">
        <f t="shared" si="128"/>
        <v>0</v>
      </c>
      <c r="I906" s="138"/>
    </row>
    <row r="907" spans="1:10" ht="12.75">
      <c r="A907" s="136"/>
      <c r="B907" s="127" t="s">
        <v>707</v>
      </c>
      <c r="C907" s="140" t="s">
        <v>565</v>
      </c>
      <c r="D907" s="138" t="s">
        <v>32</v>
      </c>
      <c r="E907" s="138"/>
      <c r="F907" s="142">
        <v>1</v>
      </c>
      <c r="G907" s="144">
        <f>VLOOKUP(B907,Insumos!$A$2:$C$187,3,FALSE)</f>
        <v>0</v>
      </c>
      <c r="H907" s="138">
        <f t="shared" si="128"/>
        <v>0</v>
      </c>
      <c r="I907" s="138"/>
    </row>
    <row r="908" spans="1:10" ht="12.75">
      <c r="A908" s="136"/>
      <c r="B908" s="112" t="s">
        <v>305</v>
      </c>
      <c r="C908" s="140" t="s">
        <v>565</v>
      </c>
      <c r="D908" s="138" t="s">
        <v>32</v>
      </c>
      <c r="E908" s="138"/>
      <c r="F908" s="142">
        <v>2</v>
      </c>
      <c r="G908" s="144">
        <f>VLOOKUP(B908,Insumos!$A$2:$C$187,3,FALSE)</f>
        <v>0</v>
      </c>
      <c r="H908" s="138">
        <f t="shared" si="128"/>
        <v>0</v>
      </c>
      <c r="I908" s="138"/>
    </row>
    <row r="909" spans="1:10" ht="25.5">
      <c r="A909" s="136"/>
      <c r="B909" s="112" t="s">
        <v>573</v>
      </c>
      <c r="C909" s="140" t="s">
        <v>565</v>
      </c>
      <c r="D909" s="138" t="s">
        <v>32</v>
      </c>
      <c r="E909" s="138"/>
      <c r="F909" s="142">
        <v>1</v>
      </c>
      <c r="G909" s="144">
        <f>VLOOKUP(B909,Insumos!$A$2:$C$187,3,FALSE)</f>
        <v>0</v>
      </c>
      <c r="H909" s="138">
        <f t="shared" si="128"/>
        <v>0</v>
      </c>
      <c r="I909" s="138"/>
    </row>
    <row r="910" spans="1:10" ht="12.75">
      <c r="A910" s="136"/>
      <c r="B910" s="112"/>
      <c r="C910" s="140"/>
      <c r="D910" s="138"/>
      <c r="E910" s="138"/>
      <c r="F910" s="142"/>
      <c r="G910" s="144"/>
      <c r="H910" s="138"/>
      <c r="I910" s="138"/>
    </row>
    <row r="911" spans="1:10" ht="12.75">
      <c r="A911" s="292" t="s">
        <v>605</v>
      </c>
      <c r="B911" s="293" t="s">
        <v>409</v>
      </c>
      <c r="C911" s="109" t="s">
        <v>564</v>
      </c>
      <c r="D911" s="294" t="s">
        <v>545</v>
      </c>
      <c r="E911" s="109"/>
      <c r="F911" s="294"/>
      <c r="G911" s="294"/>
      <c r="H911" s="295">
        <f>SUM(H912:H918)</f>
        <v>0</v>
      </c>
      <c r="I911" s="295">
        <v>2</v>
      </c>
    </row>
    <row r="912" spans="1:10" ht="12.75">
      <c r="A912" s="136"/>
      <c r="B912" s="112" t="s">
        <v>570</v>
      </c>
      <c r="C912" s="140" t="s">
        <v>564</v>
      </c>
      <c r="D912" s="138" t="s">
        <v>32</v>
      </c>
      <c r="E912" s="138"/>
      <c r="F912" s="142">
        <v>2</v>
      </c>
      <c r="G912" s="144">
        <f>VLOOKUP(B912,Insumos!$A$2:$C$187,3,FALSE)</f>
        <v>0</v>
      </c>
      <c r="H912" s="138">
        <f t="shared" ref="H912:H918" si="129">G912*F912</f>
        <v>0</v>
      </c>
      <c r="I912" s="138"/>
    </row>
    <row r="913" spans="1:9" ht="12.75">
      <c r="A913" s="136"/>
      <c r="B913" s="112" t="s">
        <v>103</v>
      </c>
      <c r="C913" s="140" t="s">
        <v>564</v>
      </c>
      <c r="D913" s="138" t="s">
        <v>32</v>
      </c>
      <c r="E913" s="138"/>
      <c r="F913" s="142">
        <v>2</v>
      </c>
      <c r="G913" s="144">
        <f>VLOOKUP(B913,Insumos!$A$2:$C$187,3,FALSE)</f>
        <v>0</v>
      </c>
      <c r="H913" s="138">
        <f t="shared" si="129"/>
        <v>0</v>
      </c>
      <c r="I913" s="138"/>
    </row>
    <row r="914" spans="1:9" ht="25.5">
      <c r="A914" s="136"/>
      <c r="B914" s="112" t="s">
        <v>284</v>
      </c>
      <c r="C914" s="140" t="s">
        <v>564</v>
      </c>
      <c r="D914" s="138" t="s">
        <v>32</v>
      </c>
      <c r="E914" s="138"/>
      <c r="F914" s="142">
        <v>1</v>
      </c>
      <c r="G914" s="144">
        <f>VLOOKUP(B914,Insumos!$A$2:$C$187,3,FALSE)</f>
        <v>0</v>
      </c>
      <c r="H914" s="138">
        <f t="shared" si="129"/>
        <v>0</v>
      </c>
      <c r="I914" s="138"/>
    </row>
    <row r="915" spans="1:9" ht="12.75">
      <c r="A915" s="136"/>
      <c r="B915" s="112" t="s">
        <v>281</v>
      </c>
      <c r="C915" s="140" t="s">
        <v>564</v>
      </c>
      <c r="D915" s="138" t="s">
        <v>32</v>
      </c>
      <c r="E915" s="138"/>
      <c r="F915" s="142"/>
      <c r="G915" s="144">
        <f>VLOOKUP(B915,Insumos!$A$2:$C$187,3,FALSE)</f>
        <v>0</v>
      </c>
      <c r="H915" s="138">
        <f t="shared" si="129"/>
        <v>0</v>
      </c>
      <c r="I915" s="138"/>
    </row>
    <row r="916" spans="1:9" ht="12.75">
      <c r="A916" s="136"/>
      <c r="B916" s="127" t="s">
        <v>707</v>
      </c>
      <c r="C916" s="140" t="s">
        <v>564</v>
      </c>
      <c r="D916" s="138" t="s">
        <v>32</v>
      </c>
      <c r="E916" s="138"/>
      <c r="F916" s="142">
        <v>2</v>
      </c>
      <c r="G916" s="144">
        <f>VLOOKUP(B916,Insumos!$A$2:$C$187,3,FALSE)</f>
        <v>0</v>
      </c>
      <c r="H916" s="138">
        <f t="shared" si="129"/>
        <v>0</v>
      </c>
      <c r="I916" s="138"/>
    </row>
    <row r="917" spans="1:9" ht="12.75">
      <c r="A917" s="136"/>
      <c r="B917" s="112" t="s">
        <v>305</v>
      </c>
      <c r="C917" s="140" t="s">
        <v>564</v>
      </c>
      <c r="D917" s="138" t="s">
        <v>32</v>
      </c>
      <c r="E917" s="138"/>
      <c r="F917" s="142">
        <v>3</v>
      </c>
      <c r="G917" s="144">
        <f>VLOOKUP(B917,Insumos!$A$2:$C$187,3,FALSE)</f>
        <v>0</v>
      </c>
      <c r="H917" s="138">
        <f t="shared" si="129"/>
        <v>0</v>
      </c>
      <c r="I917" s="138"/>
    </row>
    <row r="918" spans="1:9" ht="25.5">
      <c r="A918" s="136"/>
      <c r="B918" s="112" t="s">
        <v>573</v>
      </c>
      <c r="C918" s="140" t="s">
        <v>564</v>
      </c>
      <c r="D918" s="138" t="s">
        <v>32</v>
      </c>
      <c r="E918" s="138"/>
      <c r="F918" s="142">
        <v>1</v>
      </c>
      <c r="G918" s="144">
        <f>VLOOKUP(B918,Insumos!$A$2:$C$187,3,FALSE)</f>
        <v>0</v>
      </c>
      <c r="H918" s="138">
        <f t="shared" si="129"/>
        <v>0</v>
      </c>
      <c r="I918" s="138"/>
    </row>
    <row r="919" spans="1:9" ht="12.75">
      <c r="A919" s="136"/>
      <c r="B919" s="112"/>
      <c r="C919" s="140"/>
      <c r="D919" s="138"/>
      <c r="E919" s="138"/>
      <c r="F919" s="142"/>
      <c r="G919" s="144"/>
      <c r="H919" s="138"/>
      <c r="I919" s="138"/>
    </row>
    <row r="920" spans="1:9" ht="12.75">
      <c r="A920" s="292" t="s">
        <v>605</v>
      </c>
      <c r="B920" s="293" t="s">
        <v>575</v>
      </c>
      <c r="C920" s="140" t="s">
        <v>560</v>
      </c>
      <c r="D920" s="294" t="s">
        <v>545</v>
      </c>
      <c r="E920" s="109"/>
      <c r="F920" s="294"/>
      <c r="G920" s="294"/>
      <c r="H920" s="295">
        <f>SUM(H921:H926)</f>
        <v>0</v>
      </c>
      <c r="I920" s="295">
        <v>1</v>
      </c>
    </row>
    <row r="921" spans="1:9" ht="25.5">
      <c r="A921" s="136"/>
      <c r="B921" s="112" t="s">
        <v>348</v>
      </c>
      <c r="C921" s="140" t="s">
        <v>560</v>
      </c>
      <c r="D921" s="138" t="s">
        <v>32</v>
      </c>
      <c r="E921" s="138"/>
      <c r="F921" s="142">
        <v>1</v>
      </c>
      <c r="G921" s="144">
        <f>VLOOKUP(B921,Insumos!$A$2:$C$187,3,FALSE)</f>
        <v>0</v>
      </c>
      <c r="H921" s="138">
        <f t="shared" ref="H921" si="130">G921*F921</f>
        <v>0</v>
      </c>
      <c r="I921" s="138"/>
    </row>
    <row r="922" spans="1:9" ht="12.75">
      <c r="A922" s="136"/>
      <c r="B922" s="112" t="s">
        <v>103</v>
      </c>
      <c r="C922" s="140" t="s">
        <v>560</v>
      </c>
      <c r="D922" s="138" t="s">
        <v>32</v>
      </c>
      <c r="E922" s="138"/>
      <c r="F922" s="142">
        <v>1</v>
      </c>
      <c r="G922" s="144">
        <f>VLOOKUP(B922,Insumos!$A$2:$C$187,3,FALSE)</f>
        <v>0</v>
      </c>
      <c r="H922" s="138">
        <f t="shared" ref="H922:H926" si="131">G922*F922</f>
        <v>0</v>
      </c>
      <c r="I922" s="138"/>
    </row>
    <row r="923" spans="1:9" ht="12.75">
      <c r="A923" s="136"/>
      <c r="B923" s="112" t="s">
        <v>281</v>
      </c>
      <c r="C923" s="140" t="s">
        <v>560</v>
      </c>
      <c r="D923" s="138" t="s">
        <v>32</v>
      </c>
      <c r="E923" s="138"/>
      <c r="F923" s="142">
        <v>1</v>
      </c>
      <c r="G923" s="144">
        <f>VLOOKUP(B923,Insumos!$A$2:$C$187,3,FALSE)</f>
        <v>0</v>
      </c>
      <c r="H923" s="138">
        <f t="shared" si="131"/>
        <v>0</v>
      </c>
      <c r="I923" s="138"/>
    </row>
    <row r="924" spans="1:9" ht="25.5">
      <c r="A924" s="136"/>
      <c r="B924" s="112" t="s">
        <v>284</v>
      </c>
      <c r="C924" s="140" t="s">
        <v>560</v>
      </c>
      <c r="D924" s="138" t="s">
        <v>32</v>
      </c>
      <c r="E924" s="138"/>
      <c r="F924" s="142">
        <v>1</v>
      </c>
      <c r="G924" s="144">
        <f>VLOOKUP(B924,Insumos!$A$2:$C$187,3,FALSE)</f>
        <v>0</v>
      </c>
      <c r="H924" s="138">
        <f t="shared" si="131"/>
        <v>0</v>
      </c>
      <c r="I924" s="138"/>
    </row>
    <row r="925" spans="1:9" s="120" customFormat="1" ht="12.75">
      <c r="A925" s="136"/>
      <c r="B925" s="127" t="s">
        <v>707</v>
      </c>
      <c r="C925" s="140" t="s">
        <v>560</v>
      </c>
      <c r="D925" s="138" t="s">
        <v>32</v>
      </c>
      <c r="E925" s="138"/>
      <c r="F925" s="142">
        <v>1</v>
      </c>
      <c r="G925" s="144">
        <f>VLOOKUP(B925,Insumos!$A$2:$C$187,3,FALSE)</f>
        <v>0</v>
      </c>
      <c r="H925" s="138">
        <f t="shared" si="131"/>
        <v>0</v>
      </c>
      <c r="I925" s="138"/>
    </row>
    <row r="926" spans="1:9" ht="25.5">
      <c r="A926" s="136"/>
      <c r="B926" s="112" t="s">
        <v>573</v>
      </c>
      <c r="C926" s="140" t="s">
        <v>560</v>
      </c>
      <c r="D926" s="138" t="s">
        <v>32</v>
      </c>
      <c r="E926" s="138"/>
      <c r="F926" s="142"/>
      <c r="G926" s="144">
        <f>VLOOKUP(B926,Insumos!$A$2:$C$187,3,FALSE)</f>
        <v>0</v>
      </c>
      <c r="H926" s="138">
        <f t="shared" si="131"/>
        <v>0</v>
      </c>
      <c r="I926" s="138"/>
    </row>
    <row r="927" spans="1:9" ht="12.75">
      <c r="A927" s="136"/>
      <c r="B927" s="112"/>
      <c r="C927" s="140"/>
      <c r="D927" s="138"/>
      <c r="E927" s="138"/>
      <c r="F927" s="101"/>
      <c r="G927" s="144"/>
      <c r="H927" s="138"/>
      <c r="I927" s="141"/>
    </row>
    <row r="928" spans="1:9" ht="12.75">
      <c r="A928" s="292" t="s">
        <v>605</v>
      </c>
      <c r="B928" s="293" t="s">
        <v>576</v>
      </c>
      <c r="C928" s="109" t="s">
        <v>565</v>
      </c>
      <c r="D928" s="294" t="s">
        <v>545</v>
      </c>
      <c r="E928" s="109"/>
      <c r="F928" s="294"/>
      <c r="G928" s="294"/>
      <c r="H928" s="295">
        <f>SUM(H929:H935)</f>
        <v>0</v>
      </c>
      <c r="I928" s="295">
        <v>1</v>
      </c>
    </row>
    <row r="929" spans="1:9" ht="12.75">
      <c r="A929" s="136"/>
      <c r="B929" s="112" t="s">
        <v>570</v>
      </c>
      <c r="C929" s="140" t="s">
        <v>565</v>
      </c>
      <c r="D929" s="138" t="s">
        <v>32</v>
      </c>
      <c r="E929" s="138"/>
      <c r="F929" s="142">
        <v>1</v>
      </c>
      <c r="G929" s="144">
        <f>VLOOKUP(B929,Insumos!$A$2:$C$187,3,FALSE)</f>
        <v>0</v>
      </c>
      <c r="H929" s="138">
        <f t="shared" ref="H929" si="132">G929*F929</f>
        <v>0</v>
      </c>
      <c r="I929" s="138"/>
    </row>
    <row r="930" spans="1:9" ht="12.75">
      <c r="A930" s="136"/>
      <c r="B930" s="112" t="s">
        <v>103</v>
      </c>
      <c r="C930" s="140" t="s">
        <v>565</v>
      </c>
      <c r="D930" s="138" t="s">
        <v>32</v>
      </c>
      <c r="E930" s="138"/>
      <c r="F930" s="142">
        <v>1</v>
      </c>
      <c r="G930" s="144">
        <f>VLOOKUP(B930,Insumos!$A$2:$C$187,3,FALSE)</f>
        <v>0</v>
      </c>
      <c r="H930" s="138">
        <f t="shared" ref="H930:H935" si="133">G930*F930</f>
        <v>0</v>
      </c>
      <c r="I930" s="138"/>
    </row>
    <row r="931" spans="1:9" ht="25.5">
      <c r="A931" s="136"/>
      <c r="B931" s="112" t="s">
        <v>284</v>
      </c>
      <c r="C931" s="140" t="s">
        <v>565</v>
      </c>
      <c r="D931" s="138" t="s">
        <v>32</v>
      </c>
      <c r="E931" s="138"/>
      <c r="F931" s="142">
        <v>1</v>
      </c>
      <c r="G931" s="144">
        <f>VLOOKUP(B931,Insumos!$A$2:$C$187,3,FALSE)</f>
        <v>0</v>
      </c>
      <c r="H931" s="138">
        <f t="shared" si="133"/>
        <v>0</v>
      </c>
      <c r="I931" s="138"/>
    </row>
    <row r="932" spans="1:9" ht="12.75">
      <c r="A932" s="136"/>
      <c r="B932" s="112" t="s">
        <v>281</v>
      </c>
      <c r="C932" s="140" t="s">
        <v>565</v>
      </c>
      <c r="D932" s="138" t="s">
        <v>32</v>
      </c>
      <c r="E932" s="138"/>
      <c r="F932" s="142">
        <v>1</v>
      </c>
      <c r="G932" s="144">
        <f>VLOOKUP(B932,Insumos!$A$2:$C$187,3,FALSE)</f>
        <v>0</v>
      </c>
      <c r="H932" s="138">
        <f t="shared" si="133"/>
        <v>0</v>
      </c>
      <c r="I932" s="138"/>
    </row>
    <row r="933" spans="1:9" ht="12.75">
      <c r="A933" s="136"/>
      <c r="B933" s="127" t="s">
        <v>707</v>
      </c>
      <c r="C933" s="140" t="s">
        <v>565</v>
      </c>
      <c r="D933" s="138" t="s">
        <v>32</v>
      </c>
      <c r="E933" s="138"/>
      <c r="F933" s="142">
        <v>1</v>
      </c>
      <c r="G933" s="144">
        <f>VLOOKUP(B933,Insumos!$A$2:$C$187,3,FALSE)</f>
        <v>0</v>
      </c>
      <c r="H933" s="138">
        <f t="shared" si="133"/>
        <v>0</v>
      </c>
      <c r="I933" s="138"/>
    </row>
    <row r="934" spans="1:9" ht="12.75">
      <c r="A934" s="136"/>
      <c r="B934" s="112" t="s">
        <v>305</v>
      </c>
      <c r="C934" s="140" t="s">
        <v>565</v>
      </c>
      <c r="D934" s="138" t="s">
        <v>32</v>
      </c>
      <c r="E934" s="138"/>
      <c r="F934" s="142">
        <v>2</v>
      </c>
      <c r="G934" s="144">
        <f>VLOOKUP(B934,Insumos!$A$2:$C$187,3,FALSE)</f>
        <v>0</v>
      </c>
      <c r="H934" s="138">
        <f t="shared" si="133"/>
        <v>0</v>
      </c>
      <c r="I934" s="138"/>
    </row>
    <row r="935" spans="1:9" ht="25.5">
      <c r="A935" s="136"/>
      <c r="B935" s="112" t="s">
        <v>573</v>
      </c>
      <c r="C935" s="140" t="s">
        <v>565</v>
      </c>
      <c r="D935" s="138" t="s">
        <v>32</v>
      </c>
      <c r="E935" s="138"/>
      <c r="F935" s="142">
        <v>1</v>
      </c>
      <c r="G935" s="144">
        <f>VLOOKUP(B935,Insumos!$A$2:$C$187,3,FALSE)</f>
        <v>0</v>
      </c>
      <c r="H935" s="138">
        <f t="shared" si="133"/>
        <v>0</v>
      </c>
      <c r="I935" s="138"/>
    </row>
    <row r="936" spans="1:9" ht="12.75">
      <c r="A936" s="136"/>
      <c r="B936" s="112"/>
      <c r="C936" s="140"/>
      <c r="D936" s="138"/>
      <c r="E936" s="138"/>
      <c r="F936" s="142"/>
      <c r="G936" s="144"/>
      <c r="H936" s="138"/>
      <c r="I936" s="141"/>
    </row>
    <row r="937" spans="1:9" ht="12.75">
      <c r="A937" s="292" t="s">
        <v>605</v>
      </c>
      <c r="B937" s="293" t="s">
        <v>577</v>
      </c>
      <c r="C937" s="109" t="s">
        <v>564</v>
      </c>
      <c r="D937" s="294" t="s">
        <v>545</v>
      </c>
      <c r="E937" s="109"/>
      <c r="F937" s="294"/>
      <c r="G937" s="294"/>
      <c r="H937" s="295">
        <f>SUM(H938:H944)</f>
        <v>0</v>
      </c>
      <c r="I937" s="295">
        <v>2</v>
      </c>
    </row>
    <row r="938" spans="1:9" ht="12.75">
      <c r="A938" s="136"/>
      <c r="B938" s="112" t="s">
        <v>570</v>
      </c>
      <c r="C938" s="140" t="s">
        <v>564</v>
      </c>
      <c r="D938" s="138" t="s">
        <v>32</v>
      </c>
      <c r="E938" s="138"/>
      <c r="F938" s="142">
        <v>2</v>
      </c>
      <c r="G938" s="144">
        <f>VLOOKUP(B938,Insumos!$A$2:$C$187,3,FALSE)</f>
        <v>0</v>
      </c>
      <c r="H938" s="138">
        <f t="shared" ref="H938:H944" si="134">G938*F938</f>
        <v>0</v>
      </c>
      <c r="I938" s="138"/>
    </row>
    <row r="939" spans="1:9" ht="12.75">
      <c r="A939" s="136"/>
      <c r="B939" s="112" t="s">
        <v>103</v>
      </c>
      <c r="C939" s="140" t="s">
        <v>564</v>
      </c>
      <c r="D939" s="138" t="s">
        <v>32</v>
      </c>
      <c r="E939" s="138"/>
      <c r="F939" s="142">
        <v>2</v>
      </c>
      <c r="G939" s="144">
        <f>VLOOKUP(B939,Insumos!$A$2:$C$187,3,FALSE)</f>
        <v>0</v>
      </c>
      <c r="H939" s="138">
        <f t="shared" si="134"/>
        <v>0</v>
      </c>
      <c r="I939" s="138"/>
    </row>
    <row r="940" spans="1:9" ht="25.5">
      <c r="A940" s="136"/>
      <c r="B940" s="112" t="s">
        <v>284</v>
      </c>
      <c r="C940" s="140" t="s">
        <v>564</v>
      </c>
      <c r="D940" s="138" t="s">
        <v>32</v>
      </c>
      <c r="E940" s="138"/>
      <c r="F940" s="142">
        <v>1</v>
      </c>
      <c r="G940" s="144">
        <f>VLOOKUP(B940,Insumos!$A$2:$C$187,3,FALSE)</f>
        <v>0</v>
      </c>
      <c r="H940" s="138">
        <f t="shared" si="134"/>
        <v>0</v>
      </c>
      <c r="I940" s="138"/>
    </row>
    <row r="941" spans="1:9" ht="12.75">
      <c r="A941" s="136"/>
      <c r="B941" s="112" t="s">
        <v>281</v>
      </c>
      <c r="C941" s="140" t="s">
        <v>564</v>
      </c>
      <c r="D941" s="138" t="s">
        <v>32</v>
      </c>
      <c r="E941" s="138"/>
      <c r="F941" s="142"/>
      <c r="G941" s="144">
        <f>VLOOKUP(B941,Insumos!$A$2:$C$187,3,FALSE)</f>
        <v>0</v>
      </c>
      <c r="H941" s="138">
        <f t="shared" si="134"/>
        <v>0</v>
      </c>
      <c r="I941" s="138"/>
    </row>
    <row r="942" spans="1:9" ht="12.75">
      <c r="A942" s="136"/>
      <c r="B942" s="127" t="s">
        <v>707</v>
      </c>
      <c r="C942" s="140" t="s">
        <v>564</v>
      </c>
      <c r="D942" s="138" t="s">
        <v>32</v>
      </c>
      <c r="E942" s="138"/>
      <c r="F942" s="142">
        <v>2</v>
      </c>
      <c r="G942" s="144">
        <f>VLOOKUP(B942,Insumos!$A$2:$C$187,3,FALSE)</f>
        <v>0</v>
      </c>
      <c r="H942" s="138">
        <f t="shared" si="134"/>
        <v>0</v>
      </c>
      <c r="I942" s="138"/>
    </row>
    <row r="943" spans="1:9" ht="12.75">
      <c r="A943" s="136"/>
      <c r="B943" s="112" t="s">
        <v>305</v>
      </c>
      <c r="C943" s="140" t="s">
        <v>564</v>
      </c>
      <c r="D943" s="138" t="s">
        <v>32</v>
      </c>
      <c r="E943" s="138"/>
      <c r="F943" s="142">
        <v>3</v>
      </c>
      <c r="G943" s="144">
        <f>VLOOKUP(B943,Insumos!$A$2:$C$187,3,FALSE)</f>
        <v>0</v>
      </c>
      <c r="H943" s="138">
        <f t="shared" si="134"/>
        <v>0</v>
      </c>
      <c r="I943" s="138"/>
    </row>
    <row r="944" spans="1:9" ht="25.5">
      <c r="A944" s="136"/>
      <c r="B944" s="112" t="s">
        <v>573</v>
      </c>
      <c r="C944" s="140" t="s">
        <v>564</v>
      </c>
      <c r="D944" s="138" t="s">
        <v>32</v>
      </c>
      <c r="E944" s="138"/>
      <c r="F944" s="142">
        <v>1</v>
      </c>
      <c r="G944" s="144">
        <f>VLOOKUP(B944,Insumos!$A$2:$C$187,3,FALSE)</f>
        <v>0</v>
      </c>
      <c r="H944" s="138">
        <f t="shared" si="134"/>
        <v>0</v>
      </c>
      <c r="I944" s="138"/>
    </row>
    <row r="945" spans="1:9" ht="12.75">
      <c r="A945" s="136"/>
      <c r="B945" s="112"/>
      <c r="C945" s="140"/>
      <c r="D945" s="138"/>
      <c r="E945" s="138"/>
      <c r="F945" s="142"/>
      <c r="G945" s="144"/>
      <c r="H945" s="138"/>
      <c r="I945" s="141"/>
    </row>
    <row r="946" spans="1:9" ht="12.75">
      <c r="A946" s="292">
        <v>12</v>
      </c>
      <c r="B946" s="293" t="s">
        <v>147</v>
      </c>
      <c r="C946" s="140" t="s">
        <v>553</v>
      </c>
      <c r="D946" s="294" t="s">
        <v>545</v>
      </c>
      <c r="E946" s="109"/>
      <c r="F946" s="294"/>
      <c r="G946" s="294"/>
      <c r="H946" s="295">
        <f>SUM(H947:H951)</f>
        <v>0</v>
      </c>
      <c r="I946" s="295">
        <v>1</v>
      </c>
    </row>
    <row r="947" spans="1:9" ht="34.5" customHeight="1">
      <c r="A947" s="136"/>
      <c r="B947" s="112" t="s">
        <v>281</v>
      </c>
      <c r="C947" s="140" t="s">
        <v>553</v>
      </c>
      <c r="D947" s="138" t="s">
        <v>32</v>
      </c>
      <c r="E947" s="138"/>
      <c r="F947" s="142">
        <v>2</v>
      </c>
      <c r="G947" s="144">
        <f>VLOOKUP(B947,Insumos!$A$2:$C$187,3,FALSE)</f>
        <v>0</v>
      </c>
      <c r="H947" s="138">
        <f t="shared" ref="H947" si="135">G947*F947</f>
        <v>0</v>
      </c>
      <c r="I947" s="138"/>
    </row>
    <row r="948" spans="1:9" ht="34.5" customHeight="1">
      <c r="A948" s="136"/>
      <c r="B948" s="112" t="s">
        <v>284</v>
      </c>
      <c r="C948" s="140" t="s">
        <v>553</v>
      </c>
      <c r="D948" s="138" t="s">
        <v>32</v>
      </c>
      <c r="E948" s="138"/>
      <c r="F948" s="142">
        <v>2</v>
      </c>
      <c r="G948" s="144">
        <f>VLOOKUP(B948,Insumos!$A$2:$C$187,3,FALSE)</f>
        <v>0</v>
      </c>
      <c r="H948" s="138">
        <f t="shared" ref="H948:H951" si="136">G948*F948</f>
        <v>0</v>
      </c>
      <c r="I948" s="138"/>
    </row>
    <row r="949" spans="1:9" ht="34.5" customHeight="1">
      <c r="A949" s="136"/>
      <c r="B949" s="112" t="s">
        <v>569</v>
      </c>
      <c r="C949" s="140" t="s">
        <v>553</v>
      </c>
      <c r="D949" s="138" t="s">
        <v>32</v>
      </c>
      <c r="E949" s="138"/>
      <c r="F949" s="142">
        <v>1</v>
      </c>
      <c r="G949" s="144">
        <f>VLOOKUP(B949,Insumos!$A$2:$C$187,3,FALSE)</f>
        <v>0</v>
      </c>
      <c r="H949" s="138">
        <f t="shared" si="136"/>
        <v>0</v>
      </c>
      <c r="I949" s="138"/>
    </row>
    <row r="950" spans="1:9" ht="34.5" customHeight="1">
      <c r="A950" s="136"/>
      <c r="B950" s="112" t="s">
        <v>285</v>
      </c>
      <c r="C950" s="140" t="s">
        <v>553</v>
      </c>
      <c r="D950" s="138" t="s">
        <v>32</v>
      </c>
      <c r="E950" s="138"/>
      <c r="F950" s="142">
        <v>1</v>
      </c>
      <c r="G950" s="144">
        <f>VLOOKUP(B950,Insumos!$A$2:$C$187,3,FALSE)</f>
        <v>0</v>
      </c>
      <c r="H950" s="138">
        <f t="shared" si="136"/>
        <v>0</v>
      </c>
      <c r="I950" s="138"/>
    </row>
    <row r="951" spans="1:9" ht="34.5" customHeight="1">
      <c r="A951" s="136"/>
      <c r="B951" s="112" t="s">
        <v>291</v>
      </c>
      <c r="C951" s="140" t="s">
        <v>553</v>
      </c>
      <c r="D951" s="138" t="s">
        <v>32</v>
      </c>
      <c r="E951" s="138"/>
      <c r="F951" s="142">
        <v>1</v>
      </c>
      <c r="G951" s="144">
        <f>VLOOKUP(B951,Insumos!$A$2:$C$187,3,FALSE)</f>
        <v>0</v>
      </c>
      <c r="H951" s="138">
        <f t="shared" si="136"/>
        <v>0</v>
      </c>
      <c r="I951" s="138"/>
    </row>
    <row r="952" spans="1:9" ht="34.5" customHeight="1">
      <c r="A952" s="136"/>
      <c r="B952" s="112"/>
      <c r="C952" s="140"/>
      <c r="D952" s="138"/>
      <c r="E952" s="138"/>
      <c r="F952" s="142"/>
      <c r="G952" s="144"/>
      <c r="H952" s="138"/>
      <c r="I952" s="141"/>
    </row>
    <row r="953" spans="1:9" ht="34.5" customHeight="1">
      <c r="A953" s="292" t="s">
        <v>606</v>
      </c>
      <c r="B953" s="293" t="s">
        <v>151</v>
      </c>
      <c r="C953" s="140" t="s">
        <v>553</v>
      </c>
      <c r="D953" s="294" t="s">
        <v>545</v>
      </c>
      <c r="E953" s="109"/>
      <c r="F953" s="294"/>
      <c r="G953" s="294"/>
      <c r="H953" s="295">
        <f>SUM(H954:H958)</f>
        <v>0</v>
      </c>
      <c r="I953" s="295">
        <v>1</v>
      </c>
    </row>
    <row r="954" spans="1:9" ht="34.5" customHeight="1">
      <c r="A954" s="136"/>
      <c r="B954" s="112" t="s">
        <v>281</v>
      </c>
      <c r="C954" s="140" t="s">
        <v>553</v>
      </c>
      <c r="D954" s="138" t="s">
        <v>32</v>
      </c>
      <c r="E954" s="138"/>
      <c r="F954" s="142">
        <v>2</v>
      </c>
      <c r="G954" s="144">
        <f>VLOOKUP(B954,Insumos!$A$2:$C$187,3,FALSE)</f>
        <v>0</v>
      </c>
      <c r="H954" s="138">
        <f t="shared" ref="H954:H958" si="137">G954*F954</f>
        <v>0</v>
      </c>
      <c r="I954" s="138"/>
    </row>
    <row r="955" spans="1:9" ht="34.5" customHeight="1">
      <c r="A955" s="136"/>
      <c r="B955" s="112" t="s">
        <v>284</v>
      </c>
      <c r="C955" s="140" t="s">
        <v>553</v>
      </c>
      <c r="D955" s="138" t="s">
        <v>32</v>
      </c>
      <c r="E955" s="138"/>
      <c r="F955" s="142">
        <v>2</v>
      </c>
      <c r="G955" s="144">
        <f>VLOOKUP(B955,Insumos!$A$2:$C$187,3,FALSE)</f>
        <v>0</v>
      </c>
      <c r="H955" s="138">
        <f t="shared" si="137"/>
        <v>0</v>
      </c>
      <c r="I955" s="138"/>
    </row>
    <row r="956" spans="1:9" ht="34.5" customHeight="1">
      <c r="A956" s="136"/>
      <c r="B956" s="112" t="s">
        <v>569</v>
      </c>
      <c r="C956" s="140" t="s">
        <v>553</v>
      </c>
      <c r="D956" s="138" t="s">
        <v>32</v>
      </c>
      <c r="E956" s="138"/>
      <c r="F956" s="142">
        <v>1</v>
      </c>
      <c r="G956" s="144">
        <f>VLOOKUP(B956,Insumos!$A$2:$C$187,3,FALSE)</f>
        <v>0</v>
      </c>
      <c r="H956" s="138">
        <f t="shared" si="137"/>
        <v>0</v>
      </c>
      <c r="I956" s="138"/>
    </row>
    <row r="957" spans="1:9" ht="34.5" customHeight="1">
      <c r="A957" s="136"/>
      <c r="B957" s="112" t="s">
        <v>358</v>
      </c>
      <c r="C957" s="140" t="s">
        <v>553</v>
      </c>
      <c r="D957" s="138" t="s">
        <v>32</v>
      </c>
      <c r="E957" s="138"/>
      <c r="F957" s="142">
        <v>1</v>
      </c>
      <c r="G957" s="144">
        <f>VLOOKUP(B957,Insumos!$A$2:$C$187,3,FALSE)</f>
        <v>0</v>
      </c>
      <c r="H957" s="138">
        <f t="shared" si="137"/>
        <v>0</v>
      </c>
      <c r="I957" s="138"/>
    </row>
    <row r="958" spans="1:9" ht="34.5" customHeight="1">
      <c r="A958" s="136"/>
      <c r="B958" s="112" t="s">
        <v>291</v>
      </c>
      <c r="C958" s="140" t="s">
        <v>553</v>
      </c>
      <c r="D958" s="138" t="s">
        <v>32</v>
      </c>
      <c r="E958" s="138"/>
      <c r="F958" s="142">
        <v>1</v>
      </c>
      <c r="G958" s="144">
        <f>VLOOKUP(B958,Insumos!$A$2:$C$187,3,FALSE)</f>
        <v>0</v>
      </c>
      <c r="H958" s="138">
        <f t="shared" si="137"/>
        <v>0</v>
      </c>
      <c r="I958" s="138"/>
    </row>
    <row r="959" spans="1:9" ht="34.5" customHeight="1">
      <c r="A959" s="136"/>
      <c r="B959" s="112"/>
      <c r="C959" s="140"/>
      <c r="D959" s="138"/>
      <c r="E959" s="138"/>
      <c r="F959" s="101"/>
      <c r="G959" s="144"/>
      <c r="H959" s="138"/>
      <c r="I959" s="141"/>
    </row>
    <row r="960" spans="1:9" ht="34.5" customHeight="1">
      <c r="A960" s="292">
        <v>12</v>
      </c>
      <c r="B960" s="293" t="s">
        <v>148</v>
      </c>
      <c r="C960" s="140" t="s">
        <v>554</v>
      </c>
      <c r="D960" s="294" t="s">
        <v>545</v>
      </c>
      <c r="E960" s="109"/>
      <c r="F960" s="294"/>
      <c r="G960" s="294"/>
      <c r="H960" s="295">
        <f>SUM(H961:H965)</f>
        <v>0</v>
      </c>
      <c r="I960" s="295">
        <v>1</v>
      </c>
    </row>
    <row r="961" spans="1:9" ht="34.5" customHeight="1">
      <c r="A961" s="136"/>
      <c r="B961" s="112" t="s">
        <v>571</v>
      </c>
      <c r="C961" s="140" t="s">
        <v>554</v>
      </c>
      <c r="D961" s="138" t="s">
        <v>32</v>
      </c>
      <c r="E961" s="138"/>
      <c r="F961" s="142">
        <v>1</v>
      </c>
      <c r="G961" s="144">
        <f>VLOOKUP(B961,Insumos!$A$2:$C$187,3,FALSE)</f>
        <v>0</v>
      </c>
      <c r="H961" s="138">
        <f t="shared" ref="H961:H965" si="138">G961*F961</f>
        <v>0</v>
      </c>
      <c r="I961" s="138"/>
    </row>
    <row r="962" spans="1:9" ht="34.5" customHeight="1">
      <c r="A962" s="136"/>
      <c r="B962" s="112" t="s">
        <v>281</v>
      </c>
      <c r="C962" s="140" t="s">
        <v>554</v>
      </c>
      <c r="D962" s="138" t="s">
        <v>32</v>
      </c>
      <c r="E962" s="138"/>
      <c r="F962" s="142"/>
      <c r="G962" s="144">
        <f>VLOOKUP(B962,Insumos!$A$2:$C$187,3,FALSE)</f>
        <v>0</v>
      </c>
      <c r="H962" s="138">
        <f t="shared" si="138"/>
        <v>0</v>
      </c>
      <c r="I962" s="138"/>
    </row>
    <row r="963" spans="1:9" ht="34.5" customHeight="1">
      <c r="A963" s="136"/>
      <c r="B963" s="112" t="s">
        <v>284</v>
      </c>
      <c r="C963" s="140" t="s">
        <v>554</v>
      </c>
      <c r="D963" s="138" t="s">
        <v>32</v>
      </c>
      <c r="E963" s="138"/>
      <c r="F963" s="142">
        <v>2</v>
      </c>
      <c r="G963" s="144">
        <f>VLOOKUP(B963,Insumos!$A$2:$C$187,3,FALSE)</f>
        <v>0</v>
      </c>
      <c r="H963" s="138">
        <f t="shared" si="138"/>
        <v>0</v>
      </c>
      <c r="I963" s="138"/>
    </row>
    <row r="964" spans="1:9" ht="34.5" customHeight="1">
      <c r="A964" s="136"/>
      <c r="B964" s="112" t="s">
        <v>285</v>
      </c>
      <c r="C964" s="140" t="s">
        <v>554</v>
      </c>
      <c r="D964" s="138" t="s">
        <v>32</v>
      </c>
      <c r="E964" s="138"/>
      <c r="F964" s="142">
        <v>2</v>
      </c>
      <c r="G964" s="144">
        <f>VLOOKUP(B964,Insumos!$A$2:$C$187,3,FALSE)</f>
        <v>0</v>
      </c>
      <c r="H964" s="138">
        <f t="shared" si="138"/>
        <v>0</v>
      </c>
      <c r="I964" s="138"/>
    </row>
    <row r="965" spans="1:9" ht="34.5" customHeight="1">
      <c r="A965" s="136"/>
      <c r="B965" s="112" t="s">
        <v>291</v>
      </c>
      <c r="C965" s="140" t="s">
        <v>554</v>
      </c>
      <c r="D965" s="138" t="s">
        <v>32</v>
      </c>
      <c r="E965" s="138"/>
      <c r="F965" s="142">
        <v>2</v>
      </c>
      <c r="G965" s="144">
        <f>VLOOKUP(B965,Insumos!$A$2:$C$187,3,FALSE)</f>
        <v>0</v>
      </c>
      <c r="H965" s="138">
        <f t="shared" si="138"/>
        <v>0</v>
      </c>
      <c r="I965" s="138"/>
    </row>
    <row r="966" spans="1:9" ht="34.5" customHeight="1">
      <c r="A966" s="136"/>
      <c r="B966" s="112"/>
      <c r="C966" s="140"/>
      <c r="D966" s="138"/>
      <c r="E966" s="138"/>
      <c r="F966" s="142"/>
      <c r="G966" s="144"/>
      <c r="H966" s="138"/>
      <c r="I966" s="141"/>
    </row>
    <row r="967" spans="1:9" ht="34.5" customHeight="1">
      <c r="A967" s="292" t="s">
        <v>606</v>
      </c>
      <c r="B967" s="293" t="s">
        <v>152</v>
      </c>
      <c r="C967" s="140" t="s">
        <v>554</v>
      </c>
      <c r="D967" s="294" t="s">
        <v>545</v>
      </c>
      <c r="E967" s="109"/>
      <c r="F967" s="294"/>
      <c r="G967" s="294"/>
      <c r="H967" s="295">
        <f>SUM(H968:H972)</f>
        <v>0</v>
      </c>
      <c r="I967" s="295">
        <v>1</v>
      </c>
    </row>
    <row r="968" spans="1:9" s="120" customFormat="1" ht="34.5" customHeight="1">
      <c r="A968" s="136"/>
      <c r="B968" s="112" t="s">
        <v>571</v>
      </c>
      <c r="C968" s="140" t="s">
        <v>554</v>
      </c>
      <c r="D968" s="138" t="s">
        <v>32</v>
      </c>
      <c r="E968" s="138"/>
      <c r="F968" s="142">
        <v>1</v>
      </c>
      <c r="G968" s="144">
        <f>VLOOKUP(B968,Insumos!$A$2:$C$187,3,FALSE)</f>
        <v>0</v>
      </c>
      <c r="H968" s="138">
        <f t="shared" ref="H968:H972" si="139">G968*F968</f>
        <v>0</v>
      </c>
      <c r="I968" s="138"/>
    </row>
    <row r="969" spans="1:9" ht="34.5" customHeight="1">
      <c r="A969" s="136"/>
      <c r="B969" s="112" t="s">
        <v>281</v>
      </c>
      <c r="C969" s="140" t="s">
        <v>554</v>
      </c>
      <c r="D969" s="138" t="s">
        <v>32</v>
      </c>
      <c r="E969" s="138"/>
      <c r="F969" s="142"/>
      <c r="G969" s="144">
        <f>VLOOKUP(B969,Insumos!$A$2:$C$187,3,FALSE)</f>
        <v>0</v>
      </c>
      <c r="H969" s="138">
        <f t="shared" si="139"/>
        <v>0</v>
      </c>
      <c r="I969" s="138"/>
    </row>
    <row r="970" spans="1:9" ht="34.5" customHeight="1">
      <c r="A970" s="136"/>
      <c r="B970" s="112" t="s">
        <v>284</v>
      </c>
      <c r="C970" s="140" t="s">
        <v>554</v>
      </c>
      <c r="D970" s="138" t="s">
        <v>32</v>
      </c>
      <c r="E970" s="138"/>
      <c r="F970" s="142">
        <v>2</v>
      </c>
      <c r="G970" s="144">
        <f>VLOOKUP(B970,Insumos!$A$2:$C$187,3,FALSE)</f>
        <v>0</v>
      </c>
      <c r="H970" s="138">
        <f t="shared" si="139"/>
        <v>0</v>
      </c>
      <c r="I970" s="138"/>
    </row>
    <row r="971" spans="1:9" ht="34.5" customHeight="1">
      <c r="A971" s="136"/>
      <c r="B971" s="112" t="s">
        <v>358</v>
      </c>
      <c r="C971" s="140" t="s">
        <v>554</v>
      </c>
      <c r="D971" s="138" t="s">
        <v>32</v>
      </c>
      <c r="E971" s="138"/>
      <c r="F971" s="142">
        <v>2</v>
      </c>
      <c r="G971" s="144">
        <f>VLOOKUP(B971,Insumos!$A$2:$C$187,3,FALSE)</f>
        <v>0</v>
      </c>
      <c r="H971" s="138">
        <f t="shared" si="139"/>
        <v>0</v>
      </c>
      <c r="I971" s="138"/>
    </row>
    <row r="972" spans="1:9" ht="34.5" customHeight="1">
      <c r="A972" s="136"/>
      <c r="B972" s="112" t="s">
        <v>291</v>
      </c>
      <c r="C972" s="140" t="s">
        <v>554</v>
      </c>
      <c r="D972" s="138" t="s">
        <v>32</v>
      </c>
      <c r="E972" s="138"/>
      <c r="F972" s="142">
        <v>2</v>
      </c>
      <c r="G972" s="144">
        <f>VLOOKUP(B972,Insumos!$A$2:$C$187,3,FALSE)</f>
        <v>0</v>
      </c>
      <c r="H972" s="138">
        <f t="shared" si="139"/>
        <v>0</v>
      </c>
      <c r="I972" s="138"/>
    </row>
    <row r="973" spans="1:9" ht="34.5" customHeight="1">
      <c r="A973" s="136"/>
      <c r="B973" s="112"/>
      <c r="C973" s="140"/>
      <c r="D973" s="138"/>
      <c r="E973" s="138"/>
      <c r="F973" s="101"/>
      <c r="G973" s="144"/>
      <c r="H973" s="138"/>
      <c r="I973" s="141"/>
    </row>
    <row r="974" spans="1:9" ht="34.5" customHeight="1">
      <c r="A974" s="292">
        <v>12</v>
      </c>
      <c r="B974" s="293" t="s">
        <v>149</v>
      </c>
      <c r="C974" s="140" t="s">
        <v>555</v>
      </c>
      <c r="D974" s="294" t="s">
        <v>545</v>
      </c>
      <c r="E974" s="109"/>
      <c r="F974" s="294"/>
      <c r="G974" s="294"/>
      <c r="H974" s="295">
        <f>SUM(H975:H980)</f>
        <v>0</v>
      </c>
      <c r="I974" s="295">
        <v>1</v>
      </c>
    </row>
    <row r="975" spans="1:9" ht="34.5" customHeight="1">
      <c r="A975" s="136"/>
      <c r="B975" s="112" t="s">
        <v>570</v>
      </c>
      <c r="C975" s="140" t="s">
        <v>555</v>
      </c>
      <c r="D975" s="138" t="s">
        <v>32</v>
      </c>
      <c r="E975" s="138"/>
      <c r="F975" s="142">
        <v>1</v>
      </c>
      <c r="G975" s="144">
        <f>VLOOKUP(B975,Insumos!$A$2:$C$187,3,FALSE)</f>
        <v>0</v>
      </c>
      <c r="H975" s="138">
        <f t="shared" ref="H975" si="140">G975*F975</f>
        <v>0</v>
      </c>
      <c r="I975" s="138"/>
    </row>
    <row r="976" spans="1:9" ht="34.5" customHeight="1">
      <c r="A976" s="136"/>
      <c r="B976" s="112" t="s">
        <v>47</v>
      </c>
      <c r="C976" s="140" t="s">
        <v>555</v>
      </c>
      <c r="D976" s="138" t="s">
        <v>32</v>
      </c>
      <c r="E976" s="138"/>
      <c r="F976" s="142">
        <v>1</v>
      </c>
      <c r="G976" s="144">
        <f>VLOOKUP(B976,Insumos!$A$2:$C$187,3,FALSE)</f>
        <v>0</v>
      </c>
      <c r="H976" s="138">
        <f t="shared" ref="H976:H980" si="141">G976*F976</f>
        <v>0</v>
      </c>
      <c r="I976" s="138"/>
    </row>
    <row r="977" spans="1:9" ht="34.5" customHeight="1">
      <c r="A977" s="136"/>
      <c r="B977" s="112" t="s">
        <v>281</v>
      </c>
      <c r="C977" s="140" t="s">
        <v>555</v>
      </c>
      <c r="D977" s="138" t="s">
        <v>32</v>
      </c>
      <c r="E977" s="138"/>
      <c r="F977" s="142">
        <v>1</v>
      </c>
      <c r="G977" s="144">
        <f>VLOOKUP(B977,Insumos!$A$2:$C$187,3,FALSE)</f>
        <v>0</v>
      </c>
      <c r="H977" s="138">
        <f t="shared" si="141"/>
        <v>0</v>
      </c>
      <c r="I977" s="138"/>
    </row>
    <row r="978" spans="1:9" ht="34.5" customHeight="1">
      <c r="A978" s="136"/>
      <c r="B978" s="112" t="s">
        <v>424</v>
      </c>
      <c r="C978" s="140" t="s">
        <v>555</v>
      </c>
      <c r="D978" s="138" t="s">
        <v>32</v>
      </c>
      <c r="E978" s="138"/>
      <c r="F978" s="142">
        <v>1</v>
      </c>
      <c r="G978" s="144">
        <f>VLOOKUP(B978,Insumos!$A$2:$C$187,3,FALSE)</f>
        <v>0</v>
      </c>
      <c r="H978" s="138">
        <f t="shared" si="141"/>
        <v>0</v>
      </c>
      <c r="I978" s="138"/>
    </row>
    <row r="979" spans="1:9" ht="34.5" customHeight="1">
      <c r="A979" s="136"/>
      <c r="B979" s="112" t="s">
        <v>289</v>
      </c>
      <c r="C979" s="140" t="s">
        <v>555</v>
      </c>
      <c r="D979" s="138" t="s">
        <v>32</v>
      </c>
      <c r="E979" s="138"/>
      <c r="F979" s="142">
        <v>1</v>
      </c>
      <c r="G979" s="144">
        <f>VLOOKUP(B979,Insumos!$A$2:$C$187,3,FALSE)</f>
        <v>0</v>
      </c>
      <c r="H979" s="138">
        <f t="shared" si="141"/>
        <v>0</v>
      </c>
      <c r="I979" s="138"/>
    </row>
    <row r="980" spans="1:9" ht="34.5" customHeight="1">
      <c r="A980" s="136"/>
      <c r="B980" s="112" t="s">
        <v>372</v>
      </c>
      <c r="C980" s="140" t="s">
        <v>555</v>
      </c>
      <c r="D980" s="138" t="s">
        <v>32</v>
      </c>
      <c r="E980" s="138"/>
      <c r="F980" s="142">
        <v>1</v>
      </c>
      <c r="G980" s="144">
        <f>VLOOKUP(B980,Insumos!$A$2:$C$187,3,FALSE)</f>
        <v>0</v>
      </c>
      <c r="H980" s="138">
        <f t="shared" si="141"/>
        <v>0</v>
      </c>
      <c r="I980" s="138"/>
    </row>
    <row r="981" spans="1:9" ht="34.5" customHeight="1">
      <c r="A981" s="136"/>
      <c r="B981" s="112"/>
      <c r="C981" s="140"/>
      <c r="D981" s="138"/>
      <c r="E981" s="138"/>
      <c r="F981" s="142"/>
      <c r="G981" s="144"/>
      <c r="H981" s="138"/>
      <c r="I981" s="141"/>
    </row>
    <row r="982" spans="1:9" ht="34.5" customHeight="1">
      <c r="A982" s="292" t="s">
        <v>606</v>
      </c>
      <c r="B982" s="293" t="s">
        <v>153</v>
      </c>
      <c r="C982" s="140" t="s">
        <v>555</v>
      </c>
      <c r="D982" s="294" t="s">
        <v>545</v>
      </c>
      <c r="E982" s="109"/>
      <c r="F982" s="294"/>
      <c r="G982" s="294"/>
      <c r="H982" s="295">
        <f>SUM(H983:H988)</f>
        <v>0</v>
      </c>
      <c r="I982" s="295">
        <v>1</v>
      </c>
    </row>
    <row r="983" spans="1:9" ht="34.5" customHeight="1">
      <c r="A983" s="136"/>
      <c r="B983" s="112" t="s">
        <v>570</v>
      </c>
      <c r="C983" s="140" t="s">
        <v>555</v>
      </c>
      <c r="D983" s="138" t="s">
        <v>32</v>
      </c>
      <c r="E983" s="138"/>
      <c r="F983" s="142">
        <v>1</v>
      </c>
      <c r="G983" s="144">
        <f>VLOOKUP(B983,Insumos!$A$2:$C$187,3,FALSE)</f>
        <v>0</v>
      </c>
      <c r="H983" s="138">
        <f t="shared" ref="H983:H988" si="142">G983*F983</f>
        <v>0</v>
      </c>
      <c r="I983" s="138"/>
    </row>
    <row r="984" spans="1:9" ht="34.5" customHeight="1">
      <c r="A984" s="136"/>
      <c r="B984" s="112" t="s">
        <v>47</v>
      </c>
      <c r="C984" s="140" t="s">
        <v>555</v>
      </c>
      <c r="D984" s="138" t="s">
        <v>32</v>
      </c>
      <c r="E984" s="138"/>
      <c r="F984" s="142">
        <v>1</v>
      </c>
      <c r="G984" s="144">
        <f>VLOOKUP(B984,Insumos!$A$2:$C$187,3,FALSE)</f>
        <v>0</v>
      </c>
      <c r="H984" s="138">
        <f t="shared" si="142"/>
        <v>0</v>
      </c>
      <c r="I984" s="138"/>
    </row>
    <row r="985" spans="1:9" ht="34.5" customHeight="1">
      <c r="A985" s="136"/>
      <c r="B985" s="112" t="s">
        <v>281</v>
      </c>
      <c r="C985" s="140" t="s">
        <v>555</v>
      </c>
      <c r="D985" s="138" t="s">
        <v>32</v>
      </c>
      <c r="E985" s="138"/>
      <c r="F985" s="142">
        <v>1</v>
      </c>
      <c r="G985" s="144">
        <f>VLOOKUP(B985,Insumos!$A$2:$C$187,3,FALSE)</f>
        <v>0</v>
      </c>
      <c r="H985" s="138">
        <f t="shared" si="142"/>
        <v>0</v>
      </c>
      <c r="I985" s="138"/>
    </row>
    <row r="986" spans="1:9" ht="34.5" customHeight="1">
      <c r="A986" s="136"/>
      <c r="B986" s="112" t="s">
        <v>424</v>
      </c>
      <c r="C986" s="140" t="s">
        <v>555</v>
      </c>
      <c r="D986" s="138" t="s">
        <v>32</v>
      </c>
      <c r="E986" s="138"/>
      <c r="F986" s="142">
        <v>1</v>
      </c>
      <c r="G986" s="144">
        <f>VLOOKUP(B986,Insumos!$A$2:$C$187,3,FALSE)</f>
        <v>0</v>
      </c>
      <c r="H986" s="138">
        <f t="shared" si="142"/>
        <v>0</v>
      </c>
      <c r="I986" s="138"/>
    </row>
    <row r="987" spans="1:9" ht="34.5" customHeight="1">
      <c r="A987" s="136"/>
      <c r="B987" s="112" t="s">
        <v>289</v>
      </c>
      <c r="C987" s="140" t="s">
        <v>555</v>
      </c>
      <c r="D987" s="138" t="s">
        <v>32</v>
      </c>
      <c r="E987" s="138"/>
      <c r="F987" s="142">
        <v>1</v>
      </c>
      <c r="G987" s="144">
        <f>VLOOKUP(B987,Insumos!$A$2:$C$187,3,FALSE)</f>
        <v>0</v>
      </c>
      <c r="H987" s="138">
        <f t="shared" si="142"/>
        <v>0</v>
      </c>
      <c r="I987" s="138"/>
    </row>
    <row r="988" spans="1:9" ht="34.5" customHeight="1">
      <c r="A988" s="136"/>
      <c r="B988" s="112" t="s">
        <v>373</v>
      </c>
      <c r="C988" s="140" t="s">
        <v>555</v>
      </c>
      <c r="D988" s="138" t="s">
        <v>32</v>
      </c>
      <c r="E988" s="138"/>
      <c r="F988" s="142">
        <v>1</v>
      </c>
      <c r="G988" s="144">
        <f>VLOOKUP(B988,Insumos!$A$2:$C$187,3,FALSE)</f>
        <v>0</v>
      </c>
      <c r="H988" s="138">
        <f t="shared" si="142"/>
        <v>0</v>
      </c>
      <c r="I988" s="138"/>
    </row>
    <row r="989" spans="1:9" ht="34.5" customHeight="1">
      <c r="A989" s="136"/>
      <c r="B989" s="112"/>
      <c r="C989" s="140"/>
      <c r="D989" s="138"/>
      <c r="E989" s="138"/>
      <c r="F989" s="142"/>
      <c r="G989" s="144"/>
      <c r="H989" s="138"/>
      <c r="I989" s="141"/>
    </row>
    <row r="990" spans="1:9" ht="34.5" customHeight="1">
      <c r="A990" s="292">
        <v>12</v>
      </c>
      <c r="B990" s="293" t="s">
        <v>150</v>
      </c>
      <c r="C990" s="140" t="s">
        <v>556</v>
      </c>
      <c r="D990" s="294" t="s">
        <v>545</v>
      </c>
      <c r="E990" s="109"/>
      <c r="F990" s="294"/>
      <c r="G990" s="294"/>
      <c r="H990" s="295">
        <f>SUM(H991:H1002)</f>
        <v>0</v>
      </c>
      <c r="I990" s="295">
        <v>1</v>
      </c>
    </row>
    <row r="991" spans="1:9" ht="34.5" customHeight="1">
      <c r="A991" s="136"/>
      <c r="B991" s="112" t="s">
        <v>570</v>
      </c>
      <c r="C991" s="140" t="s">
        <v>556</v>
      </c>
      <c r="D991" s="138" t="s">
        <v>32</v>
      </c>
      <c r="E991" s="138"/>
      <c r="F991" s="142">
        <v>2</v>
      </c>
      <c r="G991" s="144">
        <f>VLOOKUP(B991,Insumos!$A$2:$C$187,3,FALSE)</f>
        <v>0</v>
      </c>
      <c r="H991" s="138">
        <f t="shared" ref="H991" si="143">G991*F991</f>
        <v>0</v>
      </c>
      <c r="I991" s="138"/>
    </row>
    <row r="992" spans="1:9" ht="34.5" customHeight="1">
      <c r="A992" s="136"/>
      <c r="B992" s="112" t="s">
        <v>569</v>
      </c>
      <c r="C992" s="140" t="s">
        <v>556</v>
      </c>
      <c r="D992" s="138" t="s">
        <v>32</v>
      </c>
      <c r="E992" s="138"/>
      <c r="F992" s="142">
        <v>1</v>
      </c>
      <c r="G992" s="144">
        <f>VLOOKUP(B992,Insumos!$A$2:$C$187,3,FALSE)</f>
        <v>0</v>
      </c>
      <c r="H992" s="138">
        <f t="shared" ref="H992:H1002" si="144">G992*F992</f>
        <v>0</v>
      </c>
      <c r="I992" s="138"/>
    </row>
    <row r="993" spans="1:9" ht="34.5" customHeight="1">
      <c r="A993" s="136"/>
      <c r="B993" s="112" t="s">
        <v>47</v>
      </c>
      <c r="C993" s="140" t="s">
        <v>556</v>
      </c>
      <c r="D993" s="138" t="s">
        <v>32</v>
      </c>
      <c r="E993" s="138"/>
      <c r="F993" s="142">
        <v>2</v>
      </c>
      <c r="G993" s="144">
        <f>VLOOKUP(B993,Insumos!$A$2:$C$187,3,FALSE)</f>
        <v>0</v>
      </c>
      <c r="H993" s="138">
        <f t="shared" si="144"/>
        <v>0</v>
      </c>
      <c r="I993" s="138"/>
    </row>
    <row r="994" spans="1:9" ht="34.5" customHeight="1">
      <c r="A994" s="136"/>
      <c r="B994" s="112" t="s">
        <v>281</v>
      </c>
      <c r="C994" s="140" t="s">
        <v>556</v>
      </c>
      <c r="D994" s="138" t="s">
        <v>32</v>
      </c>
      <c r="E994" s="138"/>
      <c r="F994" s="142">
        <v>2</v>
      </c>
      <c r="G994" s="144">
        <f>VLOOKUP(B994,Insumos!$A$2:$C$187,3,FALSE)</f>
        <v>0</v>
      </c>
      <c r="H994" s="138">
        <f t="shared" si="144"/>
        <v>0</v>
      </c>
      <c r="I994" s="138"/>
    </row>
    <row r="995" spans="1:9" ht="34.5" customHeight="1">
      <c r="A995" s="136"/>
      <c r="B995" s="112" t="s">
        <v>424</v>
      </c>
      <c r="C995" s="140" t="s">
        <v>556</v>
      </c>
      <c r="D995" s="138" t="s">
        <v>32</v>
      </c>
      <c r="E995" s="138"/>
      <c r="F995" s="142">
        <v>1</v>
      </c>
      <c r="G995" s="144">
        <f>VLOOKUP(B995,Insumos!$A$2:$C$187,3,FALSE)</f>
        <v>0</v>
      </c>
      <c r="H995" s="138">
        <f t="shared" si="144"/>
        <v>0</v>
      </c>
      <c r="I995" s="138"/>
    </row>
    <row r="996" spans="1:9" ht="34.5" customHeight="1">
      <c r="A996" s="136"/>
      <c r="B996" s="112" t="s">
        <v>290</v>
      </c>
      <c r="C996" s="140" t="s">
        <v>556</v>
      </c>
      <c r="D996" s="138" t="s">
        <v>32</v>
      </c>
      <c r="E996" s="138"/>
      <c r="F996" s="142">
        <v>1</v>
      </c>
      <c r="G996" s="144">
        <f>VLOOKUP(B996,Insumos!$A$2:$C$187,3,FALSE)</f>
        <v>0</v>
      </c>
      <c r="H996" s="138">
        <f t="shared" si="144"/>
        <v>0</v>
      </c>
      <c r="I996" s="138"/>
    </row>
    <row r="997" spans="1:9" ht="34.5" customHeight="1">
      <c r="A997" s="136"/>
      <c r="B997" s="112" t="s">
        <v>284</v>
      </c>
      <c r="C997" s="140" t="s">
        <v>556</v>
      </c>
      <c r="D997" s="138" t="s">
        <v>32</v>
      </c>
      <c r="E997" s="138"/>
      <c r="F997" s="142">
        <v>1</v>
      </c>
      <c r="G997" s="144">
        <f>VLOOKUP(B997,Insumos!$A$2:$C$187,3,FALSE)</f>
        <v>0</v>
      </c>
      <c r="H997" s="138">
        <f t="shared" si="144"/>
        <v>0</v>
      </c>
      <c r="I997" s="138"/>
    </row>
    <row r="998" spans="1:9" ht="34.5" customHeight="1">
      <c r="A998" s="136"/>
      <c r="B998" s="112" t="s">
        <v>289</v>
      </c>
      <c r="C998" s="140" t="s">
        <v>556</v>
      </c>
      <c r="D998" s="138" t="s">
        <v>32</v>
      </c>
      <c r="E998" s="138"/>
      <c r="F998" s="142">
        <v>2</v>
      </c>
      <c r="G998" s="144">
        <f>VLOOKUP(B998,Insumos!$A$2:$C$187,3,FALSE)</f>
        <v>0</v>
      </c>
      <c r="H998" s="138">
        <f t="shared" si="144"/>
        <v>0</v>
      </c>
      <c r="I998" s="138"/>
    </row>
    <row r="999" spans="1:9" ht="34.5" customHeight="1">
      <c r="A999" s="136"/>
      <c r="B999" s="112" t="s">
        <v>372</v>
      </c>
      <c r="C999" s="140" t="s">
        <v>556</v>
      </c>
      <c r="D999" s="138" t="s">
        <v>32</v>
      </c>
      <c r="E999" s="138"/>
      <c r="F999" s="142">
        <v>2</v>
      </c>
      <c r="G999" s="144">
        <f>VLOOKUP(B999,Insumos!$A$2:$C$187,3,FALSE)</f>
        <v>0</v>
      </c>
      <c r="H999" s="138">
        <f t="shared" si="144"/>
        <v>0</v>
      </c>
      <c r="I999" s="138"/>
    </row>
    <row r="1000" spans="1:9" ht="34.5" customHeight="1">
      <c r="A1000" s="136"/>
      <c r="B1000" s="112" t="s">
        <v>285</v>
      </c>
      <c r="C1000" s="140" t="s">
        <v>556</v>
      </c>
      <c r="D1000" s="138" t="s">
        <v>32</v>
      </c>
      <c r="E1000" s="138"/>
      <c r="F1000" s="142">
        <v>1</v>
      </c>
      <c r="G1000" s="144">
        <f>VLOOKUP(B1000,Insumos!$A$2:$C$187,3,FALSE)</f>
        <v>0</v>
      </c>
      <c r="H1000" s="138">
        <f t="shared" si="144"/>
        <v>0</v>
      </c>
      <c r="I1000" s="138"/>
    </row>
    <row r="1001" spans="1:9" ht="34.5" customHeight="1">
      <c r="A1001" s="136"/>
      <c r="B1001" s="112" t="s">
        <v>291</v>
      </c>
      <c r="C1001" s="140" t="s">
        <v>556</v>
      </c>
      <c r="D1001" s="138" t="s">
        <v>32</v>
      </c>
      <c r="E1001" s="138"/>
      <c r="F1001" s="142">
        <v>1</v>
      </c>
      <c r="G1001" s="144">
        <f>VLOOKUP(B1001,Insumos!$A$2:$C$187,3,FALSE)</f>
        <v>0</v>
      </c>
      <c r="H1001" s="138">
        <f t="shared" si="144"/>
        <v>0</v>
      </c>
      <c r="I1001" s="138"/>
    </row>
    <row r="1002" spans="1:9" ht="34.5" customHeight="1">
      <c r="A1002" s="136"/>
      <c r="B1002" s="112" t="s">
        <v>573</v>
      </c>
      <c r="C1002" s="140" t="s">
        <v>556</v>
      </c>
      <c r="D1002" s="138" t="s">
        <v>32</v>
      </c>
      <c r="E1002" s="138"/>
      <c r="F1002" s="142">
        <v>1</v>
      </c>
      <c r="G1002" s="144">
        <f>VLOOKUP(B1002,Insumos!$A$2:$C$187,3,FALSE)</f>
        <v>0</v>
      </c>
      <c r="H1002" s="138">
        <f t="shared" si="144"/>
        <v>0</v>
      </c>
      <c r="I1002" s="138"/>
    </row>
    <row r="1003" spans="1:9" ht="34.5" customHeight="1">
      <c r="A1003" s="136"/>
      <c r="B1003" s="112"/>
      <c r="C1003" s="140"/>
      <c r="D1003" s="138"/>
      <c r="E1003" s="138"/>
      <c r="F1003" s="142"/>
      <c r="G1003" s="144"/>
      <c r="H1003" s="138"/>
      <c r="I1003" s="141"/>
    </row>
    <row r="1004" spans="1:9" ht="34.5" customHeight="1">
      <c r="A1004" s="292" t="s">
        <v>606</v>
      </c>
      <c r="B1004" s="293" t="s">
        <v>154</v>
      </c>
      <c r="C1004" s="140" t="s">
        <v>556</v>
      </c>
      <c r="D1004" s="294" t="s">
        <v>545</v>
      </c>
      <c r="E1004" s="109"/>
      <c r="F1004" s="294"/>
      <c r="G1004" s="294"/>
      <c r="H1004" s="295">
        <f>SUM(H1005:H1016)</f>
        <v>0</v>
      </c>
      <c r="I1004" s="295">
        <v>1</v>
      </c>
    </row>
    <row r="1005" spans="1:9" ht="34.5" customHeight="1">
      <c r="A1005" s="136"/>
      <c r="B1005" s="112" t="s">
        <v>570</v>
      </c>
      <c r="C1005" s="140" t="s">
        <v>556</v>
      </c>
      <c r="D1005" s="138" t="s">
        <v>32</v>
      </c>
      <c r="E1005" s="138"/>
      <c r="F1005" s="142">
        <v>2</v>
      </c>
      <c r="G1005" s="144">
        <f>VLOOKUP(B1005,Insumos!$A$2:$C$187,3,FALSE)</f>
        <v>0</v>
      </c>
      <c r="H1005" s="138">
        <f t="shared" ref="H1005" si="145">G1005*F1005</f>
        <v>0</v>
      </c>
      <c r="I1005" s="138"/>
    </row>
    <row r="1006" spans="1:9" ht="34.5" customHeight="1">
      <c r="A1006" s="136"/>
      <c r="B1006" s="112" t="s">
        <v>569</v>
      </c>
      <c r="C1006" s="140" t="s">
        <v>556</v>
      </c>
      <c r="D1006" s="138" t="s">
        <v>32</v>
      </c>
      <c r="E1006" s="138"/>
      <c r="F1006" s="142">
        <v>1</v>
      </c>
      <c r="G1006" s="144">
        <f>VLOOKUP(B1006,Insumos!$A$2:$C$187,3,FALSE)</f>
        <v>0</v>
      </c>
      <c r="H1006" s="138">
        <f t="shared" ref="H1006:H1016" si="146">G1006*F1006</f>
        <v>0</v>
      </c>
      <c r="I1006" s="138"/>
    </row>
    <row r="1007" spans="1:9" ht="34.5" customHeight="1">
      <c r="A1007" s="136"/>
      <c r="B1007" s="112" t="s">
        <v>47</v>
      </c>
      <c r="C1007" s="140" t="s">
        <v>556</v>
      </c>
      <c r="D1007" s="138" t="s">
        <v>32</v>
      </c>
      <c r="E1007" s="138"/>
      <c r="F1007" s="142">
        <v>2</v>
      </c>
      <c r="G1007" s="144">
        <f>VLOOKUP(B1007,Insumos!$A$2:$C$187,3,FALSE)</f>
        <v>0</v>
      </c>
      <c r="H1007" s="138">
        <f t="shared" si="146"/>
        <v>0</v>
      </c>
      <c r="I1007" s="138"/>
    </row>
    <row r="1008" spans="1:9" ht="34.5" customHeight="1">
      <c r="A1008" s="136"/>
      <c r="B1008" s="112" t="s">
        <v>281</v>
      </c>
      <c r="C1008" s="140" t="s">
        <v>556</v>
      </c>
      <c r="D1008" s="138" t="s">
        <v>32</v>
      </c>
      <c r="E1008" s="138"/>
      <c r="F1008" s="142">
        <v>2</v>
      </c>
      <c r="G1008" s="144">
        <f>VLOOKUP(B1008,Insumos!$A$2:$C$187,3,FALSE)</f>
        <v>0</v>
      </c>
      <c r="H1008" s="138">
        <f t="shared" si="146"/>
        <v>0</v>
      </c>
      <c r="I1008" s="138"/>
    </row>
    <row r="1009" spans="1:9" ht="34.5" customHeight="1">
      <c r="A1009" s="136"/>
      <c r="B1009" s="112" t="s">
        <v>424</v>
      </c>
      <c r="C1009" s="140" t="s">
        <v>556</v>
      </c>
      <c r="D1009" s="138" t="s">
        <v>32</v>
      </c>
      <c r="E1009" s="138"/>
      <c r="F1009" s="142">
        <v>1</v>
      </c>
      <c r="G1009" s="144">
        <f>VLOOKUP(B1009,Insumos!$A$2:$C$187,3,FALSE)</f>
        <v>0</v>
      </c>
      <c r="H1009" s="138">
        <f t="shared" si="146"/>
        <v>0</v>
      </c>
      <c r="I1009" s="138"/>
    </row>
    <row r="1010" spans="1:9" ht="34.5" customHeight="1">
      <c r="A1010" s="136"/>
      <c r="B1010" s="112" t="s">
        <v>290</v>
      </c>
      <c r="C1010" s="140" t="s">
        <v>556</v>
      </c>
      <c r="D1010" s="138" t="s">
        <v>32</v>
      </c>
      <c r="E1010" s="138"/>
      <c r="F1010" s="142">
        <v>1</v>
      </c>
      <c r="G1010" s="144">
        <f>VLOOKUP(B1010,Insumos!$A$2:$C$187,3,FALSE)</f>
        <v>0</v>
      </c>
      <c r="H1010" s="138">
        <f t="shared" si="146"/>
        <v>0</v>
      </c>
      <c r="I1010" s="138"/>
    </row>
    <row r="1011" spans="1:9" ht="34.5" customHeight="1">
      <c r="A1011" s="136"/>
      <c r="B1011" s="112" t="s">
        <v>284</v>
      </c>
      <c r="C1011" s="140" t="s">
        <v>556</v>
      </c>
      <c r="D1011" s="138" t="s">
        <v>32</v>
      </c>
      <c r="E1011" s="138"/>
      <c r="F1011" s="142">
        <f>F997</f>
        <v>1</v>
      </c>
      <c r="G1011" s="144">
        <f>VLOOKUP(B1011,Insumos!$A$2:$C$187,3,FALSE)</f>
        <v>0</v>
      </c>
      <c r="H1011" s="138">
        <f t="shared" si="146"/>
        <v>0</v>
      </c>
      <c r="I1011" s="138"/>
    </row>
    <row r="1012" spans="1:9" ht="34.5" customHeight="1">
      <c r="A1012" s="136"/>
      <c r="B1012" s="112" t="s">
        <v>289</v>
      </c>
      <c r="C1012" s="140" t="s">
        <v>556</v>
      </c>
      <c r="D1012" s="138" t="s">
        <v>32</v>
      </c>
      <c r="E1012" s="138"/>
      <c r="F1012" s="142">
        <v>2</v>
      </c>
      <c r="G1012" s="144">
        <f>VLOOKUP(B1012,Insumos!$A$2:$C$187,3,FALSE)</f>
        <v>0</v>
      </c>
      <c r="H1012" s="138">
        <f t="shared" si="146"/>
        <v>0</v>
      </c>
      <c r="I1012" s="138"/>
    </row>
    <row r="1013" spans="1:9" ht="34.5" customHeight="1">
      <c r="A1013" s="136"/>
      <c r="B1013" s="112" t="s">
        <v>373</v>
      </c>
      <c r="C1013" s="140" t="s">
        <v>556</v>
      </c>
      <c r="D1013" s="138" t="s">
        <v>32</v>
      </c>
      <c r="E1013" s="138"/>
      <c r="F1013" s="142">
        <v>2</v>
      </c>
      <c r="G1013" s="144">
        <f>VLOOKUP(B1013,Insumos!$A$2:$C$187,3,FALSE)</f>
        <v>0</v>
      </c>
      <c r="H1013" s="138">
        <f t="shared" si="146"/>
        <v>0</v>
      </c>
      <c r="I1013" s="138"/>
    </row>
    <row r="1014" spans="1:9" ht="34.5" customHeight="1">
      <c r="A1014" s="136"/>
      <c r="B1014" s="112" t="s">
        <v>358</v>
      </c>
      <c r="C1014" s="140" t="s">
        <v>556</v>
      </c>
      <c r="D1014" s="138" t="s">
        <v>32</v>
      </c>
      <c r="E1014" s="138"/>
      <c r="F1014" s="142">
        <v>1</v>
      </c>
      <c r="G1014" s="144">
        <f>VLOOKUP(B1014,Insumos!$A$2:$C$187,3,FALSE)</f>
        <v>0</v>
      </c>
      <c r="H1014" s="138">
        <f t="shared" si="146"/>
        <v>0</v>
      </c>
      <c r="I1014" s="138"/>
    </row>
    <row r="1015" spans="1:9" ht="34.5" customHeight="1">
      <c r="A1015" s="136"/>
      <c r="B1015" s="112" t="s">
        <v>291</v>
      </c>
      <c r="C1015" s="140" t="s">
        <v>556</v>
      </c>
      <c r="D1015" s="138" t="s">
        <v>32</v>
      </c>
      <c r="E1015" s="138"/>
      <c r="F1015" s="142">
        <v>1</v>
      </c>
      <c r="G1015" s="144">
        <f>VLOOKUP(B1015,Insumos!$A$2:$C$187,3,FALSE)</f>
        <v>0</v>
      </c>
      <c r="H1015" s="138">
        <f t="shared" si="146"/>
        <v>0</v>
      </c>
      <c r="I1015" s="138"/>
    </row>
    <row r="1016" spans="1:9" ht="34.5" customHeight="1">
      <c r="A1016" s="136"/>
      <c r="B1016" s="112" t="s">
        <v>573</v>
      </c>
      <c r="C1016" s="140" t="s">
        <v>556</v>
      </c>
      <c r="D1016" s="138" t="s">
        <v>32</v>
      </c>
      <c r="E1016" s="138"/>
      <c r="F1016" s="142">
        <v>1</v>
      </c>
      <c r="G1016" s="144">
        <f>VLOOKUP(B1016,Insumos!$A$2:$C$187,3,FALSE)</f>
        <v>0</v>
      </c>
      <c r="H1016" s="138">
        <f t="shared" si="146"/>
        <v>0</v>
      </c>
      <c r="I1016" s="138"/>
    </row>
    <row r="1017" spans="1:9" ht="34.5" customHeight="1">
      <c r="A1017" s="136"/>
      <c r="B1017" s="112"/>
      <c r="C1017" s="140"/>
      <c r="D1017" s="138"/>
      <c r="E1017" s="138"/>
      <c r="F1017" s="142"/>
      <c r="G1017" s="144"/>
      <c r="H1017" s="138"/>
      <c r="I1017" s="141"/>
    </row>
    <row r="1018" spans="1:9" ht="34.5" customHeight="1">
      <c r="A1018" s="292">
        <v>13</v>
      </c>
      <c r="B1018" s="293" t="s">
        <v>111</v>
      </c>
      <c r="C1018" s="140" t="s">
        <v>111</v>
      </c>
      <c r="D1018" s="294" t="s">
        <v>545</v>
      </c>
      <c r="E1018" s="109"/>
      <c r="F1018" s="294"/>
      <c r="G1018" s="294"/>
      <c r="H1018" s="295">
        <f>SUM(H1019:H1028)</f>
        <v>0</v>
      </c>
      <c r="I1018" s="295">
        <v>7</v>
      </c>
    </row>
    <row r="1019" spans="1:9" ht="34.5" customHeight="1">
      <c r="A1019" s="136"/>
      <c r="B1019" s="112" t="s">
        <v>570</v>
      </c>
      <c r="C1019" s="140" t="s">
        <v>111</v>
      </c>
      <c r="D1019" s="138" t="s">
        <v>32</v>
      </c>
      <c r="E1019" s="138"/>
      <c r="F1019" s="142">
        <v>6</v>
      </c>
      <c r="G1019" s="144">
        <f>VLOOKUP(B1019,Insumos!$A$2:$C$187,3,FALSE)</f>
        <v>0</v>
      </c>
      <c r="H1019" s="138">
        <f t="shared" ref="H1019" si="147">G1019*F1019</f>
        <v>0</v>
      </c>
      <c r="I1019" s="138"/>
    </row>
    <row r="1020" spans="1:9" ht="34.5" customHeight="1">
      <c r="A1020" s="136"/>
      <c r="B1020" s="112" t="s">
        <v>47</v>
      </c>
      <c r="C1020" s="140" t="s">
        <v>111</v>
      </c>
      <c r="D1020" s="138" t="s">
        <v>32</v>
      </c>
      <c r="E1020" s="138"/>
      <c r="F1020" s="142">
        <v>6</v>
      </c>
      <c r="G1020" s="144">
        <f>VLOOKUP(B1020,Insumos!$A$2:$C$187,3,FALSE)</f>
        <v>0</v>
      </c>
      <c r="H1020" s="138">
        <f t="shared" ref="H1020:H1028" si="148">G1020*F1020</f>
        <v>0</v>
      </c>
      <c r="I1020" s="138"/>
    </row>
    <row r="1021" spans="1:9" ht="34.5" customHeight="1">
      <c r="A1021" s="136"/>
      <c r="B1021" s="112" t="s">
        <v>287</v>
      </c>
      <c r="C1021" s="140" t="s">
        <v>111</v>
      </c>
      <c r="D1021" s="138" t="s">
        <v>32</v>
      </c>
      <c r="E1021" s="138"/>
      <c r="F1021" s="142">
        <v>2</v>
      </c>
      <c r="G1021" s="144">
        <f>VLOOKUP(B1021,Insumos!$A$2:$C$187,3,FALSE)</f>
        <v>0</v>
      </c>
      <c r="H1021" s="138">
        <f t="shared" si="148"/>
        <v>0</v>
      </c>
      <c r="I1021" s="138"/>
    </row>
    <row r="1022" spans="1:9" ht="34.5" customHeight="1">
      <c r="A1022" s="136"/>
      <c r="B1022" s="112" t="s">
        <v>281</v>
      </c>
      <c r="C1022" s="140" t="s">
        <v>111</v>
      </c>
      <c r="D1022" s="138" t="s">
        <v>32</v>
      </c>
      <c r="E1022" s="138"/>
      <c r="F1022" s="142">
        <v>13</v>
      </c>
      <c r="G1022" s="144">
        <f>VLOOKUP(B1022,Insumos!$A$2:$C$187,3,FALSE)</f>
        <v>0</v>
      </c>
      <c r="H1022" s="138">
        <f t="shared" si="148"/>
        <v>0</v>
      </c>
      <c r="I1022" s="138"/>
    </row>
    <row r="1023" spans="1:9" ht="34.5" customHeight="1">
      <c r="A1023" s="136"/>
      <c r="B1023" s="112" t="s">
        <v>424</v>
      </c>
      <c r="C1023" s="140" t="s">
        <v>111</v>
      </c>
      <c r="D1023" s="138" t="s">
        <v>32</v>
      </c>
      <c r="E1023" s="138"/>
      <c r="F1023" s="142">
        <v>3</v>
      </c>
      <c r="G1023" s="144">
        <f>VLOOKUP(B1023,Insumos!$A$2:$C$187,3,FALSE)</f>
        <v>0</v>
      </c>
      <c r="H1023" s="138">
        <f t="shared" si="148"/>
        <v>0</v>
      </c>
      <c r="I1023" s="138"/>
    </row>
    <row r="1024" spans="1:9" ht="34.5" customHeight="1">
      <c r="A1024" s="136"/>
      <c r="B1024" s="112" t="s">
        <v>289</v>
      </c>
      <c r="C1024" s="140" t="s">
        <v>111</v>
      </c>
      <c r="D1024" s="138" t="s">
        <v>32</v>
      </c>
      <c r="E1024" s="138"/>
      <c r="F1024" s="142">
        <v>6</v>
      </c>
      <c r="G1024" s="144">
        <f>VLOOKUP(B1024,Insumos!$A$2:$C$187,3,FALSE)</f>
        <v>0</v>
      </c>
      <c r="H1024" s="138">
        <f t="shared" si="148"/>
        <v>0</v>
      </c>
      <c r="I1024" s="138"/>
    </row>
    <row r="1025" spans="1:9" ht="34.5" customHeight="1">
      <c r="A1025" s="136"/>
      <c r="B1025" s="112" t="s">
        <v>372</v>
      </c>
      <c r="C1025" s="140" t="s">
        <v>111</v>
      </c>
      <c r="D1025" s="138" t="s">
        <v>32</v>
      </c>
      <c r="E1025" s="138"/>
      <c r="F1025" s="142">
        <v>6</v>
      </c>
      <c r="G1025" s="144">
        <f>VLOOKUP(B1025,Insumos!$A$2:$C$187,3,FALSE)</f>
        <v>0</v>
      </c>
      <c r="H1025" s="138">
        <f t="shared" si="148"/>
        <v>0</v>
      </c>
      <c r="I1025" s="138"/>
    </row>
    <row r="1026" spans="1:9" ht="34.5" customHeight="1">
      <c r="A1026" s="136"/>
      <c r="B1026" s="112" t="s">
        <v>290</v>
      </c>
      <c r="C1026" s="140" t="s">
        <v>111</v>
      </c>
      <c r="D1026" s="138" t="s">
        <v>32</v>
      </c>
      <c r="E1026" s="138"/>
      <c r="F1026" s="142">
        <v>3</v>
      </c>
      <c r="G1026" s="144">
        <f>VLOOKUP(B1026,Insumos!$A$2:$C$187,3,FALSE)</f>
        <v>0</v>
      </c>
      <c r="H1026" s="138">
        <f t="shared" si="148"/>
        <v>0</v>
      </c>
      <c r="I1026" s="138"/>
    </row>
    <row r="1027" spans="1:9" ht="34.5" customHeight="1">
      <c r="A1027" s="136"/>
      <c r="B1027" s="112" t="s">
        <v>288</v>
      </c>
      <c r="C1027" s="140" t="s">
        <v>111</v>
      </c>
      <c r="D1027" s="138" t="s">
        <v>32</v>
      </c>
      <c r="E1027" s="138"/>
      <c r="F1027" s="142">
        <v>6</v>
      </c>
      <c r="G1027" s="144">
        <f>VLOOKUP(B1027,Insumos!$A$2:$C$187,3,FALSE)</f>
        <v>0</v>
      </c>
      <c r="H1027" s="138">
        <f t="shared" si="148"/>
        <v>0</v>
      </c>
      <c r="I1027" s="138"/>
    </row>
    <row r="1028" spans="1:9" ht="34.5" customHeight="1">
      <c r="A1028" s="136"/>
      <c r="B1028" s="112" t="s">
        <v>112</v>
      </c>
      <c r="C1028" s="140" t="s">
        <v>111</v>
      </c>
      <c r="D1028" s="138" t="s">
        <v>32</v>
      </c>
      <c r="E1028" s="138"/>
      <c r="F1028" s="142">
        <v>2</v>
      </c>
      <c r="G1028" s="144">
        <f>VLOOKUP(B1028,Insumos!$A$2:$C$187,3,FALSE)</f>
        <v>0</v>
      </c>
      <c r="H1028" s="138">
        <f t="shared" si="148"/>
        <v>0</v>
      </c>
      <c r="I1028" s="138"/>
    </row>
    <row r="1029" spans="1:9" ht="34.5" customHeight="1">
      <c r="A1029" s="136"/>
      <c r="B1029" s="112"/>
      <c r="C1029" s="140"/>
      <c r="D1029" s="138"/>
      <c r="E1029" s="138"/>
      <c r="F1029" s="142"/>
      <c r="G1029" s="144"/>
      <c r="H1029" s="138"/>
      <c r="I1029" s="141"/>
    </row>
    <row r="1030" spans="1:9" ht="12.75">
      <c r="A1030" s="292">
        <v>14</v>
      </c>
      <c r="B1030" s="293" t="s">
        <v>174</v>
      </c>
      <c r="C1030" s="140" t="s">
        <v>566</v>
      </c>
      <c r="D1030" s="294" t="s">
        <v>545</v>
      </c>
      <c r="E1030" s="109"/>
      <c r="F1030" s="294"/>
      <c r="G1030" s="294"/>
      <c r="H1030" s="295">
        <f>SUM(H1031:H1040)</f>
        <v>0</v>
      </c>
      <c r="I1030" s="295">
        <v>5.33</v>
      </c>
    </row>
    <row r="1031" spans="1:9" ht="25.5">
      <c r="A1031" s="136"/>
      <c r="B1031" s="127" t="s">
        <v>706</v>
      </c>
      <c r="C1031" s="140" t="s">
        <v>566</v>
      </c>
      <c r="D1031" s="138" t="s">
        <v>32</v>
      </c>
      <c r="E1031" s="138"/>
      <c r="F1031" s="142">
        <v>4</v>
      </c>
      <c r="G1031" s="144">
        <f>VLOOKUP(B1031,Insumos!$A$2:$C$187,3,FALSE)</f>
        <v>0</v>
      </c>
      <c r="H1031" s="138">
        <f t="shared" ref="H1031" si="149">G1031*F1031</f>
        <v>0</v>
      </c>
      <c r="I1031" s="138"/>
    </row>
    <row r="1032" spans="1:9" ht="25.5">
      <c r="A1032" s="136"/>
      <c r="B1032" s="112" t="s">
        <v>719</v>
      </c>
      <c r="C1032" s="140" t="s">
        <v>566</v>
      </c>
      <c r="D1032" s="138" t="s">
        <v>32</v>
      </c>
      <c r="E1032" s="138"/>
      <c r="F1032" s="142">
        <v>8</v>
      </c>
      <c r="G1032" s="144">
        <f>VLOOKUP(B1032,Insumos!$A$2:$C$187,3,FALSE)</f>
        <v>0</v>
      </c>
      <c r="H1032" s="138">
        <f t="shared" ref="H1032:H1040" si="150">G1032*F1032</f>
        <v>0</v>
      </c>
      <c r="I1032" s="138"/>
    </row>
    <row r="1033" spans="1:9" ht="12.75">
      <c r="A1033" s="136"/>
      <c r="B1033" s="126" t="s">
        <v>702</v>
      </c>
      <c r="C1033" s="140" t="s">
        <v>566</v>
      </c>
      <c r="D1033" s="138" t="s">
        <v>30</v>
      </c>
      <c r="E1033" s="138"/>
      <c r="F1033" s="142">
        <v>7</v>
      </c>
      <c r="G1033" s="144">
        <f>VLOOKUP(B1033,Insumos!$A$2:$C$187,3,FALSE)</f>
        <v>0</v>
      </c>
      <c r="H1033" s="138">
        <f t="shared" si="150"/>
        <v>0</v>
      </c>
      <c r="I1033" s="138"/>
    </row>
    <row r="1034" spans="1:9" ht="25.5">
      <c r="A1034" s="136"/>
      <c r="B1034" s="112" t="s">
        <v>573</v>
      </c>
      <c r="C1034" s="140" t="s">
        <v>566</v>
      </c>
      <c r="D1034" s="138" t="s">
        <v>32</v>
      </c>
      <c r="E1034" s="138"/>
      <c r="F1034" s="142">
        <v>1</v>
      </c>
      <c r="G1034" s="144">
        <f>VLOOKUP(B1034,Insumos!$A$2:$C$187,3,FALSE)</f>
        <v>0</v>
      </c>
      <c r="H1034" s="138">
        <f t="shared" si="150"/>
        <v>0</v>
      </c>
      <c r="I1034" s="138"/>
    </row>
    <row r="1035" spans="1:9" ht="25.5">
      <c r="A1035" s="136"/>
      <c r="B1035" s="112" t="s">
        <v>33</v>
      </c>
      <c r="C1035" s="140" t="s">
        <v>566</v>
      </c>
      <c r="D1035" s="138" t="s">
        <v>32</v>
      </c>
      <c r="E1035" s="138"/>
      <c r="F1035" s="142">
        <v>1</v>
      </c>
      <c r="G1035" s="144">
        <f>VLOOKUP(B1035,Insumos!$A$2:$C$187,3,FALSE)</f>
        <v>0</v>
      </c>
      <c r="H1035" s="138">
        <f t="shared" si="150"/>
        <v>0</v>
      </c>
      <c r="I1035" s="138"/>
    </row>
    <row r="1036" spans="1:9" ht="12.75">
      <c r="A1036" s="136"/>
      <c r="B1036" s="112" t="s">
        <v>113</v>
      </c>
      <c r="C1036" s="140" t="s">
        <v>566</v>
      </c>
      <c r="D1036" s="138" t="s">
        <v>32</v>
      </c>
      <c r="E1036" s="138"/>
      <c r="F1036" s="142">
        <v>1</v>
      </c>
      <c r="G1036" s="144">
        <f>VLOOKUP(B1036,Insumos!$A$2:$C$187,3,FALSE)</f>
        <v>0</v>
      </c>
      <c r="H1036" s="138">
        <f t="shared" si="150"/>
        <v>0</v>
      </c>
      <c r="I1036" s="138"/>
    </row>
    <row r="1037" spans="1:9" ht="25.5">
      <c r="A1037" s="136"/>
      <c r="B1037" s="127" t="s">
        <v>716</v>
      </c>
      <c r="C1037" s="140" t="s">
        <v>566</v>
      </c>
      <c r="D1037" s="138" t="s">
        <v>32</v>
      </c>
      <c r="E1037" s="138"/>
      <c r="F1037" s="142">
        <v>1</v>
      </c>
      <c r="G1037" s="144">
        <f>VLOOKUP(B1037,Insumos!$A$2:$C$187,3,FALSE)</f>
        <v>0</v>
      </c>
      <c r="H1037" s="138">
        <f t="shared" si="150"/>
        <v>0</v>
      </c>
      <c r="I1037" s="138"/>
    </row>
    <row r="1038" spans="1:9" ht="25.5">
      <c r="A1038" s="136"/>
      <c r="B1038" s="112" t="s">
        <v>284</v>
      </c>
      <c r="C1038" s="140" t="s">
        <v>566</v>
      </c>
      <c r="D1038" s="138" t="s">
        <v>32</v>
      </c>
      <c r="E1038" s="138"/>
      <c r="F1038" s="142">
        <v>2</v>
      </c>
      <c r="G1038" s="144">
        <f>VLOOKUP(B1038,Insumos!$A$2:$C$187,3,FALSE)</f>
        <v>0</v>
      </c>
      <c r="H1038" s="138">
        <f t="shared" si="150"/>
        <v>0</v>
      </c>
      <c r="I1038" s="138"/>
    </row>
    <row r="1039" spans="1:9" ht="12.75">
      <c r="A1039" s="136"/>
      <c r="B1039" s="112" t="s">
        <v>281</v>
      </c>
      <c r="C1039" s="140" t="s">
        <v>566</v>
      </c>
      <c r="D1039" s="138" t="s">
        <v>32</v>
      </c>
      <c r="E1039" s="138"/>
      <c r="F1039" s="142">
        <v>2</v>
      </c>
      <c r="G1039" s="144">
        <f>VLOOKUP(B1039,Insumos!$A$2:$C$187,3,FALSE)</f>
        <v>0</v>
      </c>
      <c r="H1039" s="138">
        <f t="shared" si="150"/>
        <v>0</v>
      </c>
      <c r="I1039" s="138"/>
    </row>
    <row r="1040" spans="1:9" ht="25.5">
      <c r="A1040" s="136"/>
      <c r="B1040" s="112" t="s">
        <v>781</v>
      </c>
      <c r="C1040" s="140" t="s">
        <v>566</v>
      </c>
      <c r="D1040" s="138" t="s">
        <v>35</v>
      </c>
      <c r="E1040" s="138"/>
      <c r="F1040" s="142">
        <v>1</v>
      </c>
      <c r="G1040" s="144">
        <f>VLOOKUP(B1040,Insumos!$A$2:$C$187,3,FALSE)</f>
        <v>0</v>
      </c>
      <c r="H1040" s="138">
        <f t="shared" si="150"/>
        <v>0</v>
      </c>
      <c r="I1040" s="138"/>
    </row>
    <row r="1041" spans="1:9" ht="12.75">
      <c r="A1041" s="136"/>
      <c r="B1041" s="112"/>
      <c r="C1041" s="140"/>
      <c r="D1041" s="138"/>
      <c r="E1041" s="138"/>
      <c r="F1041" s="142"/>
      <c r="G1041" s="144"/>
      <c r="H1041" s="138"/>
      <c r="I1041" s="141"/>
    </row>
    <row r="1042" spans="1:9" ht="12.75">
      <c r="A1042" s="292">
        <v>14</v>
      </c>
      <c r="B1042" s="293" t="s">
        <v>175</v>
      </c>
      <c r="C1042" s="140" t="s">
        <v>566</v>
      </c>
      <c r="D1042" s="294" t="s">
        <v>545</v>
      </c>
      <c r="E1042" s="109"/>
      <c r="F1042" s="294"/>
      <c r="G1042" s="294"/>
      <c r="H1042" s="295">
        <f>SUM(H1043:H1049)</f>
        <v>0</v>
      </c>
      <c r="I1042" s="295">
        <v>5.99</v>
      </c>
    </row>
    <row r="1043" spans="1:9" ht="25.5">
      <c r="A1043" s="136"/>
      <c r="B1043" s="127" t="s">
        <v>706</v>
      </c>
      <c r="C1043" s="140" t="s">
        <v>566</v>
      </c>
      <c r="D1043" s="138" t="s">
        <v>32</v>
      </c>
      <c r="E1043" s="138"/>
      <c r="F1043" s="142">
        <v>4</v>
      </c>
      <c r="G1043" s="144">
        <f>VLOOKUP(B1043,Insumos!$A$2:$C$187,3,FALSE)</f>
        <v>0</v>
      </c>
      <c r="H1043" s="138">
        <f t="shared" ref="H1043" si="151">G1043*F1043</f>
        <v>0</v>
      </c>
      <c r="I1043" s="138"/>
    </row>
    <row r="1044" spans="1:9" ht="25.5">
      <c r="A1044" s="136"/>
      <c r="B1044" s="112" t="s">
        <v>719</v>
      </c>
      <c r="C1044" s="140" t="s">
        <v>566</v>
      </c>
      <c r="D1044" s="138" t="s">
        <v>32</v>
      </c>
      <c r="E1044" s="138"/>
      <c r="F1044" s="142">
        <v>8</v>
      </c>
      <c r="G1044" s="144">
        <f>VLOOKUP(B1044,Insumos!$A$2:$C$187,3,FALSE)</f>
        <v>0</v>
      </c>
      <c r="H1044" s="138">
        <f t="shared" ref="H1044:H1049" si="152">G1044*F1044</f>
        <v>0</v>
      </c>
      <c r="I1044" s="138"/>
    </row>
    <row r="1045" spans="1:9" ht="12.75">
      <c r="A1045" s="136"/>
      <c r="B1045" s="126" t="s">
        <v>702</v>
      </c>
      <c r="C1045" s="140" t="s">
        <v>566</v>
      </c>
      <c r="D1045" s="138" t="s">
        <v>30</v>
      </c>
      <c r="E1045" s="138"/>
      <c r="F1045" s="142">
        <v>7</v>
      </c>
      <c r="G1045" s="144">
        <f>VLOOKUP(B1045,Insumos!$A$2:$C$187,3,FALSE)</f>
        <v>0</v>
      </c>
      <c r="H1045" s="138">
        <f t="shared" si="152"/>
        <v>0</v>
      </c>
      <c r="I1045" s="138"/>
    </row>
    <row r="1046" spans="1:9" ht="25.5">
      <c r="A1046" s="136"/>
      <c r="B1046" s="112" t="s">
        <v>573</v>
      </c>
      <c r="C1046" s="140" t="s">
        <v>566</v>
      </c>
      <c r="D1046" s="138" t="s">
        <v>32</v>
      </c>
      <c r="E1046" s="138"/>
      <c r="F1046" s="142">
        <v>3</v>
      </c>
      <c r="G1046" s="144">
        <f>VLOOKUP(B1046,Insumos!$A$2:$C$187,3,FALSE)</f>
        <v>0</v>
      </c>
      <c r="H1046" s="138">
        <f t="shared" si="152"/>
        <v>0</v>
      </c>
      <c r="I1046" s="138"/>
    </row>
    <row r="1047" spans="1:9" ht="25.5">
      <c r="A1047" s="136"/>
      <c r="B1047" s="112" t="s">
        <v>33</v>
      </c>
      <c r="C1047" s="140" t="s">
        <v>566</v>
      </c>
      <c r="D1047" s="138" t="s">
        <v>32</v>
      </c>
      <c r="E1047" s="138"/>
      <c r="F1047" s="142">
        <v>2</v>
      </c>
      <c r="G1047" s="144">
        <f>VLOOKUP(B1047,Insumos!$A$2:$C$187,3,FALSE)</f>
        <v>0</v>
      </c>
      <c r="H1047" s="138">
        <f t="shared" si="152"/>
        <v>0</v>
      </c>
      <c r="I1047" s="138"/>
    </row>
    <row r="1048" spans="1:9" ht="12.75">
      <c r="A1048" s="136"/>
      <c r="B1048" s="112" t="s">
        <v>113</v>
      </c>
      <c r="C1048" s="140" t="s">
        <v>566</v>
      </c>
      <c r="D1048" s="138" t="s">
        <v>32</v>
      </c>
      <c r="E1048" s="138"/>
      <c r="F1048" s="142">
        <v>3</v>
      </c>
      <c r="G1048" s="144">
        <f>VLOOKUP(B1048,Insumos!$A$2:$C$187,3,FALSE)</f>
        <v>0</v>
      </c>
      <c r="H1048" s="138">
        <f t="shared" si="152"/>
        <v>0</v>
      </c>
      <c r="I1048" s="138"/>
    </row>
    <row r="1049" spans="1:9" ht="25.5">
      <c r="A1049" s="136"/>
      <c r="B1049" s="112" t="s">
        <v>781</v>
      </c>
      <c r="C1049" s="140" t="s">
        <v>566</v>
      </c>
      <c r="D1049" s="138" t="s">
        <v>35</v>
      </c>
      <c r="E1049" s="138"/>
      <c r="F1049" s="142">
        <v>3</v>
      </c>
      <c r="G1049" s="144">
        <f>VLOOKUP(B1049,Insumos!$A$2:$C$187,3,FALSE)</f>
        <v>0</v>
      </c>
      <c r="H1049" s="138">
        <f t="shared" si="152"/>
        <v>0</v>
      </c>
      <c r="I1049" s="138"/>
    </row>
    <row r="1050" spans="1:9" ht="12.75">
      <c r="A1050" s="136"/>
      <c r="B1050" s="112"/>
      <c r="C1050" s="140"/>
      <c r="D1050" s="138"/>
      <c r="E1050" s="138"/>
      <c r="F1050" s="142"/>
      <c r="G1050" s="144"/>
      <c r="H1050" s="138"/>
      <c r="I1050" s="141"/>
    </row>
    <row r="1051" spans="1:9" ht="12.75">
      <c r="A1051" s="292">
        <v>14</v>
      </c>
      <c r="B1051" s="293" t="s">
        <v>176</v>
      </c>
      <c r="C1051" s="140" t="s">
        <v>566</v>
      </c>
      <c r="D1051" s="294" t="s">
        <v>545</v>
      </c>
      <c r="E1051" s="109"/>
      <c r="F1051" s="294"/>
      <c r="G1051" s="294"/>
      <c r="H1051" s="295">
        <f>SUM(H1052:H1061)</f>
        <v>0</v>
      </c>
      <c r="I1051" s="295">
        <v>5.33</v>
      </c>
    </row>
    <row r="1052" spans="1:9" ht="25.5">
      <c r="A1052" s="136"/>
      <c r="B1052" s="127" t="s">
        <v>706</v>
      </c>
      <c r="C1052" s="140" t="s">
        <v>566</v>
      </c>
      <c r="D1052" s="138" t="s">
        <v>32</v>
      </c>
      <c r="E1052" s="138"/>
      <c r="F1052" s="142">
        <v>4</v>
      </c>
      <c r="G1052" s="144">
        <f>VLOOKUP(B1052,Insumos!$A$2:$C$187,3,FALSE)</f>
        <v>0</v>
      </c>
      <c r="H1052" s="138">
        <f t="shared" ref="H1052" si="153">G1052*F1052</f>
        <v>0</v>
      </c>
      <c r="I1052" s="138"/>
    </row>
    <row r="1053" spans="1:9" ht="25.5">
      <c r="A1053" s="136"/>
      <c r="B1053" s="112" t="s">
        <v>719</v>
      </c>
      <c r="C1053" s="140" t="s">
        <v>566</v>
      </c>
      <c r="D1053" s="138" t="s">
        <v>32</v>
      </c>
      <c r="E1053" s="138"/>
      <c r="F1053" s="142">
        <v>8</v>
      </c>
      <c r="G1053" s="144">
        <f>VLOOKUP(B1053,Insumos!$A$2:$C$187,3,FALSE)</f>
        <v>0</v>
      </c>
      <c r="H1053" s="138">
        <f t="shared" ref="H1053:H1061" si="154">G1053*F1053</f>
        <v>0</v>
      </c>
      <c r="I1053" s="138"/>
    </row>
    <row r="1054" spans="1:9" ht="25.5">
      <c r="A1054" s="136"/>
      <c r="B1054" s="127" t="s">
        <v>703</v>
      </c>
      <c r="C1054" s="140" t="s">
        <v>566</v>
      </c>
      <c r="D1054" s="138" t="s">
        <v>30</v>
      </c>
      <c r="E1054" s="138"/>
      <c r="F1054" s="142">
        <v>7</v>
      </c>
      <c r="G1054" s="144">
        <f>VLOOKUP(B1054,Insumos!$A$2:$C$187,3,FALSE)</f>
        <v>0</v>
      </c>
      <c r="H1054" s="138">
        <f t="shared" si="154"/>
        <v>0</v>
      </c>
      <c r="I1054" s="138"/>
    </row>
    <row r="1055" spans="1:9" ht="25.5">
      <c r="A1055" s="136"/>
      <c r="B1055" s="112" t="s">
        <v>573</v>
      </c>
      <c r="C1055" s="140" t="s">
        <v>566</v>
      </c>
      <c r="D1055" s="138" t="s">
        <v>32</v>
      </c>
      <c r="E1055" s="138"/>
      <c r="F1055" s="142">
        <v>1</v>
      </c>
      <c r="G1055" s="144">
        <f>VLOOKUP(B1055,Insumos!$A$2:$C$187,3,FALSE)</f>
        <v>0</v>
      </c>
      <c r="H1055" s="138">
        <f t="shared" si="154"/>
        <v>0</v>
      </c>
      <c r="I1055" s="138"/>
    </row>
    <row r="1056" spans="1:9" ht="25.5">
      <c r="A1056" s="136"/>
      <c r="B1056" s="112" t="s">
        <v>33</v>
      </c>
      <c r="C1056" s="140" t="s">
        <v>566</v>
      </c>
      <c r="D1056" s="138" t="s">
        <v>32</v>
      </c>
      <c r="E1056" s="138"/>
      <c r="F1056" s="142">
        <v>1</v>
      </c>
      <c r="G1056" s="144">
        <f>VLOOKUP(B1056,Insumos!$A$2:$C$187,3,FALSE)</f>
        <v>0</v>
      </c>
      <c r="H1056" s="138">
        <f t="shared" si="154"/>
        <v>0</v>
      </c>
      <c r="I1056" s="138"/>
    </row>
    <row r="1057" spans="1:9" ht="12.75">
      <c r="A1057" s="136"/>
      <c r="B1057" s="112" t="s">
        <v>325</v>
      </c>
      <c r="C1057" s="140" t="s">
        <v>566</v>
      </c>
      <c r="D1057" s="138" t="s">
        <v>32</v>
      </c>
      <c r="E1057" s="138"/>
      <c r="F1057" s="142">
        <v>1</v>
      </c>
      <c r="G1057" s="144">
        <f>VLOOKUP(B1057,Insumos!$A$2:$C$187,3,FALSE)</f>
        <v>0</v>
      </c>
      <c r="H1057" s="138">
        <f t="shared" si="154"/>
        <v>0</v>
      </c>
      <c r="I1057" s="138"/>
    </row>
    <row r="1058" spans="1:9" ht="25.5">
      <c r="A1058" s="136"/>
      <c r="B1058" s="127" t="s">
        <v>716</v>
      </c>
      <c r="C1058" s="140" t="s">
        <v>566</v>
      </c>
      <c r="D1058" s="138" t="s">
        <v>32</v>
      </c>
      <c r="E1058" s="138"/>
      <c r="F1058" s="142">
        <v>1</v>
      </c>
      <c r="G1058" s="144">
        <f>VLOOKUP(B1058,Insumos!$A$2:$C$187,3,FALSE)</f>
        <v>0</v>
      </c>
      <c r="H1058" s="138">
        <f t="shared" si="154"/>
        <v>0</v>
      </c>
      <c r="I1058" s="138"/>
    </row>
    <row r="1059" spans="1:9" ht="25.5">
      <c r="A1059" s="136"/>
      <c r="B1059" s="112" t="s">
        <v>284</v>
      </c>
      <c r="C1059" s="140" t="s">
        <v>566</v>
      </c>
      <c r="D1059" s="138" t="s">
        <v>32</v>
      </c>
      <c r="E1059" s="138"/>
      <c r="F1059" s="142">
        <v>2</v>
      </c>
      <c r="G1059" s="144">
        <f>VLOOKUP(B1059,Insumos!$A$2:$C$187,3,FALSE)</f>
        <v>0</v>
      </c>
      <c r="H1059" s="138">
        <f t="shared" si="154"/>
        <v>0</v>
      </c>
      <c r="I1059" s="138"/>
    </row>
    <row r="1060" spans="1:9" ht="12.75">
      <c r="A1060" s="136"/>
      <c r="B1060" s="112" t="s">
        <v>281</v>
      </c>
      <c r="C1060" s="140" t="s">
        <v>566</v>
      </c>
      <c r="D1060" s="138" t="s">
        <v>32</v>
      </c>
      <c r="E1060" s="138"/>
      <c r="F1060" s="142">
        <v>2</v>
      </c>
      <c r="G1060" s="144">
        <f>VLOOKUP(B1060,Insumos!$A$2:$C$187,3,FALSE)</f>
        <v>0</v>
      </c>
      <c r="H1060" s="138">
        <f t="shared" si="154"/>
        <v>0</v>
      </c>
      <c r="I1060" s="138"/>
    </row>
    <row r="1061" spans="1:9" ht="25.5">
      <c r="A1061" s="136"/>
      <c r="B1061" s="112" t="s">
        <v>781</v>
      </c>
      <c r="C1061" s="140" t="s">
        <v>566</v>
      </c>
      <c r="D1061" s="138" t="s">
        <v>35</v>
      </c>
      <c r="E1061" s="138"/>
      <c r="F1061" s="142">
        <v>1</v>
      </c>
      <c r="G1061" s="144">
        <f>VLOOKUP(B1061,Insumos!$A$2:$C$187,3,FALSE)</f>
        <v>0</v>
      </c>
      <c r="H1061" s="138">
        <f t="shared" si="154"/>
        <v>0</v>
      </c>
      <c r="I1061" s="138"/>
    </row>
    <row r="1062" spans="1:9" ht="12.75">
      <c r="A1062" s="136"/>
      <c r="B1062" s="112"/>
      <c r="C1062" s="140"/>
      <c r="D1062" s="138"/>
      <c r="E1062" s="138"/>
      <c r="F1062" s="142"/>
      <c r="G1062" s="144"/>
      <c r="H1062" s="138"/>
      <c r="I1062" s="141"/>
    </row>
    <row r="1063" spans="1:9" ht="12.75">
      <c r="A1063" s="292">
        <v>14</v>
      </c>
      <c r="B1063" s="293" t="s">
        <v>177</v>
      </c>
      <c r="C1063" s="140" t="s">
        <v>566</v>
      </c>
      <c r="D1063" s="294" t="s">
        <v>545</v>
      </c>
      <c r="E1063" s="109"/>
      <c r="F1063" s="294"/>
      <c r="G1063" s="294"/>
      <c r="H1063" s="295">
        <f>SUM(H1064:H1070)</f>
        <v>0</v>
      </c>
      <c r="I1063" s="295">
        <v>5.99</v>
      </c>
    </row>
    <row r="1064" spans="1:9" ht="25.5">
      <c r="A1064" s="136"/>
      <c r="B1064" s="127" t="s">
        <v>706</v>
      </c>
      <c r="C1064" s="140" t="s">
        <v>566</v>
      </c>
      <c r="D1064" s="138" t="s">
        <v>32</v>
      </c>
      <c r="E1064" s="138"/>
      <c r="F1064" s="142">
        <v>4</v>
      </c>
      <c r="G1064" s="144">
        <f>VLOOKUP(B1064,Insumos!$A$2:$C$187,3,FALSE)</f>
        <v>0</v>
      </c>
      <c r="H1064" s="138">
        <f t="shared" ref="H1064" si="155">G1064*F1064</f>
        <v>0</v>
      </c>
      <c r="I1064" s="138"/>
    </row>
    <row r="1065" spans="1:9" ht="25.5">
      <c r="A1065" s="136"/>
      <c r="B1065" s="112" t="s">
        <v>719</v>
      </c>
      <c r="C1065" s="140" t="s">
        <v>566</v>
      </c>
      <c r="D1065" s="138" t="s">
        <v>32</v>
      </c>
      <c r="E1065" s="138"/>
      <c r="F1065" s="142">
        <v>8</v>
      </c>
      <c r="G1065" s="144">
        <f>VLOOKUP(B1065,Insumos!$A$2:$C$187,3,FALSE)</f>
        <v>0</v>
      </c>
      <c r="H1065" s="138">
        <f t="shared" ref="H1065:H1070" si="156">G1065*F1065</f>
        <v>0</v>
      </c>
      <c r="I1065" s="138"/>
    </row>
    <row r="1066" spans="1:9" ht="25.5">
      <c r="A1066" s="136"/>
      <c r="B1066" s="127" t="s">
        <v>703</v>
      </c>
      <c r="C1066" s="140" t="s">
        <v>566</v>
      </c>
      <c r="D1066" s="138" t="s">
        <v>30</v>
      </c>
      <c r="E1066" s="138"/>
      <c r="F1066" s="142">
        <v>7</v>
      </c>
      <c r="G1066" s="144">
        <f>VLOOKUP(B1066,Insumos!$A$2:$C$187,3,FALSE)</f>
        <v>0</v>
      </c>
      <c r="H1066" s="138">
        <f t="shared" si="156"/>
        <v>0</v>
      </c>
      <c r="I1066" s="138"/>
    </row>
    <row r="1067" spans="1:9" ht="25.5">
      <c r="A1067" s="136"/>
      <c r="B1067" s="112" t="s">
        <v>573</v>
      </c>
      <c r="C1067" s="140" t="s">
        <v>566</v>
      </c>
      <c r="D1067" s="138" t="s">
        <v>32</v>
      </c>
      <c r="E1067" s="138"/>
      <c r="F1067" s="142">
        <v>3</v>
      </c>
      <c r="G1067" s="144">
        <f>VLOOKUP(B1067,Insumos!$A$2:$C$187,3,FALSE)</f>
        <v>0</v>
      </c>
      <c r="H1067" s="138">
        <f t="shared" si="156"/>
        <v>0</v>
      </c>
      <c r="I1067" s="138"/>
    </row>
    <row r="1068" spans="1:9" ht="25.5">
      <c r="A1068" s="136"/>
      <c r="B1068" s="112" t="s">
        <v>33</v>
      </c>
      <c r="C1068" s="140" t="s">
        <v>566</v>
      </c>
      <c r="D1068" s="138" t="s">
        <v>32</v>
      </c>
      <c r="E1068" s="138"/>
      <c r="F1068" s="142">
        <v>2</v>
      </c>
      <c r="G1068" s="144">
        <f>VLOOKUP(B1068,Insumos!$A$2:$C$187,3,FALSE)</f>
        <v>0</v>
      </c>
      <c r="H1068" s="138">
        <f t="shared" si="156"/>
        <v>0</v>
      </c>
      <c r="I1068" s="138"/>
    </row>
    <row r="1069" spans="1:9" ht="12.75">
      <c r="A1069" s="136"/>
      <c r="B1069" s="112" t="s">
        <v>325</v>
      </c>
      <c r="C1069" s="140" t="s">
        <v>566</v>
      </c>
      <c r="D1069" s="138" t="s">
        <v>32</v>
      </c>
      <c r="E1069" s="138"/>
      <c r="F1069" s="142">
        <v>3</v>
      </c>
      <c r="G1069" s="144">
        <f>VLOOKUP(B1069,Insumos!$A$2:$C$187,3,FALSE)</f>
        <v>0</v>
      </c>
      <c r="H1069" s="138">
        <f t="shared" si="156"/>
        <v>0</v>
      </c>
      <c r="I1069" s="138"/>
    </row>
    <row r="1070" spans="1:9" ht="25.5">
      <c r="A1070" s="136"/>
      <c r="B1070" s="112" t="s">
        <v>781</v>
      </c>
      <c r="C1070" s="140" t="s">
        <v>566</v>
      </c>
      <c r="D1070" s="138" t="s">
        <v>35</v>
      </c>
      <c r="E1070" s="138"/>
      <c r="F1070" s="142">
        <v>3</v>
      </c>
      <c r="G1070" s="144">
        <f>VLOOKUP(B1070,Insumos!$A$2:$C$187,3,FALSE)</f>
        <v>0</v>
      </c>
      <c r="H1070" s="138">
        <f t="shared" si="156"/>
        <v>0</v>
      </c>
      <c r="I1070" s="138"/>
    </row>
    <row r="1071" spans="1:9" ht="12.75">
      <c r="A1071" s="136"/>
      <c r="B1071" s="112"/>
      <c r="C1071" s="140"/>
      <c r="D1071" s="138"/>
      <c r="E1071" s="138"/>
      <c r="F1071" s="142"/>
      <c r="G1071" s="144"/>
      <c r="H1071" s="138"/>
      <c r="I1071" s="138"/>
    </row>
    <row r="1072" spans="1:9" ht="12.75">
      <c r="A1072" s="292" t="s">
        <v>607</v>
      </c>
      <c r="B1072" s="293" t="s">
        <v>243</v>
      </c>
      <c r="C1072" s="140" t="s">
        <v>567</v>
      </c>
      <c r="D1072" s="294"/>
      <c r="E1072" s="109"/>
      <c r="F1072" s="294"/>
      <c r="G1072" s="294"/>
      <c r="H1072" s="295">
        <f>SUM(H1073:H1077)</f>
        <v>0</v>
      </c>
      <c r="I1072" s="295">
        <v>1.4</v>
      </c>
    </row>
    <row r="1073" spans="1:11" ht="34.5" customHeight="1">
      <c r="A1073" s="136"/>
      <c r="B1073" s="152" t="s">
        <v>244</v>
      </c>
      <c r="C1073" s="140" t="s">
        <v>566</v>
      </c>
      <c r="D1073" s="149" t="s">
        <v>32</v>
      </c>
      <c r="E1073" s="149"/>
      <c r="F1073" s="153">
        <v>1</v>
      </c>
      <c r="G1073" s="144">
        <f>VLOOKUP(B1073,Insumos!$A$2:$C$187,3,FALSE)</f>
        <v>0</v>
      </c>
      <c r="H1073" s="138">
        <f t="shared" ref="H1073" si="157">G1073*F1073</f>
        <v>0</v>
      </c>
      <c r="I1073" s="138"/>
    </row>
    <row r="1074" spans="1:11" ht="34.5" customHeight="1">
      <c r="A1074" s="136"/>
      <c r="B1074" s="151" t="s">
        <v>245</v>
      </c>
      <c r="C1074" s="140" t="s">
        <v>545</v>
      </c>
      <c r="D1074" s="149" t="s">
        <v>30</v>
      </c>
      <c r="E1074" s="149"/>
      <c r="F1074" s="153"/>
      <c r="G1074" s="144">
        <f>VLOOKUP(B1074,Insumos!$A$2:$C$187,3,FALSE)</f>
        <v>0</v>
      </c>
      <c r="H1074" s="138">
        <f t="shared" ref="H1074:H1077" si="158">G1074*F1074</f>
        <v>0</v>
      </c>
      <c r="I1074" s="138"/>
    </row>
    <row r="1075" spans="1:11" ht="34.5" customHeight="1">
      <c r="A1075" s="136"/>
      <c r="B1075" s="152" t="s">
        <v>279</v>
      </c>
      <c r="C1075" s="140" t="s">
        <v>545</v>
      </c>
      <c r="D1075" s="149" t="s">
        <v>30</v>
      </c>
      <c r="E1075" s="149"/>
      <c r="F1075" s="153">
        <v>0.5</v>
      </c>
      <c r="G1075" s="144">
        <f>VLOOKUP(B1075,Insumos!$A$2:$C$187,3,FALSE)</f>
        <v>0</v>
      </c>
      <c r="H1075" s="138">
        <f t="shared" si="158"/>
        <v>0</v>
      </c>
      <c r="I1075" s="138"/>
    </row>
    <row r="1076" spans="1:11" ht="34.5" customHeight="1">
      <c r="A1076" s="136"/>
      <c r="B1076" s="152" t="s">
        <v>36</v>
      </c>
      <c r="C1076" s="140" t="s">
        <v>545</v>
      </c>
      <c r="D1076" s="154" t="s">
        <v>32</v>
      </c>
      <c r="E1076" s="154"/>
      <c r="F1076" s="153">
        <v>5</v>
      </c>
      <c r="G1076" s="144">
        <f>VLOOKUP(B1076,Insumos!$A$2:$C$187,3,FALSE)</f>
        <v>0</v>
      </c>
      <c r="H1076" s="138">
        <f t="shared" si="158"/>
        <v>0</v>
      </c>
      <c r="I1076" s="138"/>
    </row>
    <row r="1077" spans="1:11" ht="34.5" customHeight="1">
      <c r="A1077" s="136"/>
      <c r="B1077" s="151" t="s">
        <v>246</v>
      </c>
      <c r="C1077" s="140" t="s">
        <v>545</v>
      </c>
      <c r="D1077" s="154" t="s">
        <v>32</v>
      </c>
      <c r="E1077" s="154"/>
      <c r="F1077" s="153">
        <v>1</v>
      </c>
      <c r="G1077" s="144">
        <f>VLOOKUP(B1077,Insumos!$A$2:$C$187,3,FALSE)</f>
        <v>0</v>
      </c>
      <c r="H1077" s="138">
        <f t="shared" si="158"/>
        <v>0</v>
      </c>
      <c r="I1077" s="138"/>
    </row>
    <row r="1078" spans="1:11" ht="34.5" customHeight="1">
      <c r="A1078" s="136"/>
      <c r="B1078" s="112"/>
      <c r="C1078" s="140"/>
      <c r="D1078" s="138"/>
      <c r="E1078" s="138"/>
      <c r="F1078" s="142"/>
      <c r="G1078" s="144"/>
      <c r="H1078" s="138"/>
      <c r="I1078" s="141"/>
    </row>
    <row r="1079" spans="1:11" ht="12.75">
      <c r="A1079" s="292">
        <v>15</v>
      </c>
      <c r="B1079" s="293" t="s">
        <v>183</v>
      </c>
      <c r="C1079" s="140" t="s">
        <v>578</v>
      </c>
      <c r="D1079" s="294" t="s">
        <v>545</v>
      </c>
      <c r="E1079" s="109"/>
      <c r="F1079" s="294"/>
      <c r="G1079" s="294"/>
      <c r="H1079" s="295">
        <f>SUM(H1080:H1093)</f>
        <v>0</v>
      </c>
      <c r="I1079" s="295">
        <v>15</v>
      </c>
    </row>
    <row r="1080" spans="1:11" ht="25.5">
      <c r="A1080" s="136"/>
      <c r="B1080" s="155" t="s">
        <v>539</v>
      </c>
      <c r="C1080" s="140" t="s">
        <v>578</v>
      </c>
      <c r="D1080" s="156" t="s">
        <v>32</v>
      </c>
      <c r="E1080" s="156"/>
      <c r="F1080" s="157">
        <v>1</v>
      </c>
      <c r="G1080" s="144">
        <f>VLOOKUP(B1080,Insumos!$A$2:$C$187,3,FALSE)</f>
        <v>0</v>
      </c>
      <c r="H1080" s="138">
        <f t="shared" ref="H1080" si="159">G1080*F1080</f>
        <v>0</v>
      </c>
      <c r="I1080" s="138"/>
    </row>
    <row r="1081" spans="1:11" ht="25.5">
      <c r="A1081" s="136"/>
      <c r="B1081" s="112" t="s">
        <v>284</v>
      </c>
      <c r="C1081" s="140" t="s">
        <v>578</v>
      </c>
      <c r="D1081" s="156" t="s">
        <v>32</v>
      </c>
      <c r="E1081" s="156"/>
      <c r="F1081" s="157">
        <v>3</v>
      </c>
      <c r="G1081" s="144">
        <f>VLOOKUP(B1081,Insumos!$A$2:$C$187,3,FALSE)</f>
        <v>0</v>
      </c>
      <c r="H1081" s="138">
        <f t="shared" ref="H1081:H1093" si="160">G1081*F1081</f>
        <v>0</v>
      </c>
      <c r="I1081" s="138"/>
    </row>
    <row r="1082" spans="1:11" ht="25.5">
      <c r="A1082" s="136"/>
      <c r="B1082" s="112" t="s">
        <v>34</v>
      </c>
      <c r="C1082" s="140" t="s">
        <v>578</v>
      </c>
      <c r="D1082" s="156" t="s">
        <v>32</v>
      </c>
      <c r="E1082" s="156"/>
      <c r="F1082" s="157">
        <v>1</v>
      </c>
      <c r="G1082" s="144">
        <f>VLOOKUP(B1082,Insumos!$A$2:$C$187,3,FALSE)</f>
        <v>0</v>
      </c>
      <c r="H1082" s="138">
        <f t="shared" si="160"/>
        <v>0</v>
      </c>
      <c r="I1082" s="138"/>
      <c r="K1082" s="158"/>
    </row>
    <row r="1083" spans="1:11" ht="12.75">
      <c r="A1083" s="136"/>
      <c r="B1083" s="155" t="s">
        <v>184</v>
      </c>
      <c r="C1083" s="140" t="s">
        <v>578</v>
      </c>
      <c r="D1083" s="156" t="s">
        <v>32</v>
      </c>
      <c r="E1083" s="156"/>
      <c r="F1083" s="157">
        <v>1</v>
      </c>
      <c r="G1083" s="144">
        <f>VLOOKUP(B1083,Insumos!$A$2:$C$187,3,FALSE)</f>
        <v>0</v>
      </c>
      <c r="H1083" s="138">
        <f t="shared" si="160"/>
        <v>0</v>
      </c>
      <c r="I1083" s="138"/>
      <c r="K1083" s="158"/>
    </row>
    <row r="1084" spans="1:11" ht="25.5">
      <c r="A1084" s="136"/>
      <c r="B1084" s="127" t="s">
        <v>706</v>
      </c>
      <c r="C1084" s="140" t="s">
        <v>578</v>
      </c>
      <c r="D1084" s="156" t="s">
        <v>32</v>
      </c>
      <c r="E1084" s="156"/>
      <c r="F1084" s="157">
        <v>4</v>
      </c>
      <c r="G1084" s="144">
        <f>VLOOKUP(B1084,Insumos!$A$2:$C$187,3,FALSE)</f>
        <v>0</v>
      </c>
      <c r="H1084" s="138">
        <f t="shared" si="160"/>
        <v>0</v>
      </c>
      <c r="I1084" s="138"/>
      <c r="K1084" s="158"/>
    </row>
    <row r="1085" spans="1:11" ht="25.5">
      <c r="A1085" s="136"/>
      <c r="B1085" s="127" t="s">
        <v>703</v>
      </c>
      <c r="C1085" s="140" t="s">
        <v>578</v>
      </c>
      <c r="D1085" s="156" t="s">
        <v>30</v>
      </c>
      <c r="E1085" s="156"/>
      <c r="F1085" s="157">
        <v>25</v>
      </c>
      <c r="G1085" s="144">
        <f>VLOOKUP(B1085,Insumos!$A$2:$C$187,3,FALSE)</f>
        <v>0</v>
      </c>
      <c r="H1085" s="138">
        <f t="shared" si="160"/>
        <v>0</v>
      </c>
      <c r="I1085" s="138"/>
      <c r="K1085" s="158"/>
    </row>
    <row r="1086" spans="1:11" ht="12.75">
      <c r="A1086" s="136"/>
      <c r="B1086" s="112" t="s">
        <v>292</v>
      </c>
      <c r="C1086" s="140" t="s">
        <v>578</v>
      </c>
      <c r="D1086" s="156" t="s">
        <v>30</v>
      </c>
      <c r="E1086" s="156"/>
      <c r="F1086" s="157">
        <v>1</v>
      </c>
      <c r="G1086" s="144">
        <f>VLOOKUP(B1086,Insumos!$A$2:$C$187,3,FALSE)</f>
        <v>0</v>
      </c>
      <c r="H1086" s="138">
        <f t="shared" si="160"/>
        <v>0</v>
      </c>
      <c r="I1086" s="138"/>
    </row>
    <row r="1087" spans="1:11" ht="25.5">
      <c r="A1087" s="136"/>
      <c r="B1087" s="112" t="s">
        <v>719</v>
      </c>
      <c r="C1087" s="140" t="s">
        <v>578</v>
      </c>
      <c r="D1087" s="156" t="s">
        <v>32</v>
      </c>
      <c r="E1087" s="156"/>
      <c r="F1087" s="157">
        <v>7</v>
      </c>
      <c r="G1087" s="144">
        <f>VLOOKUP(B1087,Insumos!$A$2:$C$187,3,FALSE)</f>
        <v>0</v>
      </c>
      <c r="H1087" s="138">
        <f t="shared" si="160"/>
        <v>0</v>
      </c>
      <c r="I1087" s="138"/>
    </row>
    <row r="1088" spans="1:11" ht="25.5">
      <c r="A1088" s="136"/>
      <c r="B1088" s="112" t="s">
        <v>573</v>
      </c>
      <c r="C1088" s="140" t="s">
        <v>578</v>
      </c>
      <c r="D1088" s="156" t="s">
        <v>32</v>
      </c>
      <c r="E1088" s="156"/>
      <c r="F1088" s="157">
        <v>1</v>
      </c>
      <c r="G1088" s="144">
        <f>VLOOKUP(B1088,Insumos!$A$2:$C$187,3,FALSE)</f>
        <v>0</v>
      </c>
      <c r="H1088" s="138">
        <f t="shared" si="160"/>
        <v>0</v>
      </c>
      <c r="I1088" s="138"/>
    </row>
    <row r="1089" spans="1:9" ht="25.5">
      <c r="A1089" s="136"/>
      <c r="B1089" s="112" t="s">
        <v>33</v>
      </c>
      <c r="C1089" s="140" t="s">
        <v>578</v>
      </c>
      <c r="D1089" s="156" t="s">
        <v>32</v>
      </c>
      <c r="E1089" s="156"/>
      <c r="F1089" s="157">
        <v>2</v>
      </c>
      <c r="G1089" s="144">
        <f>VLOOKUP(B1089,Insumos!$A$2:$C$187,3,FALSE)</f>
        <v>0</v>
      </c>
      <c r="H1089" s="138">
        <f t="shared" si="160"/>
        <v>0</v>
      </c>
      <c r="I1089" s="138"/>
    </row>
    <row r="1090" spans="1:9" ht="12.75">
      <c r="A1090" s="136"/>
      <c r="B1090" s="112" t="s">
        <v>108</v>
      </c>
      <c r="C1090" s="140" t="s">
        <v>578</v>
      </c>
      <c r="D1090" s="156" t="s">
        <v>32</v>
      </c>
      <c r="E1090" s="156"/>
      <c r="F1090" s="157">
        <v>1</v>
      </c>
      <c r="G1090" s="144">
        <f>VLOOKUP(B1090,Insumos!$A$2:$C$187,3,FALSE)</f>
        <v>0</v>
      </c>
      <c r="H1090" s="138">
        <f t="shared" si="160"/>
        <v>0</v>
      </c>
      <c r="I1090" s="138"/>
    </row>
    <row r="1091" spans="1:9" ht="12.75">
      <c r="A1091" s="136"/>
      <c r="B1091" s="155" t="s">
        <v>185</v>
      </c>
      <c r="C1091" s="140" t="s">
        <v>578</v>
      </c>
      <c r="D1091" s="156" t="s">
        <v>32</v>
      </c>
      <c r="E1091" s="156"/>
      <c r="F1091" s="157">
        <v>1</v>
      </c>
      <c r="G1091" s="144">
        <f>VLOOKUP(B1091,Insumos!$A$2:$C$187,3,FALSE)</f>
        <v>0</v>
      </c>
      <c r="H1091" s="138">
        <f t="shared" si="160"/>
        <v>0</v>
      </c>
      <c r="I1091" s="138"/>
    </row>
    <row r="1092" spans="1:9" ht="12.75">
      <c r="A1092" s="136"/>
      <c r="B1092" s="112" t="s">
        <v>711</v>
      </c>
      <c r="C1092" s="140" t="s">
        <v>578</v>
      </c>
      <c r="D1092" s="156" t="s">
        <v>32</v>
      </c>
      <c r="E1092" s="156"/>
      <c r="F1092" s="157">
        <v>1</v>
      </c>
      <c r="G1092" s="144">
        <f>VLOOKUP(B1092,Insumos!$A$2:$C$187,3,FALSE)</f>
        <v>0</v>
      </c>
      <c r="H1092" s="138">
        <f t="shared" si="160"/>
        <v>0</v>
      </c>
      <c r="I1092" s="138"/>
    </row>
    <row r="1093" spans="1:9" ht="12.75">
      <c r="A1093" s="136"/>
      <c r="B1093" s="112" t="s">
        <v>113</v>
      </c>
      <c r="C1093" s="140" t="s">
        <v>578</v>
      </c>
      <c r="D1093" s="156" t="s">
        <v>32</v>
      </c>
      <c r="E1093" s="156"/>
      <c r="F1093" s="157">
        <v>1</v>
      </c>
      <c r="G1093" s="144">
        <f>VLOOKUP(B1093,Insumos!$A$2:$C$187,3,FALSE)</f>
        <v>0</v>
      </c>
      <c r="H1093" s="138">
        <f t="shared" si="160"/>
        <v>0</v>
      </c>
      <c r="I1093" s="138"/>
    </row>
    <row r="1094" spans="1:9" ht="12.75">
      <c r="A1094" s="136"/>
      <c r="B1094" s="112"/>
      <c r="C1094" s="140"/>
      <c r="D1094" s="138"/>
      <c r="E1094" s="138"/>
      <c r="F1094" s="142"/>
      <c r="G1094" s="144"/>
      <c r="H1094" s="141"/>
      <c r="I1094" s="141"/>
    </row>
    <row r="1095" spans="1:9" ht="12.75">
      <c r="A1095" s="292">
        <v>15</v>
      </c>
      <c r="B1095" s="293" t="s">
        <v>186</v>
      </c>
      <c r="C1095" s="140" t="s">
        <v>578</v>
      </c>
      <c r="D1095" s="294" t="s">
        <v>545</v>
      </c>
      <c r="E1095" s="109"/>
      <c r="F1095" s="294"/>
      <c r="G1095" s="294"/>
      <c r="H1095" s="295">
        <f>SUM(H1096:H1109)</f>
        <v>0</v>
      </c>
      <c r="I1095" s="295">
        <v>15</v>
      </c>
    </row>
    <row r="1096" spans="1:9" ht="25.5">
      <c r="A1096" s="136"/>
      <c r="B1096" s="155" t="s">
        <v>539</v>
      </c>
      <c r="C1096" s="140" t="s">
        <v>578</v>
      </c>
      <c r="D1096" s="156" t="s">
        <v>32</v>
      </c>
      <c r="E1096" s="156"/>
      <c r="F1096" s="157">
        <v>1</v>
      </c>
      <c r="G1096" s="144">
        <f>VLOOKUP(B1096,Insumos!$A$2:$C$187,3,FALSE)</f>
        <v>0</v>
      </c>
      <c r="H1096" s="138">
        <f t="shared" ref="H1096" si="161">G1096*F1096</f>
        <v>0</v>
      </c>
      <c r="I1096" s="138"/>
    </row>
    <row r="1097" spans="1:9" ht="25.5">
      <c r="A1097" s="136"/>
      <c r="B1097" s="112" t="s">
        <v>284</v>
      </c>
      <c r="C1097" s="140" t="s">
        <v>578</v>
      </c>
      <c r="D1097" s="156" t="s">
        <v>32</v>
      </c>
      <c r="E1097" s="156"/>
      <c r="F1097" s="157">
        <v>3</v>
      </c>
      <c r="G1097" s="144">
        <f>VLOOKUP(B1097,Insumos!$A$2:$C$187,3,FALSE)</f>
        <v>0</v>
      </c>
      <c r="H1097" s="138">
        <f t="shared" ref="H1097:H1109" si="162">G1097*F1097</f>
        <v>0</v>
      </c>
      <c r="I1097" s="138"/>
    </row>
    <row r="1098" spans="1:9" ht="25.5">
      <c r="A1098" s="136"/>
      <c r="B1098" s="112" t="s">
        <v>34</v>
      </c>
      <c r="C1098" s="140" t="s">
        <v>578</v>
      </c>
      <c r="D1098" s="156" t="s">
        <v>32</v>
      </c>
      <c r="E1098" s="156"/>
      <c r="F1098" s="157">
        <v>1</v>
      </c>
      <c r="G1098" s="144">
        <f>VLOOKUP(B1098,Insumos!$A$2:$C$187,3,FALSE)</f>
        <v>0</v>
      </c>
      <c r="H1098" s="138">
        <f t="shared" si="162"/>
        <v>0</v>
      </c>
      <c r="I1098" s="138"/>
    </row>
    <row r="1099" spans="1:9" ht="12.75">
      <c r="A1099" s="136"/>
      <c r="B1099" s="155" t="s">
        <v>184</v>
      </c>
      <c r="C1099" s="140" t="s">
        <v>578</v>
      </c>
      <c r="D1099" s="156" t="s">
        <v>32</v>
      </c>
      <c r="E1099" s="156"/>
      <c r="F1099" s="157">
        <v>1</v>
      </c>
      <c r="G1099" s="144">
        <f>VLOOKUP(B1099,Insumos!$A$2:$C$187,3,FALSE)</f>
        <v>0</v>
      </c>
      <c r="H1099" s="138">
        <f t="shared" si="162"/>
        <v>0</v>
      </c>
      <c r="I1099" s="138"/>
    </row>
    <row r="1100" spans="1:9" ht="25.5">
      <c r="A1100" s="136"/>
      <c r="B1100" s="127" t="s">
        <v>706</v>
      </c>
      <c r="C1100" s="140" t="s">
        <v>578</v>
      </c>
      <c r="D1100" s="156" t="s">
        <v>32</v>
      </c>
      <c r="E1100" s="156"/>
      <c r="F1100" s="157">
        <v>4</v>
      </c>
      <c r="G1100" s="144">
        <f>VLOOKUP(B1100,Insumos!$A$2:$C$187,3,FALSE)</f>
        <v>0</v>
      </c>
      <c r="H1100" s="138">
        <f t="shared" si="162"/>
        <v>0</v>
      </c>
      <c r="I1100" s="138"/>
    </row>
    <row r="1101" spans="1:9" ht="25.5">
      <c r="A1101" s="136"/>
      <c r="B1101" s="127" t="s">
        <v>703</v>
      </c>
      <c r="C1101" s="140" t="s">
        <v>578</v>
      </c>
      <c r="D1101" s="156" t="s">
        <v>30</v>
      </c>
      <c r="E1101" s="156"/>
      <c r="F1101" s="157">
        <v>25</v>
      </c>
      <c r="G1101" s="144">
        <f>VLOOKUP(B1101,Insumos!$A$2:$C$187,3,FALSE)</f>
        <v>0</v>
      </c>
      <c r="H1101" s="138">
        <f t="shared" si="162"/>
        <v>0</v>
      </c>
      <c r="I1101" s="138"/>
    </row>
    <row r="1102" spans="1:9" ht="12.75">
      <c r="A1102" s="136"/>
      <c r="B1102" s="112" t="s">
        <v>292</v>
      </c>
      <c r="C1102" s="140" t="s">
        <v>578</v>
      </c>
      <c r="D1102" s="156" t="s">
        <v>30</v>
      </c>
      <c r="E1102" s="156"/>
      <c r="F1102" s="157">
        <v>1</v>
      </c>
      <c r="G1102" s="144">
        <f>VLOOKUP(B1102,Insumos!$A$2:$C$187,3,FALSE)</f>
        <v>0</v>
      </c>
      <c r="H1102" s="138">
        <f t="shared" si="162"/>
        <v>0</v>
      </c>
      <c r="I1102" s="138"/>
    </row>
    <row r="1103" spans="1:9" ht="25.5">
      <c r="A1103" s="136"/>
      <c r="B1103" s="112" t="s">
        <v>719</v>
      </c>
      <c r="C1103" s="140" t="s">
        <v>578</v>
      </c>
      <c r="D1103" s="156" t="s">
        <v>32</v>
      </c>
      <c r="E1103" s="156"/>
      <c r="F1103" s="157">
        <v>7</v>
      </c>
      <c r="G1103" s="144">
        <f>VLOOKUP(B1103,Insumos!$A$2:$C$187,3,FALSE)</f>
        <v>0</v>
      </c>
      <c r="H1103" s="138">
        <f t="shared" si="162"/>
        <v>0</v>
      </c>
      <c r="I1103" s="138"/>
    </row>
    <row r="1104" spans="1:9" ht="25.5">
      <c r="A1104" s="136"/>
      <c r="B1104" s="112" t="s">
        <v>573</v>
      </c>
      <c r="C1104" s="140" t="s">
        <v>578</v>
      </c>
      <c r="D1104" s="156" t="s">
        <v>32</v>
      </c>
      <c r="E1104" s="156"/>
      <c r="F1104" s="157">
        <v>1</v>
      </c>
      <c r="G1104" s="144">
        <f>VLOOKUP(B1104,Insumos!$A$2:$C$187,3,FALSE)</f>
        <v>0</v>
      </c>
      <c r="H1104" s="138">
        <f t="shared" si="162"/>
        <v>0</v>
      </c>
      <c r="I1104" s="138"/>
    </row>
    <row r="1105" spans="1:9" ht="25.5">
      <c r="A1105" s="136"/>
      <c r="B1105" s="112" t="s">
        <v>33</v>
      </c>
      <c r="C1105" s="140" t="s">
        <v>578</v>
      </c>
      <c r="D1105" s="156" t="s">
        <v>32</v>
      </c>
      <c r="E1105" s="156"/>
      <c r="F1105" s="157">
        <v>2</v>
      </c>
      <c r="G1105" s="144">
        <f>VLOOKUP(B1105,Insumos!$A$2:$C$187,3,FALSE)</f>
        <v>0</v>
      </c>
      <c r="H1105" s="138">
        <f t="shared" si="162"/>
        <v>0</v>
      </c>
      <c r="I1105" s="138"/>
    </row>
    <row r="1106" spans="1:9" ht="12.75">
      <c r="A1106" s="136"/>
      <c r="B1106" s="112" t="s">
        <v>108</v>
      </c>
      <c r="C1106" s="140" t="s">
        <v>578</v>
      </c>
      <c r="D1106" s="156" t="s">
        <v>32</v>
      </c>
      <c r="E1106" s="156"/>
      <c r="F1106" s="157">
        <v>1</v>
      </c>
      <c r="G1106" s="144">
        <f>VLOOKUP(B1106,Insumos!$A$2:$C$187,3,FALSE)</f>
        <v>0</v>
      </c>
      <c r="H1106" s="138">
        <f t="shared" si="162"/>
        <v>0</v>
      </c>
      <c r="I1106" s="138"/>
    </row>
    <row r="1107" spans="1:9" ht="12.75">
      <c r="A1107" s="136"/>
      <c r="B1107" s="155" t="s">
        <v>187</v>
      </c>
      <c r="C1107" s="140" t="s">
        <v>578</v>
      </c>
      <c r="D1107" s="156" t="s">
        <v>32</v>
      </c>
      <c r="E1107" s="156"/>
      <c r="F1107" s="157">
        <v>1</v>
      </c>
      <c r="G1107" s="144">
        <f>VLOOKUP(B1107,Insumos!$A$2:$C$187,3,FALSE)</f>
        <v>0</v>
      </c>
      <c r="H1107" s="138">
        <f t="shared" si="162"/>
        <v>0</v>
      </c>
      <c r="I1107" s="138"/>
    </row>
    <row r="1108" spans="1:9" ht="12.75">
      <c r="A1108" s="136"/>
      <c r="B1108" s="112" t="s">
        <v>711</v>
      </c>
      <c r="C1108" s="140" t="s">
        <v>578</v>
      </c>
      <c r="D1108" s="156" t="s">
        <v>32</v>
      </c>
      <c r="E1108" s="156"/>
      <c r="F1108" s="157">
        <v>1</v>
      </c>
      <c r="G1108" s="144">
        <f>VLOOKUP(B1108,Insumos!$A$2:$C$187,3,FALSE)</f>
        <v>0</v>
      </c>
      <c r="H1108" s="138">
        <f t="shared" si="162"/>
        <v>0</v>
      </c>
      <c r="I1108" s="138"/>
    </row>
    <row r="1109" spans="1:9" ht="12.75">
      <c r="A1109" s="136"/>
      <c r="B1109" s="112" t="s">
        <v>113</v>
      </c>
      <c r="C1109" s="140" t="s">
        <v>578</v>
      </c>
      <c r="D1109" s="156" t="s">
        <v>32</v>
      </c>
      <c r="E1109" s="156"/>
      <c r="F1109" s="157">
        <v>1</v>
      </c>
      <c r="G1109" s="144">
        <f>VLOOKUP(B1109,Insumos!$A$2:$C$187,3,FALSE)</f>
        <v>0</v>
      </c>
      <c r="H1109" s="138">
        <f t="shared" si="162"/>
        <v>0</v>
      </c>
      <c r="I1109" s="138"/>
    </row>
    <row r="1110" spans="1:9" ht="12.75">
      <c r="A1110" s="136"/>
      <c r="B1110" s="155"/>
      <c r="C1110" s="140"/>
      <c r="D1110" s="156"/>
      <c r="E1110" s="156"/>
      <c r="F1110" s="157"/>
      <c r="G1110" s="144"/>
      <c r="H1110" s="138"/>
      <c r="I1110" s="141"/>
    </row>
    <row r="1111" spans="1:9" ht="12.75">
      <c r="A1111" s="292">
        <v>15</v>
      </c>
      <c r="B1111" s="293" t="s">
        <v>188</v>
      </c>
      <c r="C1111" s="140" t="s">
        <v>578</v>
      </c>
      <c r="D1111" s="294" t="s">
        <v>545</v>
      </c>
      <c r="E1111" s="109"/>
      <c r="F1111" s="294"/>
      <c r="G1111" s="294"/>
      <c r="H1111" s="295">
        <f>SUM(H1112:H1125)</f>
        <v>0</v>
      </c>
      <c r="I1111" s="295">
        <v>15</v>
      </c>
    </row>
    <row r="1112" spans="1:9" ht="25.5">
      <c r="A1112" s="136"/>
      <c r="B1112" s="155" t="s">
        <v>260</v>
      </c>
      <c r="C1112" s="140" t="s">
        <v>578</v>
      </c>
      <c r="D1112" s="156" t="s">
        <v>32</v>
      </c>
      <c r="E1112" s="156"/>
      <c r="F1112" s="157">
        <v>1</v>
      </c>
      <c r="G1112" s="144">
        <f>VLOOKUP(B1112,Insumos!$A$2:$C$187,3,FALSE)</f>
        <v>0</v>
      </c>
      <c r="H1112" s="138">
        <f t="shared" ref="H1112" si="163">G1112*F1112</f>
        <v>0</v>
      </c>
      <c r="I1112" s="138"/>
    </row>
    <row r="1113" spans="1:9" ht="25.5">
      <c r="A1113" s="136"/>
      <c r="B1113" s="112" t="s">
        <v>284</v>
      </c>
      <c r="C1113" s="140" t="s">
        <v>578</v>
      </c>
      <c r="D1113" s="156" t="s">
        <v>32</v>
      </c>
      <c r="E1113" s="156"/>
      <c r="F1113" s="157">
        <v>3</v>
      </c>
      <c r="G1113" s="144">
        <f>VLOOKUP(B1113,Insumos!$A$2:$C$187,3,FALSE)</f>
        <v>0</v>
      </c>
      <c r="H1113" s="138">
        <f t="shared" ref="H1113:H1125" si="164">G1113*F1113</f>
        <v>0</v>
      </c>
      <c r="I1113" s="138"/>
    </row>
    <row r="1114" spans="1:9" ht="25.5">
      <c r="A1114" s="136"/>
      <c r="B1114" s="112" t="s">
        <v>34</v>
      </c>
      <c r="C1114" s="140" t="s">
        <v>578</v>
      </c>
      <c r="D1114" s="156" t="s">
        <v>32</v>
      </c>
      <c r="E1114" s="156"/>
      <c r="F1114" s="157">
        <v>1</v>
      </c>
      <c r="G1114" s="144">
        <f>VLOOKUP(B1114,Insumos!$A$2:$C$187,3,FALSE)</f>
        <v>0</v>
      </c>
      <c r="H1114" s="138">
        <f t="shared" si="164"/>
        <v>0</v>
      </c>
      <c r="I1114" s="138"/>
    </row>
    <row r="1115" spans="1:9" ht="12.75">
      <c r="A1115" s="136"/>
      <c r="B1115" s="155" t="s">
        <v>184</v>
      </c>
      <c r="C1115" s="140" t="s">
        <v>578</v>
      </c>
      <c r="D1115" s="156" t="s">
        <v>32</v>
      </c>
      <c r="E1115" s="156"/>
      <c r="F1115" s="157">
        <v>1</v>
      </c>
      <c r="G1115" s="144">
        <f>VLOOKUP(B1115,Insumos!$A$2:$C$187,3,FALSE)</f>
        <v>0</v>
      </c>
      <c r="H1115" s="138">
        <f t="shared" si="164"/>
        <v>0</v>
      </c>
      <c r="I1115" s="138"/>
    </row>
    <row r="1116" spans="1:9" ht="25.5">
      <c r="A1116" s="136"/>
      <c r="B1116" s="127" t="s">
        <v>706</v>
      </c>
      <c r="C1116" s="140" t="s">
        <v>578</v>
      </c>
      <c r="D1116" s="156" t="s">
        <v>32</v>
      </c>
      <c r="E1116" s="156"/>
      <c r="F1116" s="157">
        <v>4</v>
      </c>
      <c r="G1116" s="144">
        <f>VLOOKUP(B1116,Insumos!$A$2:$C$187,3,FALSE)</f>
        <v>0</v>
      </c>
      <c r="H1116" s="138">
        <f t="shared" si="164"/>
        <v>0</v>
      </c>
      <c r="I1116" s="138"/>
    </row>
    <row r="1117" spans="1:9" ht="25.5">
      <c r="A1117" s="136"/>
      <c r="B1117" s="127" t="s">
        <v>703</v>
      </c>
      <c r="C1117" s="140" t="s">
        <v>578</v>
      </c>
      <c r="D1117" s="156" t="s">
        <v>30</v>
      </c>
      <c r="E1117" s="156"/>
      <c r="F1117" s="157">
        <v>25</v>
      </c>
      <c r="G1117" s="144">
        <f>VLOOKUP(B1117,Insumos!$A$2:$C$187,3,FALSE)</f>
        <v>0</v>
      </c>
      <c r="H1117" s="138">
        <f t="shared" si="164"/>
        <v>0</v>
      </c>
      <c r="I1117" s="138"/>
    </row>
    <row r="1118" spans="1:9" ht="12.75">
      <c r="A1118" s="136"/>
      <c r="B1118" s="112" t="s">
        <v>292</v>
      </c>
      <c r="C1118" s="140" t="s">
        <v>578</v>
      </c>
      <c r="D1118" s="156" t="s">
        <v>30</v>
      </c>
      <c r="E1118" s="156"/>
      <c r="F1118" s="157">
        <v>1</v>
      </c>
      <c r="G1118" s="144">
        <f>VLOOKUP(B1118,Insumos!$A$2:$C$187,3,FALSE)</f>
        <v>0</v>
      </c>
      <c r="H1118" s="138">
        <f t="shared" si="164"/>
        <v>0</v>
      </c>
      <c r="I1118" s="138"/>
    </row>
    <row r="1119" spans="1:9" ht="25.5">
      <c r="A1119" s="136"/>
      <c r="B1119" s="112" t="s">
        <v>719</v>
      </c>
      <c r="C1119" s="140" t="s">
        <v>578</v>
      </c>
      <c r="D1119" s="156" t="s">
        <v>32</v>
      </c>
      <c r="E1119" s="156"/>
      <c r="F1119" s="157">
        <v>7</v>
      </c>
      <c r="G1119" s="144">
        <f>VLOOKUP(B1119,Insumos!$A$2:$C$187,3,FALSE)</f>
        <v>0</v>
      </c>
      <c r="H1119" s="138">
        <f t="shared" si="164"/>
        <v>0</v>
      </c>
      <c r="I1119" s="138"/>
    </row>
    <row r="1120" spans="1:9" ht="25.5">
      <c r="A1120" s="136"/>
      <c r="B1120" s="112" t="s">
        <v>573</v>
      </c>
      <c r="C1120" s="140" t="s">
        <v>578</v>
      </c>
      <c r="D1120" s="156" t="s">
        <v>32</v>
      </c>
      <c r="E1120" s="156"/>
      <c r="F1120" s="157">
        <v>1</v>
      </c>
      <c r="G1120" s="144">
        <f>VLOOKUP(B1120,Insumos!$A$2:$C$187,3,FALSE)</f>
        <v>0</v>
      </c>
      <c r="H1120" s="138">
        <f t="shared" si="164"/>
        <v>0</v>
      </c>
      <c r="I1120" s="138"/>
    </row>
    <row r="1121" spans="1:9" ht="25.5">
      <c r="A1121" s="136"/>
      <c r="B1121" s="112" t="s">
        <v>33</v>
      </c>
      <c r="C1121" s="140" t="s">
        <v>578</v>
      </c>
      <c r="D1121" s="156" t="s">
        <v>32</v>
      </c>
      <c r="E1121" s="156"/>
      <c r="F1121" s="157">
        <v>2</v>
      </c>
      <c r="G1121" s="144">
        <f>VLOOKUP(B1121,Insumos!$A$2:$C$187,3,FALSE)</f>
        <v>0</v>
      </c>
      <c r="H1121" s="138">
        <f t="shared" si="164"/>
        <v>0</v>
      </c>
      <c r="I1121" s="138"/>
    </row>
    <row r="1122" spans="1:9" ht="12.75">
      <c r="A1122" s="136"/>
      <c r="B1122" s="112" t="s">
        <v>108</v>
      </c>
      <c r="C1122" s="140" t="s">
        <v>578</v>
      </c>
      <c r="D1122" s="156" t="s">
        <v>32</v>
      </c>
      <c r="E1122" s="156"/>
      <c r="F1122" s="157">
        <v>1</v>
      </c>
      <c r="G1122" s="144">
        <f>VLOOKUP(B1122,Insumos!$A$2:$C$187,3,FALSE)</f>
        <v>0</v>
      </c>
      <c r="H1122" s="138">
        <f t="shared" si="164"/>
        <v>0</v>
      </c>
      <c r="I1122" s="138"/>
    </row>
    <row r="1123" spans="1:9" ht="12.75">
      <c r="A1123" s="136"/>
      <c r="B1123" s="155" t="s">
        <v>189</v>
      </c>
      <c r="C1123" s="140" t="s">
        <v>578</v>
      </c>
      <c r="D1123" s="156" t="s">
        <v>32</v>
      </c>
      <c r="E1123" s="156"/>
      <c r="F1123" s="157">
        <v>1</v>
      </c>
      <c r="G1123" s="144">
        <f>VLOOKUP(B1123,Insumos!$A$2:$C$187,3,FALSE)</f>
        <v>0</v>
      </c>
      <c r="H1123" s="138">
        <f t="shared" si="164"/>
        <v>0</v>
      </c>
      <c r="I1123" s="138"/>
    </row>
    <row r="1124" spans="1:9" ht="12.75">
      <c r="A1124" s="136"/>
      <c r="B1124" s="112" t="s">
        <v>711</v>
      </c>
      <c r="C1124" s="140" t="s">
        <v>578</v>
      </c>
      <c r="D1124" s="156" t="s">
        <v>32</v>
      </c>
      <c r="E1124" s="156"/>
      <c r="F1124" s="157">
        <v>1</v>
      </c>
      <c r="G1124" s="144">
        <f>VLOOKUP(B1124,Insumos!$A$2:$C$187,3,FALSE)</f>
        <v>0</v>
      </c>
      <c r="H1124" s="138">
        <f t="shared" si="164"/>
        <v>0</v>
      </c>
      <c r="I1124" s="138"/>
    </row>
    <row r="1125" spans="1:9" ht="12.75">
      <c r="A1125" s="136"/>
      <c r="B1125" s="112" t="s">
        <v>113</v>
      </c>
      <c r="C1125" s="140" t="s">
        <v>578</v>
      </c>
      <c r="D1125" s="156" t="s">
        <v>32</v>
      </c>
      <c r="E1125" s="156"/>
      <c r="F1125" s="157">
        <v>1</v>
      </c>
      <c r="G1125" s="144">
        <f>VLOOKUP(B1125,Insumos!$A$2:$C$187,3,FALSE)</f>
        <v>0</v>
      </c>
      <c r="H1125" s="138">
        <f t="shared" si="164"/>
        <v>0</v>
      </c>
      <c r="I1125" s="138"/>
    </row>
    <row r="1126" spans="1:9" ht="12.75">
      <c r="A1126" s="136"/>
      <c r="B1126" s="112"/>
      <c r="C1126" s="140"/>
      <c r="D1126" s="156"/>
      <c r="E1126" s="156"/>
      <c r="F1126" s="157"/>
      <c r="G1126" s="144"/>
      <c r="H1126" s="159"/>
      <c r="I1126" s="138"/>
    </row>
    <row r="1127" spans="1:9" ht="12.75">
      <c r="A1127" s="292">
        <v>16</v>
      </c>
      <c r="B1127" s="293" t="s">
        <v>310</v>
      </c>
      <c r="C1127" s="140" t="s">
        <v>578</v>
      </c>
      <c r="D1127" s="294" t="s">
        <v>545</v>
      </c>
      <c r="E1127" s="109"/>
      <c r="F1127" s="294"/>
      <c r="G1127" s="294"/>
      <c r="H1127" s="295">
        <f>SUM(H1128:H1157)</f>
        <v>0</v>
      </c>
      <c r="I1127" s="295">
        <v>22</v>
      </c>
    </row>
    <row r="1128" spans="1:9" ht="12.75">
      <c r="A1128" s="136"/>
      <c r="B1128" s="160" t="s">
        <v>542</v>
      </c>
      <c r="C1128" s="140" t="s">
        <v>578</v>
      </c>
      <c r="D1128" s="156" t="s">
        <v>32</v>
      </c>
      <c r="E1128" s="156"/>
      <c r="F1128" s="157">
        <v>1</v>
      </c>
      <c r="G1128" s="144">
        <f>VLOOKUP(B1128,Insumos!$A$2:$C$187,3,FALSE)</f>
        <v>0</v>
      </c>
      <c r="H1128" s="138">
        <f t="shared" ref="H1128" si="165">G1128*F1128</f>
        <v>0</v>
      </c>
      <c r="I1128" s="138"/>
    </row>
    <row r="1129" spans="1:9" ht="12.75">
      <c r="A1129" s="136"/>
      <c r="B1129" s="112" t="s">
        <v>281</v>
      </c>
      <c r="C1129" s="140" t="s">
        <v>578</v>
      </c>
      <c r="D1129" s="156" t="s">
        <v>32</v>
      </c>
      <c r="E1129" s="156"/>
      <c r="F1129" s="157">
        <v>40</v>
      </c>
      <c r="G1129" s="144">
        <f>VLOOKUP(B1129,Insumos!$A$2:$C$187,3,FALSE)</f>
        <v>0</v>
      </c>
      <c r="H1129" s="138">
        <f t="shared" ref="H1129:H1157" si="166">G1129*F1129</f>
        <v>0</v>
      </c>
      <c r="I1129" s="138"/>
    </row>
    <row r="1130" spans="1:9" ht="12.75">
      <c r="A1130" s="136"/>
      <c r="B1130" s="112" t="s">
        <v>288</v>
      </c>
      <c r="C1130" s="140" t="s">
        <v>578</v>
      </c>
      <c r="D1130" s="156" t="s">
        <v>32</v>
      </c>
      <c r="E1130" s="156"/>
      <c r="F1130" s="157">
        <v>4</v>
      </c>
      <c r="G1130" s="144">
        <f>VLOOKUP(B1130,Insumos!$A$2:$C$187,3,FALSE)</f>
        <v>0</v>
      </c>
      <c r="H1130" s="138">
        <f t="shared" si="166"/>
        <v>0</v>
      </c>
      <c r="I1130" s="138"/>
    </row>
    <row r="1131" spans="1:9" ht="25.5">
      <c r="A1131" s="136"/>
      <c r="B1131" s="112" t="s">
        <v>287</v>
      </c>
      <c r="C1131" s="140" t="s">
        <v>578</v>
      </c>
      <c r="D1131" s="156" t="s">
        <v>32</v>
      </c>
      <c r="E1131" s="156"/>
      <c r="F1131" s="157">
        <v>7</v>
      </c>
      <c r="G1131" s="144">
        <f>VLOOKUP(B1131,Insumos!$A$2:$C$187,3,FALSE)</f>
        <v>0</v>
      </c>
      <c r="H1131" s="138">
        <f t="shared" si="166"/>
        <v>0</v>
      </c>
      <c r="I1131" s="138"/>
    </row>
    <row r="1132" spans="1:9" ht="25.5">
      <c r="A1132" s="136"/>
      <c r="B1132" s="112" t="s">
        <v>419</v>
      </c>
      <c r="C1132" s="140" t="s">
        <v>578</v>
      </c>
      <c r="D1132" s="156" t="s">
        <v>32</v>
      </c>
      <c r="E1132" s="156"/>
      <c r="F1132" s="157">
        <v>0</v>
      </c>
      <c r="G1132" s="144">
        <f>VLOOKUP(B1132,Insumos!$A$2:$C$187,3,FALSE)</f>
        <v>0</v>
      </c>
      <c r="H1132" s="138">
        <f t="shared" si="166"/>
        <v>0</v>
      </c>
      <c r="I1132" s="138"/>
    </row>
    <row r="1133" spans="1:9" ht="12.75">
      <c r="A1133" s="136"/>
      <c r="B1133" s="112" t="s">
        <v>424</v>
      </c>
      <c r="C1133" s="140" t="s">
        <v>578</v>
      </c>
      <c r="D1133" s="156" t="s">
        <v>32</v>
      </c>
      <c r="E1133" s="156"/>
      <c r="F1133" s="157">
        <v>1</v>
      </c>
      <c r="G1133" s="144">
        <f>VLOOKUP(B1133,Insumos!$A$2:$C$187,3,FALSE)</f>
        <v>0</v>
      </c>
      <c r="H1133" s="138">
        <f t="shared" si="166"/>
        <v>0</v>
      </c>
      <c r="I1133" s="138"/>
    </row>
    <row r="1134" spans="1:9" ht="12.75">
      <c r="A1134" s="136"/>
      <c r="B1134" s="112" t="s">
        <v>290</v>
      </c>
      <c r="C1134" s="140" t="s">
        <v>578</v>
      </c>
      <c r="D1134" s="156" t="s">
        <v>32</v>
      </c>
      <c r="E1134" s="156"/>
      <c r="F1134" s="157">
        <v>1</v>
      </c>
      <c r="G1134" s="144">
        <f>VLOOKUP(B1134,Insumos!$A$2:$C$187,3,FALSE)</f>
        <v>0</v>
      </c>
      <c r="H1134" s="138">
        <f t="shared" si="166"/>
        <v>0</v>
      </c>
      <c r="I1134" s="138"/>
    </row>
    <row r="1135" spans="1:9" ht="12.75">
      <c r="A1135" s="136"/>
      <c r="B1135" s="112" t="s">
        <v>107</v>
      </c>
      <c r="C1135" s="140" t="s">
        <v>578</v>
      </c>
      <c r="D1135" s="156" t="s">
        <v>32</v>
      </c>
      <c r="E1135" s="156"/>
      <c r="F1135" s="157">
        <v>2</v>
      </c>
      <c r="G1135" s="144">
        <f>VLOOKUP(B1135,Insumos!$A$2:$C$187,3,FALSE)</f>
        <v>0</v>
      </c>
      <c r="H1135" s="138">
        <f t="shared" si="166"/>
        <v>0</v>
      </c>
      <c r="I1135" s="138"/>
    </row>
    <row r="1136" spans="1:9" ht="12.75">
      <c r="A1136" s="136"/>
      <c r="B1136" s="155" t="s">
        <v>312</v>
      </c>
      <c r="C1136" s="140" t="s">
        <v>578</v>
      </c>
      <c r="D1136" s="156" t="s">
        <v>32</v>
      </c>
      <c r="E1136" s="156"/>
      <c r="F1136" s="157">
        <v>2</v>
      </c>
      <c r="G1136" s="144">
        <f>VLOOKUP(B1136,Insumos!$A$2:$C$187,3,FALSE)</f>
        <v>0</v>
      </c>
      <c r="H1136" s="138">
        <f t="shared" si="166"/>
        <v>0</v>
      </c>
      <c r="I1136" s="138"/>
    </row>
    <row r="1137" spans="1:11" ht="12.75">
      <c r="A1137" s="136"/>
      <c r="B1137" s="112" t="s">
        <v>286</v>
      </c>
      <c r="C1137" s="140" t="s">
        <v>578</v>
      </c>
      <c r="D1137" s="156" t="s">
        <v>32</v>
      </c>
      <c r="E1137" s="156"/>
      <c r="F1137" s="157">
        <v>4</v>
      </c>
      <c r="G1137" s="144">
        <f>VLOOKUP(B1137,Insumos!$A$2:$C$187,3,FALSE)</f>
        <v>0</v>
      </c>
      <c r="H1137" s="138">
        <f t="shared" si="166"/>
        <v>0</v>
      </c>
      <c r="I1137" s="138"/>
    </row>
    <row r="1138" spans="1:11" ht="25.5">
      <c r="A1138" s="136"/>
      <c r="B1138" s="127" t="s">
        <v>706</v>
      </c>
      <c r="C1138" s="140" t="s">
        <v>578</v>
      </c>
      <c r="D1138" s="156" t="s">
        <v>32</v>
      </c>
      <c r="E1138" s="156"/>
      <c r="F1138" s="157">
        <v>20</v>
      </c>
      <c r="G1138" s="144">
        <f>VLOOKUP(B1138,Insumos!$A$2:$C$187,3,FALSE)</f>
        <v>0</v>
      </c>
      <c r="H1138" s="138">
        <f t="shared" si="166"/>
        <v>0</v>
      </c>
      <c r="I1138" s="138"/>
    </row>
    <row r="1139" spans="1:11" ht="12.75">
      <c r="A1139" s="136"/>
      <c r="B1139" s="112" t="s">
        <v>285</v>
      </c>
      <c r="C1139" s="140" t="s">
        <v>578</v>
      </c>
      <c r="D1139" s="156" t="s">
        <v>32</v>
      </c>
      <c r="E1139" s="156"/>
      <c r="F1139" s="157">
        <v>2</v>
      </c>
      <c r="G1139" s="144">
        <f>VLOOKUP(B1139,Insumos!$A$2:$C$187,3,FALSE)</f>
        <v>0</v>
      </c>
      <c r="H1139" s="138">
        <f t="shared" si="166"/>
        <v>0</v>
      </c>
      <c r="I1139" s="138"/>
    </row>
    <row r="1140" spans="1:11" ht="12.75">
      <c r="A1140" s="136"/>
      <c r="B1140" s="112" t="s">
        <v>372</v>
      </c>
      <c r="C1140" s="140" t="s">
        <v>578</v>
      </c>
      <c r="D1140" s="156" t="s">
        <v>32</v>
      </c>
      <c r="E1140" s="156"/>
      <c r="F1140" s="157">
        <v>1</v>
      </c>
      <c r="G1140" s="144">
        <f>VLOOKUP(B1140,Insumos!$A$2:$C$187,3,FALSE)</f>
        <v>0</v>
      </c>
      <c r="H1140" s="138">
        <f t="shared" si="166"/>
        <v>0</v>
      </c>
      <c r="I1140" s="138"/>
    </row>
    <row r="1141" spans="1:11" ht="12.75">
      <c r="A1141" s="136"/>
      <c r="B1141" s="126" t="s">
        <v>702</v>
      </c>
      <c r="C1141" s="140" t="s">
        <v>578</v>
      </c>
      <c r="D1141" s="156" t="s">
        <v>30</v>
      </c>
      <c r="E1141" s="156"/>
      <c r="F1141" s="157">
        <v>50</v>
      </c>
      <c r="G1141" s="144">
        <f>VLOOKUP(B1141,Insumos!$A$2:$C$187,3,FALSE)</f>
        <v>0</v>
      </c>
      <c r="H1141" s="138">
        <f t="shared" si="166"/>
        <v>0</v>
      </c>
      <c r="I1141" s="138"/>
    </row>
    <row r="1142" spans="1:11" ht="12.75">
      <c r="A1142" s="136"/>
      <c r="B1142" s="111" t="s">
        <v>579</v>
      </c>
      <c r="C1142" s="140" t="s">
        <v>578</v>
      </c>
      <c r="D1142" s="156" t="s">
        <v>35</v>
      </c>
      <c r="E1142" s="156"/>
      <c r="F1142" s="157">
        <v>3</v>
      </c>
      <c r="G1142" s="144">
        <f>VLOOKUP(B1142,Insumos!$A$2:$C$187,3,FALSE)</f>
        <v>0</v>
      </c>
      <c r="H1142" s="138">
        <f t="shared" si="166"/>
        <v>0</v>
      </c>
      <c r="I1142" s="138"/>
    </row>
    <row r="1143" spans="1:11" ht="25.5">
      <c r="A1143" s="136"/>
      <c r="B1143" s="112" t="s">
        <v>719</v>
      </c>
      <c r="C1143" s="140" t="s">
        <v>578</v>
      </c>
      <c r="D1143" s="156" t="s">
        <v>32</v>
      </c>
      <c r="E1143" s="156"/>
      <c r="F1143" s="157">
        <v>40</v>
      </c>
      <c r="G1143" s="144">
        <f>VLOOKUP(B1143,Insumos!$A$2:$C$187,3,FALSE)</f>
        <v>0</v>
      </c>
      <c r="H1143" s="138">
        <f t="shared" si="166"/>
        <v>0</v>
      </c>
      <c r="I1143" s="138"/>
    </row>
    <row r="1144" spans="1:11" ht="12.75">
      <c r="A1144" s="136"/>
      <c r="B1144" s="112" t="s">
        <v>47</v>
      </c>
      <c r="C1144" s="140" t="s">
        <v>578</v>
      </c>
      <c r="D1144" s="156" t="s">
        <v>32</v>
      </c>
      <c r="E1144" s="156"/>
      <c r="F1144" s="157">
        <v>2</v>
      </c>
      <c r="G1144" s="144">
        <f>VLOOKUP(B1144,Insumos!$A$2:$C$187,3,FALSE)</f>
        <v>0</v>
      </c>
      <c r="H1144" s="138">
        <f t="shared" si="166"/>
        <v>0</v>
      </c>
      <c r="I1144" s="138"/>
    </row>
    <row r="1145" spans="1:11" ht="12.75">
      <c r="A1145" s="136"/>
      <c r="B1145" s="111" t="s">
        <v>420</v>
      </c>
      <c r="C1145" s="140" t="s">
        <v>578</v>
      </c>
      <c r="D1145" s="156" t="s">
        <v>35</v>
      </c>
      <c r="E1145" s="156"/>
      <c r="F1145" s="161">
        <v>31</v>
      </c>
      <c r="G1145" s="144">
        <f>VLOOKUP(B1145,Insumos!$A$2:$C$187,3,FALSE)</f>
        <v>0</v>
      </c>
      <c r="H1145" s="138">
        <f t="shared" si="166"/>
        <v>0</v>
      </c>
      <c r="I1145" s="138"/>
    </row>
    <row r="1146" spans="1:11" ht="12.75">
      <c r="A1146" s="136"/>
      <c r="B1146" s="112" t="s">
        <v>289</v>
      </c>
      <c r="C1146" s="140" t="s">
        <v>578</v>
      </c>
      <c r="D1146" s="156" t="s">
        <v>32</v>
      </c>
      <c r="E1146" s="156"/>
      <c r="F1146" s="157">
        <v>2</v>
      </c>
      <c r="G1146" s="144">
        <f>VLOOKUP(B1146,Insumos!$A$2:$C$187,3,FALSE)</f>
        <v>0</v>
      </c>
      <c r="H1146" s="138">
        <f t="shared" si="166"/>
        <v>0</v>
      </c>
      <c r="I1146" s="138"/>
      <c r="K1146" s="158"/>
    </row>
    <row r="1147" spans="1:11" ht="12.75">
      <c r="A1147" s="136"/>
      <c r="B1147" s="112" t="s">
        <v>570</v>
      </c>
      <c r="C1147" s="140" t="s">
        <v>578</v>
      </c>
      <c r="D1147" s="156" t="s">
        <v>32</v>
      </c>
      <c r="E1147" s="156"/>
      <c r="F1147" s="157">
        <v>2</v>
      </c>
      <c r="G1147" s="144">
        <f>VLOOKUP(B1147,Insumos!$A$2:$C$187,3,FALSE)</f>
        <v>0</v>
      </c>
      <c r="H1147" s="138">
        <f t="shared" si="166"/>
        <v>0</v>
      </c>
      <c r="I1147" s="138"/>
      <c r="K1147" s="158"/>
    </row>
    <row r="1148" spans="1:11" ht="25.5">
      <c r="A1148" s="136"/>
      <c r="B1148" s="112" t="s">
        <v>569</v>
      </c>
      <c r="C1148" s="140" t="s">
        <v>578</v>
      </c>
      <c r="D1148" s="156" t="s">
        <v>32</v>
      </c>
      <c r="E1148" s="156"/>
      <c r="F1148" s="157">
        <v>2</v>
      </c>
      <c r="G1148" s="144">
        <f>VLOOKUP(B1148,Insumos!$A$2:$C$187,3,FALSE)</f>
        <v>0</v>
      </c>
      <c r="H1148" s="138">
        <f t="shared" si="166"/>
        <v>0</v>
      </c>
      <c r="I1148" s="138"/>
      <c r="K1148" s="158"/>
    </row>
    <row r="1149" spans="1:11" ht="25.5">
      <c r="A1149" s="136"/>
      <c r="B1149" s="112" t="s">
        <v>33</v>
      </c>
      <c r="C1149" s="140" t="s">
        <v>578</v>
      </c>
      <c r="D1149" s="156" t="s">
        <v>32</v>
      </c>
      <c r="E1149" s="156"/>
      <c r="F1149" s="157">
        <v>1</v>
      </c>
      <c r="G1149" s="144">
        <f>VLOOKUP(B1149,Insumos!$A$2:$C$187,3,FALSE)</f>
        <v>0</v>
      </c>
      <c r="H1149" s="138">
        <f t="shared" si="166"/>
        <v>0</v>
      </c>
      <c r="I1149" s="138"/>
      <c r="K1149" s="158"/>
    </row>
    <row r="1150" spans="1:11" ht="25.5">
      <c r="A1150" s="136"/>
      <c r="B1150" s="112" t="s">
        <v>573</v>
      </c>
      <c r="C1150" s="140" t="s">
        <v>578</v>
      </c>
      <c r="D1150" s="156" t="s">
        <v>32</v>
      </c>
      <c r="E1150" s="156"/>
      <c r="F1150" s="157">
        <v>10</v>
      </c>
      <c r="G1150" s="144">
        <f>VLOOKUP(B1150,Insumos!$A$2:$C$187,3,FALSE)</f>
        <v>0</v>
      </c>
      <c r="H1150" s="138">
        <f t="shared" si="166"/>
        <v>0</v>
      </c>
      <c r="I1150" s="138"/>
      <c r="K1150" s="158"/>
    </row>
    <row r="1151" spans="1:11" ht="25.5">
      <c r="A1151" s="136"/>
      <c r="B1151" s="112" t="s">
        <v>34</v>
      </c>
      <c r="C1151" s="140" t="s">
        <v>578</v>
      </c>
      <c r="D1151" s="156" t="s">
        <v>32</v>
      </c>
      <c r="E1151" s="156"/>
      <c r="F1151" s="157">
        <v>1</v>
      </c>
      <c r="G1151" s="144">
        <f>VLOOKUP(B1151,Insumos!$A$2:$C$187,3,FALSE)</f>
        <v>0</v>
      </c>
      <c r="H1151" s="138">
        <f t="shared" si="166"/>
        <v>0</v>
      </c>
      <c r="I1151" s="138"/>
      <c r="K1151" s="158"/>
    </row>
    <row r="1152" spans="1:11" ht="12.75">
      <c r="A1152" s="136"/>
      <c r="B1152" s="155" t="s">
        <v>311</v>
      </c>
      <c r="C1152" s="140" t="s">
        <v>578</v>
      </c>
      <c r="D1152" s="156" t="s">
        <v>32</v>
      </c>
      <c r="E1152" s="156"/>
      <c r="F1152" s="157">
        <v>2</v>
      </c>
      <c r="G1152" s="144">
        <f>VLOOKUP(B1152,Insumos!$A$2:$C$187,3,FALSE)</f>
        <v>0</v>
      </c>
      <c r="H1152" s="138">
        <f t="shared" si="166"/>
        <v>0</v>
      </c>
      <c r="I1152" s="138"/>
      <c r="K1152" s="158"/>
    </row>
    <row r="1153" spans="1:11" ht="12.75">
      <c r="A1153" s="136"/>
      <c r="B1153" s="112" t="s">
        <v>108</v>
      </c>
      <c r="C1153" s="140" t="s">
        <v>578</v>
      </c>
      <c r="D1153" s="156" t="s">
        <v>32</v>
      </c>
      <c r="E1153" s="156"/>
      <c r="F1153" s="157">
        <v>2</v>
      </c>
      <c r="G1153" s="144">
        <f>VLOOKUP(B1153,Insumos!$A$2:$C$187,3,FALSE)</f>
        <v>0</v>
      </c>
      <c r="H1153" s="138">
        <f t="shared" si="166"/>
        <v>0</v>
      </c>
      <c r="I1153" s="138"/>
      <c r="K1153" s="158"/>
    </row>
    <row r="1154" spans="1:11" ht="12.75">
      <c r="A1154" s="136"/>
      <c r="B1154" s="111" t="s">
        <v>422</v>
      </c>
      <c r="C1154" s="140" t="s">
        <v>578</v>
      </c>
      <c r="D1154" s="156" t="s">
        <v>32</v>
      </c>
      <c r="E1154" s="156"/>
      <c r="F1154" s="157">
        <v>3</v>
      </c>
      <c r="G1154" s="144">
        <f>VLOOKUP(B1154,Insumos!$A$2:$C$187,3,FALSE)</f>
        <v>0</v>
      </c>
      <c r="H1154" s="138">
        <f t="shared" si="166"/>
        <v>0</v>
      </c>
      <c r="I1154" s="138"/>
      <c r="K1154" s="158"/>
    </row>
    <row r="1155" spans="1:11" ht="12.75">
      <c r="A1155" s="136"/>
      <c r="B1155" s="112" t="s">
        <v>711</v>
      </c>
      <c r="C1155" s="140" t="s">
        <v>578</v>
      </c>
      <c r="D1155" s="156" t="s">
        <v>32</v>
      </c>
      <c r="E1155" s="156"/>
      <c r="F1155" s="157">
        <v>2</v>
      </c>
      <c r="G1155" s="144">
        <f>VLOOKUP(B1155,Insumos!$A$2:$C$187,3,FALSE)</f>
        <v>0</v>
      </c>
      <c r="H1155" s="138">
        <f t="shared" si="166"/>
        <v>0</v>
      </c>
      <c r="I1155" s="138"/>
      <c r="K1155" s="158"/>
    </row>
    <row r="1156" spans="1:11" ht="12.75">
      <c r="A1156" s="136"/>
      <c r="B1156" s="155" t="s">
        <v>197</v>
      </c>
      <c r="C1156" s="140" t="s">
        <v>578</v>
      </c>
      <c r="D1156" s="156" t="s">
        <v>32</v>
      </c>
      <c r="E1156" s="156"/>
      <c r="F1156" s="157">
        <v>1</v>
      </c>
      <c r="G1156" s="144">
        <f>VLOOKUP(B1156,Insumos!$A$2:$C$187,3,FALSE)</f>
        <v>0</v>
      </c>
      <c r="H1156" s="138">
        <f t="shared" si="166"/>
        <v>0</v>
      </c>
      <c r="I1156" s="138"/>
      <c r="K1156" s="158"/>
    </row>
    <row r="1157" spans="1:11" ht="12.75">
      <c r="A1157" s="136"/>
      <c r="B1157" s="112" t="s">
        <v>113</v>
      </c>
      <c r="C1157" s="140" t="s">
        <v>578</v>
      </c>
      <c r="D1157" s="156" t="s">
        <v>32</v>
      </c>
      <c r="E1157" s="156"/>
      <c r="F1157" s="157">
        <v>1</v>
      </c>
      <c r="G1157" s="144">
        <f>VLOOKUP(B1157,Insumos!$A$2:$C$187,3,FALSE)</f>
        <v>0</v>
      </c>
      <c r="H1157" s="138">
        <f t="shared" si="166"/>
        <v>0</v>
      </c>
      <c r="I1157" s="138"/>
      <c r="K1157" s="158"/>
    </row>
    <row r="1158" spans="1:11" ht="12.75">
      <c r="A1158" s="136"/>
      <c r="B1158" s="112"/>
      <c r="C1158" s="140"/>
      <c r="D1158" s="101"/>
      <c r="E1158" s="101"/>
      <c r="F1158" s="101"/>
      <c r="G1158" s="144"/>
      <c r="H1158" s="138"/>
      <c r="I1158" s="141"/>
      <c r="K1158" s="158"/>
    </row>
    <row r="1159" spans="1:11" ht="12.75">
      <c r="A1159" s="292">
        <v>16</v>
      </c>
      <c r="B1159" s="293" t="s">
        <v>308</v>
      </c>
      <c r="C1159" s="140" t="s">
        <v>578</v>
      </c>
      <c r="D1159" s="294" t="s">
        <v>545</v>
      </c>
      <c r="E1159" s="109"/>
      <c r="F1159" s="294"/>
      <c r="G1159" s="294"/>
      <c r="H1159" s="295">
        <f>SUM(H1160:H1193)</f>
        <v>0</v>
      </c>
      <c r="I1159" s="295">
        <v>44.35</v>
      </c>
    </row>
    <row r="1160" spans="1:11" ht="25.5">
      <c r="A1160" s="136"/>
      <c r="B1160" s="155" t="s">
        <v>262</v>
      </c>
      <c r="C1160" s="140" t="s">
        <v>578</v>
      </c>
      <c r="D1160" s="156" t="s">
        <v>32</v>
      </c>
      <c r="E1160" s="156"/>
      <c r="F1160" s="157">
        <v>2</v>
      </c>
      <c r="G1160" s="144">
        <f>VLOOKUP(B1160,Insumos!$A$2:$C$187,3,FALSE)</f>
        <v>0</v>
      </c>
      <c r="H1160" s="138">
        <f t="shared" ref="H1160" si="167">G1160*F1160</f>
        <v>0</v>
      </c>
      <c r="I1160" s="138"/>
    </row>
    <row r="1161" spans="1:11" ht="12.75">
      <c r="A1161" s="136"/>
      <c r="B1161" s="112" t="s">
        <v>103</v>
      </c>
      <c r="C1161" s="140" t="s">
        <v>578</v>
      </c>
      <c r="D1161" s="156" t="s">
        <v>32</v>
      </c>
      <c r="E1161" s="156"/>
      <c r="F1161" s="157">
        <v>2</v>
      </c>
      <c r="G1161" s="144">
        <f>VLOOKUP(B1161,Insumos!$A$2:$C$187,3,FALSE)</f>
        <v>0</v>
      </c>
      <c r="H1161" s="138">
        <f t="shared" ref="H1161:H1193" si="168">G1161*F1161</f>
        <v>0</v>
      </c>
      <c r="I1161" s="138"/>
    </row>
    <row r="1162" spans="1:11" ht="12.75">
      <c r="A1162" s="136"/>
      <c r="B1162" s="112" t="s">
        <v>281</v>
      </c>
      <c r="C1162" s="140" t="s">
        <v>578</v>
      </c>
      <c r="D1162" s="156" t="s">
        <v>32</v>
      </c>
      <c r="E1162" s="156"/>
      <c r="F1162" s="157">
        <v>78</v>
      </c>
      <c r="G1162" s="144">
        <f>VLOOKUP(B1162,Insumos!$A$2:$C$187,3,FALSE)</f>
        <v>0</v>
      </c>
      <c r="H1162" s="138">
        <f t="shared" si="168"/>
        <v>0</v>
      </c>
      <c r="I1162" s="138"/>
    </row>
    <row r="1163" spans="1:11" ht="12.75">
      <c r="A1163" s="136"/>
      <c r="B1163" s="112" t="s">
        <v>104</v>
      </c>
      <c r="C1163" s="140" t="s">
        <v>578</v>
      </c>
      <c r="D1163" s="156" t="s">
        <v>32</v>
      </c>
      <c r="E1163" s="156"/>
      <c r="F1163" s="157">
        <v>10</v>
      </c>
      <c r="G1163" s="144">
        <f>VLOOKUP(B1163,Insumos!$A$2:$C$187,3,FALSE)</f>
        <v>0</v>
      </c>
      <c r="H1163" s="138">
        <f t="shared" si="168"/>
        <v>0</v>
      </c>
      <c r="I1163" s="138"/>
    </row>
    <row r="1164" spans="1:11" ht="12.75">
      <c r="A1164" s="136"/>
      <c r="B1164" s="155" t="s">
        <v>190</v>
      </c>
      <c r="C1164" s="140" t="s">
        <v>578</v>
      </c>
      <c r="D1164" s="156" t="s">
        <v>32</v>
      </c>
      <c r="E1164" s="156"/>
      <c r="F1164" s="157">
        <v>4</v>
      </c>
      <c r="G1164" s="144">
        <f>VLOOKUP(B1164,Insumos!$A$2:$C$187,3,FALSE)</f>
        <v>0</v>
      </c>
      <c r="H1164" s="138">
        <f t="shared" si="168"/>
        <v>0</v>
      </c>
      <c r="I1164" s="138"/>
    </row>
    <row r="1165" spans="1:11" ht="12.75">
      <c r="A1165" s="136"/>
      <c r="B1165" s="112" t="s">
        <v>288</v>
      </c>
      <c r="C1165" s="140" t="s">
        <v>578</v>
      </c>
      <c r="D1165" s="156" t="s">
        <v>32</v>
      </c>
      <c r="E1165" s="156"/>
      <c r="F1165" s="157">
        <v>8</v>
      </c>
      <c r="G1165" s="144">
        <f>VLOOKUP(B1165,Insumos!$A$2:$C$187,3,FALSE)</f>
        <v>0</v>
      </c>
      <c r="H1165" s="138">
        <f t="shared" si="168"/>
        <v>0</v>
      </c>
      <c r="I1165" s="138"/>
    </row>
    <row r="1166" spans="1:11" ht="12.75">
      <c r="A1166" s="136"/>
      <c r="B1166" s="112" t="s">
        <v>105</v>
      </c>
      <c r="C1166" s="140" t="s">
        <v>578</v>
      </c>
      <c r="D1166" s="156" t="s">
        <v>32</v>
      </c>
      <c r="E1166" s="156"/>
      <c r="F1166" s="157">
        <v>10</v>
      </c>
      <c r="G1166" s="144">
        <f>VLOOKUP(B1166,Insumos!$A$2:$C$187,3,FALSE)</f>
        <v>0</v>
      </c>
      <c r="H1166" s="138">
        <f t="shared" si="168"/>
        <v>0</v>
      </c>
      <c r="I1166" s="138"/>
    </row>
    <row r="1167" spans="1:11" ht="12.75">
      <c r="A1167" s="136"/>
      <c r="B1167" s="155" t="s">
        <v>191</v>
      </c>
      <c r="C1167" s="140" t="s">
        <v>578</v>
      </c>
      <c r="D1167" s="156" t="s">
        <v>32</v>
      </c>
      <c r="E1167" s="156"/>
      <c r="F1167" s="157">
        <v>21</v>
      </c>
      <c r="G1167" s="144">
        <f>VLOOKUP(B1167,Insumos!$A$2:$C$187,3,FALSE)</f>
        <v>0</v>
      </c>
      <c r="H1167" s="138">
        <f t="shared" si="168"/>
        <v>0</v>
      </c>
      <c r="I1167" s="138"/>
    </row>
    <row r="1168" spans="1:11" ht="25.5">
      <c r="A1168" s="136"/>
      <c r="B1168" s="112" t="s">
        <v>287</v>
      </c>
      <c r="C1168" s="140" t="s">
        <v>578</v>
      </c>
      <c r="D1168" s="156" t="s">
        <v>32</v>
      </c>
      <c r="E1168" s="156"/>
      <c r="F1168" s="157">
        <v>34</v>
      </c>
      <c r="G1168" s="144">
        <f>VLOOKUP(B1168,Insumos!$A$2:$C$187,3,FALSE)</f>
        <v>0</v>
      </c>
      <c r="H1168" s="138">
        <f t="shared" si="168"/>
        <v>0</v>
      </c>
      <c r="I1168" s="138"/>
    </row>
    <row r="1169" spans="1:9" ht="12.75">
      <c r="A1169" s="136"/>
      <c r="B1169" s="112" t="s">
        <v>107</v>
      </c>
      <c r="C1169" s="140" t="s">
        <v>578</v>
      </c>
      <c r="D1169" s="156" t="s">
        <v>32</v>
      </c>
      <c r="E1169" s="156"/>
      <c r="F1169" s="157">
        <v>12</v>
      </c>
      <c r="G1169" s="144">
        <f>VLOOKUP(B1169,Insumos!$A$2:$C$187,3,FALSE)</f>
        <v>0</v>
      </c>
      <c r="H1169" s="138">
        <f t="shared" si="168"/>
        <v>0</v>
      </c>
      <c r="I1169" s="138"/>
    </row>
    <row r="1170" spans="1:9" ht="12.75">
      <c r="A1170" s="136"/>
      <c r="B1170" s="155" t="s">
        <v>192</v>
      </c>
      <c r="C1170" s="140" t="s">
        <v>578</v>
      </c>
      <c r="D1170" s="156" t="s">
        <v>32</v>
      </c>
      <c r="E1170" s="156"/>
      <c r="F1170" s="157">
        <v>2</v>
      </c>
      <c r="G1170" s="144">
        <f>VLOOKUP(B1170,Insumos!$A$2:$C$187,3,FALSE)</f>
        <v>0</v>
      </c>
      <c r="H1170" s="138">
        <f t="shared" si="168"/>
        <v>0</v>
      </c>
      <c r="I1170" s="138"/>
    </row>
    <row r="1171" spans="1:9" ht="12.75">
      <c r="A1171" s="136"/>
      <c r="B1171" s="155" t="s">
        <v>283</v>
      </c>
      <c r="C1171" s="140" t="s">
        <v>578</v>
      </c>
      <c r="D1171" s="156" t="s">
        <v>32</v>
      </c>
      <c r="E1171" s="156"/>
      <c r="F1171" s="157">
        <v>5</v>
      </c>
      <c r="G1171" s="144">
        <f>VLOOKUP(B1171,Insumos!$A$2:$C$187,3,FALSE)</f>
        <v>0</v>
      </c>
      <c r="H1171" s="138">
        <f t="shared" si="168"/>
        <v>0</v>
      </c>
      <c r="I1171" s="138"/>
    </row>
    <row r="1172" spans="1:9" ht="12.75">
      <c r="A1172" s="136"/>
      <c r="B1172" s="155" t="s">
        <v>193</v>
      </c>
      <c r="C1172" s="140" t="s">
        <v>578</v>
      </c>
      <c r="D1172" s="156" t="s">
        <v>32</v>
      </c>
      <c r="E1172" s="156"/>
      <c r="F1172" s="157">
        <v>72</v>
      </c>
      <c r="G1172" s="144">
        <f>VLOOKUP(B1172,Insumos!$A$2:$C$187,3,FALSE)</f>
        <v>0</v>
      </c>
      <c r="H1172" s="138">
        <f t="shared" si="168"/>
        <v>0</v>
      </c>
      <c r="I1172" s="138"/>
    </row>
    <row r="1173" spans="1:9" ht="25.5">
      <c r="A1173" s="136"/>
      <c r="B1173" s="112" t="s">
        <v>34</v>
      </c>
      <c r="C1173" s="140" t="s">
        <v>578</v>
      </c>
      <c r="D1173" s="156" t="s">
        <v>32</v>
      </c>
      <c r="E1173" s="156"/>
      <c r="F1173" s="157">
        <v>1</v>
      </c>
      <c r="G1173" s="144">
        <f>VLOOKUP(B1173,Insumos!$A$2:$C$187,3,FALSE)</f>
        <v>0</v>
      </c>
      <c r="H1173" s="138">
        <f t="shared" si="168"/>
        <v>0</v>
      </c>
      <c r="I1173" s="138"/>
    </row>
    <row r="1174" spans="1:9" ht="12.75">
      <c r="A1174" s="136"/>
      <c r="B1174" s="155" t="s">
        <v>194</v>
      </c>
      <c r="C1174" s="140" t="s">
        <v>578</v>
      </c>
      <c r="D1174" s="156" t="s">
        <v>32</v>
      </c>
      <c r="E1174" s="156"/>
      <c r="F1174" s="157">
        <v>1</v>
      </c>
      <c r="G1174" s="144">
        <f>VLOOKUP(B1174,Insumos!$A$2:$C$187,3,FALSE)</f>
        <v>0</v>
      </c>
      <c r="H1174" s="138">
        <f t="shared" si="168"/>
        <v>0</v>
      </c>
      <c r="I1174" s="138"/>
    </row>
    <row r="1175" spans="1:9" ht="12.75">
      <c r="A1175" s="136"/>
      <c r="B1175" s="155" t="s">
        <v>195</v>
      </c>
      <c r="C1175" s="140" t="s">
        <v>578</v>
      </c>
      <c r="D1175" s="156" t="s">
        <v>41</v>
      </c>
      <c r="E1175" s="156"/>
      <c r="F1175" s="157">
        <v>1</v>
      </c>
      <c r="G1175" s="144">
        <f>VLOOKUP(B1175,Insumos!$A$2:$C$187,3,FALSE)</f>
        <v>0</v>
      </c>
      <c r="H1175" s="138">
        <f t="shared" si="168"/>
        <v>0</v>
      </c>
      <c r="I1175" s="138"/>
    </row>
    <row r="1176" spans="1:9" ht="12.75">
      <c r="A1176" s="136"/>
      <c r="B1176" s="155" t="s">
        <v>196</v>
      </c>
      <c r="C1176" s="140" t="s">
        <v>578</v>
      </c>
      <c r="D1176" s="156" t="s">
        <v>41</v>
      </c>
      <c r="E1176" s="156"/>
      <c r="F1176" s="157">
        <v>1</v>
      </c>
      <c r="G1176" s="144">
        <f>VLOOKUP(B1176,Insumos!$A$2:$C$187,3,FALSE)</f>
        <v>0</v>
      </c>
      <c r="H1176" s="138">
        <f t="shared" si="168"/>
        <v>0</v>
      </c>
      <c r="I1176" s="138"/>
    </row>
    <row r="1177" spans="1:9" ht="25.5">
      <c r="A1177" s="136"/>
      <c r="B1177" s="127" t="s">
        <v>706</v>
      </c>
      <c r="C1177" s="140" t="s">
        <v>578</v>
      </c>
      <c r="D1177" s="156" t="s">
        <v>32</v>
      </c>
      <c r="E1177" s="156"/>
      <c r="F1177" s="157">
        <v>62</v>
      </c>
      <c r="G1177" s="144">
        <f>VLOOKUP(B1177,Insumos!$A$2:$C$187,3,FALSE)</f>
        <v>0</v>
      </c>
      <c r="H1177" s="138">
        <f t="shared" si="168"/>
        <v>0</v>
      </c>
      <c r="I1177" s="138"/>
    </row>
    <row r="1178" spans="1:9" ht="12.75">
      <c r="A1178" s="136"/>
      <c r="B1178" s="112" t="s">
        <v>285</v>
      </c>
      <c r="C1178" s="140" t="s">
        <v>578</v>
      </c>
      <c r="D1178" s="156" t="s">
        <v>32</v>
      </c>
      <c r="E1178" s="156"/>
      <c r="F1178" s="157">
        <v>12</v>
      </c>
      <c r="G1178" s="144">
        <f>VLOOKUP(B1178,Insumos!$A$2:$C$187,3,FALSE)</f>
        <v>0</v>
      </c>
      <c r="H1178" s="138">
        <f t="shared" si="168"/>
        <v>0</v>
      </c>
      <c r="I1178" s="138"/>
    </row>
    <row r="1179" spans="1:9" ht="12.75">
      <c r="A1179" s="136"/>
      <c r="B1179" s="112" t="s">
        <v>372</v>
      </c>
      <c r="C1179" s="140" t="s">
        <v>578</v>
      </c>
      <c r="D1179" s="156" t="s">
        <v>32</v>
      </c>
      <c r="E1179" s="156"/>
      <c r="F1179" s="157">
        <v>18</v>
      </c>
      <c r="G1179" s="144">
        <f>VLOOKUP(B1179,Insumos!$A$2:$C$187,3,FALSE)</f>
        <v>0</v>
      </c>
      <c r="H1179" s="138">
        <f t="shared" si="168"/>
        <v>0</v>
      </c>
      <c r="I1179" s="138"/>
    </row>
    <row r="1180" spans="1:9" ht="12.75">
      <c r="A1180" s="136"/>
      <c r="B1180" s="127" t="s">
        <v>707</v>
      </c>
      <c r="C1180" s="140" t="s">
        <v>578</v>
      </c>
      <c r="D1180" s="156" t="s">
        <v>32</v>
      </c>
      <c r="E1180" s="156"/>
      <c r="F1180" s="157">
        <v>3.95</v>
      </c>
      <c r="G1180" s="144">
        <f>VLOOKUP(B1180,Insumos!$A$2:$C$187,3,FALSE)</f>
        <v>0</v>
      </c>
      <c r="H1180" s="138">
        <f t="shared" si="168"/>
        <v>0</v>
      </c>
      <c r="I1180" s="138"/>
    </row>
    <row r="1181" spans="1:9" ht="25.5">
      <c r="A1181" s="136"/>
      <c r="B1181" s="127" t="s">
        <v>703</v>
      </c>
      <c r="C1181" s="140" t="s">
        <v>578</v>
      </c>
      <c r="D1181" s="156" t="s">
        <v>30</v>
      </c>
      <c r="E1181" s="156"/>
      <c r="F1181" s="157">
        <v>50</v>
      </c>
      <c r="G1181" s="144">
        <f>VLOOKUP(B1181,Insumos!$A$2:$C$187,3,FALSE)</f>
        <v>0</v>
      </c>
      <c r="H1181" s="138">
        <f t="shared" si="168"/>
        <v>0</v>
      </c>
      <c r="I1181" s="138"/>
    </row>
    <row r="1182" spans="1:9" ht="12.75">
      <c r="A1182" s="136"/>
      <c r="B1182" s="112" t="s">
        <v>292</v>
      </c>
      <c r="C1182" s="140" t="s">
        <v>578</v>
      </c>
      <c r="D1182" s="156" t="s">
        <v>30</v>
      </c>
      <c r="E1182" s="156"/>
      <c r="F1182" s="157">
        <v>1</v>
      </c>
      <c r="G1182" s="144">
        <f>VLOOKUP(B1182,Insumos!$A$2:$C$187,3,FALSE)</f>
        <v>0</v>
      </c>
      <c r="H1182" s="138">
        <f t="shared" si="168"/>
        <v>0</v>
      </c>
      <c r="I1182" s="138"/>
    </row>
    <row r="1183" spans="1:9" ht="25.5">
      <c r="A1183" s="136"/>
      <c r="B1183" s="112" t="s">
        <v>719</v>
      </c>
      <c r="C1183" s="140" t="s">
        <v>578</v>
      </c>
      <c r="D1183" s="156" t="s">
        <v>32</v>
      </c>
      <c r="E1183" s="156"/>
      <c r="F1183" s="157">
        <v>132</v>
      </c>
      <c r="G1183" s="144">
        <f>VLOOKUP(B1183,Insumos!$A$2:$C$187,3,FALSE)</f>
        <v>0</v>
      </c>
      <c r="H1183" s="138">
        <f t="shared" si="168"/>
        <v>0</v>
      </c>
      <c r="I1183" s="138"/>
    </row>
    <row r="1184" spans="1:9" ht="12.75">
      <c r="A1184" s="136"/>
      <c r="B1184" s="112" t="s">
        <v>47</v>
      </c>
      <c r="C1184" s="140" t="s">
        <v>578</v>
      </c>
      <c r="D1184" s="156" t="s">
        <v>32</v>
      </c>
      <c r="E1184" s="156"/>
      <c r="F1184" s="157">
        <v>6</v>
      </c>
      <c r="G1184" s="144">
        <f>VLOOKUP(B1184,Insumos!$A$2:$C$187,3,FALSE)</f>
        <v>0</v>
      </c>
      <c r="H1184" s="138">
        <f t="shared" si="168"/>
        <v>0</v>
      </c>
      <c r="I1184" s="138"/>
    </row>
    <row r="1185" spans="1:9" ht="12.75">
      <c r="A1185" s="136"/>
      <c r="B1185" s="112" t="s">
        <v>570</v>
      </c>
      <c r="C1185" s="140" t="s">
        <v>578</v>
      </c>
      <c r="D1185" s="156" t="s">
        <v>32</v>
      </c>
      <c r="E1185" s="156"/>
      <c r="F1185" s="162">
        <v>8</v>
      </c>
      <c r="G1185" s="144">
        <f>VLOOKUP(B1185,Insumos!$A$2:$C$187,3,FALSE)</f>
        <v>0</v>
      </c>
      <c r="H1185" s="138">
        <f t="shared" si="168"/>
        <v>0</v>
      </c>
      <c r="I1185" s="138"/>
    </row>
    <row r="1186" spans="1:9" ht="25.5">
      <c r="A1186" s="136"/>
      <c r="B1186" s="112" t="s">
        <v>571</v>
      </c>
      <c r="C1186" s="140" t="s">
        <v>578</v>
      </c>
      <c r="D1186" s="156" t="s">
        <v>32</v>
      </c>
      <c r="E1186" s="156"/>
      <c r="F1186" s="157">
        <v>6</v>
      </c>
      <c r="G1186" s="144">
        <f>VLOOKUP(B1186,Insumos!$A$2:$C$187,3,FALSE)</f>
        <v>0</v>
      </c>
      <c r="H1186" s="138">
        <f t="shared" si="168"/>
        <v>0</v>
      </c>
      <c r="I1186" s="138"/>
    </row>
    <row r="1187" spans="1:9" ht="25.5">
      <c r="A1187" s="136"/>
      <c r="B1187" s="112" t="s">
        <v>33</v>
      </c>
      <c r="C1187" s="140" t="s">
        <v>578</v>
      </c>
      <c r="D1187" s="156" t="s">
        <v>32</v>
      </c>
      <c r="E1187" s="156"/>
      <c r="F1187" s="157">
        <v>27</v>
      </c>
      <c r="G1187" s="144">
        <f>VLOOKUP(B1187,Insumos!$A$2:$C$187,3,FALSE)</f>
        <v>0</v>
      </c>
      <c r="H1187" s="138">
        <f t="shared" si="168"/>
        <v>0</v>
      </c>
      <c r="I1187" s="138"/>
    </row>
    <row r="1188" spans="1:9" ht="25.5">
      <c r="A1188" s="136"/>
      <c r="B1188" s="112" t="s">
        <v>573</v>
      </c>
      <c r="C1188" s="140" t="s">
        <v>578</v>
      </c>
      <c r="D1188" s="156" t="s">
        <v>32</v>
      </c>
      <c r="E1188" s="156"/>
      <c r="F1188" s="157">
        <v>30</v>
      </c>
      <c r="G1188" s="144">
        <f>VLOOKUP(B1188,Insumos!$A$2:$C$187,3,FALSE)</f>
        <v>0</v>
      </c>
      <c r="H1188" s="138">
        <f t="shared" si="168"/>
        <v>0</v>
      </c>
      <c r="I1188" s="138"/>
    </row>
    <row r="1189" spans="1:9" ht="12.75">
      <c r="A1189" s="136"/>
      <c r="B1189" s="112" t="s">
        <v>108</v>
      </c>
      <c r="C1189" s="140" t="s">
        <v>578</v>
      </c>
      <c r="D1189" s="156" t="s">
        <v>32</v>
      </c>
      <c r="E1189" s="156"/>
      <c r="F1189" s="157">
        <v>3</v>
      </c>
      <c r="G1189" s="144">
        <f>VLOOKUP(B1189,Insumos!$A$2:$C$187,3,FALSE)</f>
        <v>0</v>
      </c>
      <c r="H1189" s="138">
        <f t="shared" si="168"/>
        <v>0</v>
      </c>
      <c r="I1189" s="138"/>
    </row>
    <row r="1190" spans="1:9" ht="12.75">
      <c r="A1190" s="136"/>
      <c r="B1190" s="155" t="s">
        <v>311</v>
      </c>
      <c r="C1190" s="140" t="s">
        <v>578</v>
      </c>
      <c r="D1190" s="156" t="s">
        <v>32</v>
      </c>
      <c r="E1190" s="156"/>
      <c r="F1190" s="157">
        <v>3</v>
      </c>
      <c r="G1190" s="144">
        <f>VLOOKUP(B1190,Insumos!$A$2:$C$187,3,FALSE)</f>
        <v>0</v>
      </c>
      <c r="H1190" s="138">
        <f t="shared" si="168"/>
        <v>0</v>
      </c>
      <c r="I1190" s="138"/>
    </row>
    <row r="1191" spans="1:9" ht="12.75">
      <c r="A1191" s="136"/>
      <c r="B1191" s="155" t="s">
        <v>197</v>
      </c>
      <c r="C1191" s="140" t="s">
        <v>578</v>
      </c>
      <c r="D1191" s="156" t="s">
        <v>32</v>
      </c>
      <c r="E1191" s="156"/>
      <c r="F1191" s="157">
        <v>3</v>
      </c>
      <c r="G1191" s="144">
        <f>VLOOKUP(B1191,Insumos!$A$2:$C$187,3,FALSE)</f>
        <v>0</v>
      </c>
      <c r="H1191" s="138">
        <f t="shared" si="168"/>
        <v>0</v>
      </c>
      <c r="I1191" s="138"/>
    </row>
    <row r="1192" spans="1:9" ht="12.75">
      <c r="A1192" s="136"/>
      <c r="B1192" s="112" t="s">
        <v>711</v>
      </c>
      <c r="C1192" s="140" t="s">
        <v>578</v>
      </c>
      <c r="D1192" s="156" t="s">
        <v>32</v>
      </c>
      <c r="E1192" s="156"/>
      <c r="F1192" s="157">
        <v>3</v>
      </c>
      <c r="G1192" s="144">
        <f>VLOOKUP(B1192,Insumos!$A$2:$C$187,3,FALSE)</f>
        <v>0</v>
      </c>
      <c r="H1192" s="138">
        <f t="shared" si="168"/>
        <v>0</v>
      </c>
      <c r="I1192" s="138"/>
    </row>
    <row r="1193" spans="1:9" ht="12.75">
      <c r="A1193" s="136"/>
      <c r="B1193" s="112" t="s">
        <v>113</v>
      </c>
      <c r="C1193" s="140" t="s">
        <v>578</v>
      </c>
      <c r="D1193" s="156" t="s">
        <v>32</v>
      </c>
      <c r="E1193" s="156"/>
      <c r="F1193" s="157">
        <v>3</v>
      </c>
      <c r="G1193" s="144">
        <f>VLOOKUP(B1193,Insumos!$A$2:$C$187,3,FALSE)</f>
        <v>0</v>
      </c>
      <c r="H1193" s="138">
        <f t="shared" si="168"/>
        <v>0</v>
      </c>
      <c r="I1193" s="138"/>
    </row>
    <row r="1194" spans="1:9" ht="12.75">
      <c r="A1194" s="136"/>
      <c r="B1194" s="112"/>
      <c r="C1194" s="140"/>
      <c r="D1194" s="101"/>
      <c r="E1194" s="101"/>
      <c r="F1194" s="101"/>
      <c r="G1194" s="144"/>
      <c r="H1194" s="138"/>
      <c r="I1194" s="141"/>
    </row>
    <row r="1195" spans="1:9" ht="12.75">
      <c r="A1195" s="292">
        <v>16</v>
      </c>
      <c r="B1195" s="293" t="s">
        <v>309</v>
      </c>
      <c r="C1195" s="140" t="s">
        <v>545</v>
      </c>
      <c r="D1195" s="294" t="s">
        <v>545</v>
      </c>
      <c r="E1195" s="109"/>
      <c r="F1195" s="294"/>
      <c r="G1195" s="294"/>
      <c r="H1195" s="295">
        <f>SUM(H1196:H1229)</f>
        <v>0</v>
      </c>
      <c r="I1195" s="295">
        <v>44.35</v>
      </c>
    </row>
    <row r="1196" spans="1:9" ht="25.5">
      <c r="A1196" s="136"/>
      <c r="B1196" s="155" t="s">
        <v>262</v>
      </c>
      <c r="C1196" s="140" t="s">
        <v>545</v>
      </c>
      <c r="D1196" s="156" t="s">
        <v>32</v>
      </c>
      <c r="E1196" s="156"/>
      <c r="F1196" s="157">
        <v>2</v>
      </c>
      <c r="G1196" s="144">
        <f>VLOOKUP(B1196,Insumos!$A$2:$C$187,3,FALSE)</f>
        <v>0</v>
      </c>
      <c r="H1196" s="138">
        <f t="shared" ref="H1196" si="169">G1196*F1196</f>
        <v>0</v>
      </c>
      <c r="I1196" s="138"/>
    </row>
    <row r="1197" spans="1:9" ht="12.75">
      <c r="A1197" s="136"/>
      <c r="B1197" s="112" t="s">
        <v>103</v>
      </c>
      <c r="C1197" s="140" t="s">
        <v>545</v>
      </c>
      <c r="D1197" s="156" t="s">
        <v>32</v>
      </c>
      <c r="E1197" s="156"/>
      <c r="F1197" s="157">
        <v>2</v>
      </c>
      <c r="G1197" s="144">
        <f>VLOOKUP(B1197,Insumos!$A$2:$C$187,3,FALSE)</f>
        <v>0</v>
      </c>
      <c r="H1197" s="138">
        <f t="shared" ref="H1197:H1229" si="170">G1197*F1197</f>
        <v>0</v>
      </c>
      <c r="I1197" s="138"/>
    </row>
    <row r="1198" spans="1:9" ht="12.75">
      <c r="A1198" s="136"/>
      <c r="B1198" s="112" t="s">
        <v>281</v>
      </c>
      <c r="C1198" s="140" t="s">
        <v>545</v>
      </c>
      <c r="D1198" s="156" t="s">
        <v>32</v>
      </c>
      <c r="E1198" s="156"/>
      <c r="F1198" s="157">
        <v>78</v>
      </c>
      <c r="G1198" s="144">
        <f>VLOOKUP(B1198,Insumos!$A$2:$C$187,3,FALSE)</f>
        <v>0</v>
      </c>
      <c r="H1198" s="138">
        <f t="shared" si="170"/>
        <v>0</v>
      </c>
      <c r="I1198" s="138"/>
    </row>
    <row r="1199" spans="1:9" ht="12.75">
      <c r="A1199" s="136"/>
      <c r="B1199" s="112" t="s">
        <v>104</v>
      </c>
      <c r="C1199" s="140" t="s">
        <v>545</v>
      </c>
      <c r="D1199" s="156" t="s">
        <v>32</v>
      </c>
      <c r="E1199" s="156"/>
      <c r="F1199" s="157">
        <v>10</v>
      </c>
      <c r="G1199" s="144">
        <f>VLOOKUP(B1199,Insumos!$A$2:$C$187,3,FALSE)</f>
        <v>0</v>
      </c>
      <c r="H1199" s="138">
        <f t="shared" si="170"/>
        <v>0</v>
      </c>
      <c r="I1199" s="138"/>
    </row>
    <row r="1200" spans="1:9" ht="12.75">
      <c r="A1200" s="136"/>
      <c r="B1200" s="155" t="s">
        <v>190</v>
      </c>
      <c r="C1200" s="140" t="s">
        <v>545</v>
      </c>
      <c r="D1200" s="156" t="s">
        <v>32</v>
      </c>
      <c r="E1200" s="156"/>
      <c r="F1200" s="157">
        <v>4</v>
      </c>
      <c r="G1200" s="144">
        <f>VLOOKUP(B1200,Insumos!$A$2:$C$187,3,FALSE)</f>
        <v>0</v>
      </c>
      <c r="H1200" s="138">
        <f t="shared" si="170"/>
        <v>0</v>
      </c>
      <c r="I1200" s="138"/>
    </row>
    <row r="1201" spans="1:9" ht="12.75">
      <c r="A1201" s="136"/>
      <c r="B1201" s="112" t="s">
        <v>288</v>
      </c>
      <c r="C1201" s="140" t="s">
        <v>545</v>
      </c>
      <c r="D1201" s="156" t="s">
        <v>32</v>
      </c>
      <c r="E1201" s="156"/>
      <c r="F1201" s="157">
        <v>8</v>
      </c>
      <c r="G1201" s="144">
        <f>VLOOKUP(B1201,Insumos!$A$2:$C$187,3,FALSE)</f>
        <v>0</v>
      </c>
      <c r="H1201" s="138">
        <f t="shared" si="170"/>
        <v>0</v>
      </c>
      <c r="I1201" s="138"/>
    </row>
    <row r="1202" spans="1:9" ht="12.75">
      <c r="A1202" s="136"/>
      <c r="B1202" s="112" t="s">
        <v>105</v>
      </c>
      <c r="C1202" s="140" t="s">
        <v>545</v>
      </c>
      <c r="D1202" s="156" t="s">
        <v>32</v>
      </c>
      <c r="E1202" s="156"/>
      <c r="F1202" s="157">
        <v>10</v>
      </c>
      <c r="G1202" s="144">
        <f>VLOOKUP(B1202,Insumos!$A$2:$C$187,3,FALSE)</f>
        <v>0</v>
      </c>
      <c r="H1202" s="138">
        <f t="shared" si="170"/>
        <v>0</v>
      </c>
      <c r="I1202" s="138"/>
    </row>
    <row r="1203" spans="1:9" ht="12.75">
      <c r="A1203" s="136"/>
      <c r="B1203" s="155" t="s">
        <v>191</v>
      </c>
      <c r="C1203" s="140" t="s">
        <v>545</v>
      </c>
      <c r="D1203" s="156" t="s">
        <v>32</v>
      </c>
      <c r="E1203" s="156"/>
      <c r="F1203" s="157">
        <v>21</v>
      </c>
      <c r="G1203" s="144">
        <f>VLOOKUP(B1203,Insumos!$A$2:$C$187,3,FALSE)</f>
        <v>0</v>
      </c>
      <c r="H1203" s="138">
        <f t="shared" si="170"/>
        <v>0</v>
      </c>
      <c r="I1203" s="138"/>
    </row>
    <row r="1204" spans="1:9" ht="25.5">
      <c r="A1204" s="136"/>
      <c r="B1204" s="112" t="s">
        <v>287</v>
      </c>
      <c r="C1204" s="140" t="s">
        <v>545</v>
      </c>
      <c r="D1204" s="156" t="s">
        <v>32</v>
      </c>
      <c r="E1204" s="156"/>
      <c r="F1204" s="157">
        <v>34</v>
      </c>
      <c r="G1204" s="144">
        <f>VLOOKUP(B1204,Insumos!$A$2:$C$187,3,FALSE)</f>
        <v>0</v>
      </c>
      <c r="H1204" s="138">
        <f t="shared" si="170"/>
        <v>0</v>
      </c>
      <c r="I1204" s="138"/>
    </row>
    <row r="1205" spans="1:9" ht="12.75">
      <c r="A1205" s="136"/>
      <c r="B1205" s="112" t="s">
        <v>107</v>
      </c>
      <c r="C1205" s="140" t="s">
        <v>545</v>
      </c>
      <c r="D1205" s="156" t="s">
        <v>32</v>
      </c>
      <c r="E1205" s="156"/>
      <c r="F1205" s="157">
        <v>12</v>
      </c>
      <c r="G1205" s="144">
        <f>VLOOKUP(B1205,Insumos!$A$2:$C$187,3,FALSE)</f>
        <v>0</v>
      </c>
      <c r="H1205" s="138">
        <f t="shared" si="170"/>
        <v>0</v>
      </c>
      <c r="I1205" s="138"/>
    </row>
    <row r="1206" spans="1:9" ht="12.75">
      <c r="A1206" s="136"/>
      <c r="B1206" s="155" t="s">
        <v>192</v>
      </c>
      <c r="C1206" s="140" t="s">
        <v>545</v>
      </c>
      <c r="D1206" s="156" t="s">
        <v>32</v>
      </c>
      <c r="E1206" s="156"/>
      <c r="F1206" s="157">
        <v>2</v>
      </c>
      <c r="G1206" s="144">
        <f>VLOOKUP(B1206,Insumos!$A$2:$C$187,3,FALSE)</f>
        <v>0</v>
      </c>
      <c r="H1206" s="138">
        <f t="shared" si="170"/>
        <v>0</v>
      </c>
      <c r="I1206" s="138"/>
    </row>
    <row r="1207" spans="1:9" ht="12.75">
      <c r="A1207" s="136"/>
      <c r="B1207" s="155" t="s">
        <v>283</v>
      </c>
      <c r="C1207" s="140" t="s">
        <v>545</v>
      </c>
      <c r="D1207" s="156" t="s">
        <v>32</v>
      </c>
      <c r="E1207" s="156"/>
      <c r="F1207" s="157">
        <v>5</v>
      </c>
      <c r="G1207" s="144">
        <f>VLOOKUP(B1207,Insumos!$A$2:$C$187,3,FALSE)</f>
        <v>0</v>
      </c>
      <c r="H1207" s="138">
        <f t="shared" si="170"/>
        <v>0</v>
      </c>
      <c r="I1207" s="138"/>
    </row>
    <row r="1208" spans="1:9" ht="12.75">
      <c r="A1208" s="136"/>
      <c r="B1208" s="155" t="s">
        <v>193</v>
      </c>
      <c r="C1208" s="140" t="s">
        <v>545</v>
      </c>
      <c r="D1208" s="156" t="s">
        <v>32</v>
      </c>
      <c r="E1208" s="156"/>
      <c r="F1208" s="157">
        <v>72</v>
      </c>
      <c r="G1208" s="144">
        <f>VLOOKUP(B1208,Insumos!$A$2:$C$187,3,FALSE)</f>
        <v>0</v>
      </c>
      <c r="H1208" s="138">
        <f t="shared" si="170"/>
        <v>0</v>
      </c>
      <c r="I1208" s="138"/>
    </row>
    <row r="1209" spans="1:9" ht="25.5">
      <c r="A1209" s="136"/>
      <c r="B1209" s="112" t="s">
        <v>34</v>
      </c>
      <c r="C1209" s="140" t="s">
        <v>545</v>
      </c>
      <c r="D1209" s="156" t="s">
        <v>32</v>
      </c>
      <c r="E1209" s="156"/>
      <c r="F1209" s="157">
        <v>1</v>
      </c>
      <c r="G1209" s="144">
        <f>VLOOKUP(B1209,Insumos!$A$2:$C$187,3,FALSE)</f>
        <v>0</v>
      </c>
      <c r="H1209" s="138">
        <f t="shared" si="170"/>
        <v>0</v>
      </c>
      <c r="I1209" s="138"/>
    </row>
    <row r="1210" spans="1:9" ht="12.75">
      <c r="A1210" s="136"/>
      <c r="B1210" s="155" t="s">
        <v>194</v>
      </c>
      <c r="C1210" s="140" t="s">
        <v>545</v>
      </c>
      <c r="D1210" s="156" t="s">
        <v>32</v>
      </c>
      <c r="E1210" s="156"/>
      <c r="F1210" s="157">
        <v>1</v>
      </c>
      <c r="G1210" s="144">
        <f>VLOOKUP(B1210,Insumos!$A$2:$C$187,3,FALSE)</f>
        <v>0</v>
      </c>
      <c r="H1210" s="138">
        <f t="shared" si="170"/>
        <v>0</v>
      </c>
      <c r="I1210" s="138"/>
    </row>
    <row r="1211" spans="1:9" ht="12.75">
      <c r="A1211" s="136"/>
      <c r="B1211" s="155" t="s">
        <v>195</v>
      </c>
      <c r="C1211" s="140" t="s">
        <v>545</v>
      </c>
      <c r="D1211" s="156" t="s">
        <v>41</v>
      </c>
      <c r="E1211" s="156"/>
      <c r="F1211" s="157">
        <v>1</v>
      </c>
      <c r="G1211" s="144">
        <f>VLOOKUP(B1211,Insumos!$A$2:$C$187,3,FALSE)</f>
        <v>0</v>
      </c>
      <c r="H1211" s="138">
        <f t="shared" si="170"/>
        <v>0</v>
      </c>
      <c r="I1211" s="138"/>
    </row>
    <row r="1212" spans="1:9" ht="12.75">
      <c r="A1212" s="136"/>
      <c r="B1212" s="155" t="s">
        <v>196</v>
      </c>
      <c r="C1212" s="140" t="s">
        <v>545</v>
      </c>
      <c r="D1212" s="156" t="s">
        <v>41</v>
      </c>
      <c r="E1212" s="156"/>
      <c r="F1212" s="157">
        <v>1</v>
      </c>
      <c r="G1212" s="144">
        <f>VLOOKUP(B1212,Insumos!$A$2:$C$187,3,FALSE)</f>
        <v>0</v>
      </c>
      <c r="H1212" s="138">
        <f t="shared" si="170"/>
        <v>0</v>
      </c>
      <c r="I1212" s="138"/>
    </row>
    <row r="1213" spans="1:9" ht="25.5">
      <c r="A1213" s="136"/>
      <c r="B1213" s="127" t="s">
        <v>706</v>
      </c>
      <c r="C1213" s="140" t="s">
        <v>545</v>
      </c>
      <c r="D1213" s="156" t="s">
        <v>32</v>
      </c>
      <c r="E1213" s="156"/>
      <c r="F1213" s="157">
        <v>62</v>
      </c>
      <c r="G1213" s="144">
        <f>VLOOKUP(B1213,Insumos!$A$2:$C$187,3,FALSE)</f>
        <v>0</v>
      </c>
      <c r="H1213" s="138">
        <f t="shared" si="170"/>
        <v>0</v>
      </c>
      <c r="I1213" s="138"/>
    </row>
    <row r="1214" spans="1:9" ht="12.75">
      <c r="A1214" s="136"/>
      <c r="B1214" s="112" t="s">
        <v>285</v>
      </c>
      <c r="C1214" s="140" t="s">
        <v>545</v>
      </c>
      <c r="D1214" s="156" t="s">
        <v>32</v>
      </c>
      <c r="E1214" s="156"/>
      <c r="F1214" s="157">
        <v>12</v>
      </c>
      <c r="G1214" s="144">
        <f>VLOOKUP(B1214,Insumos!$A$2:$C$187,3,FALSE)</f>
        <v>0</v>
      </c>
      <c r="H1214" s="138">
        <f t="shared" si="170"/>
        <v>0</v>
      </c>
      <c r="I1214" s="138"/>
    </row>
    <row r="1215" spans="1:9" ht="12.75">
      <c r="A1215" s="136"/>
      <c r="B1215" s="112" t="s">
        <v>372</v>
      </c>
      <c r="C1215" s="140" t="s">
        <v>545</v>
      </c>
      <c r="D1215" s="156" t="s">
        <v>32</v>
      </c>
      <c r="E1215" s="156"/>
      <c r="F1215" s="157">
        <v>18</v>
      </c>
      <c r="G1215" s="144">
        <f>VLOOKUP(B1215,Insumos!$A$2:$C$187,3,FALSE)</f>
        <v>0</v>
      </c>
      <c r="H1215" s="138">
        <f t="shared" si="170"/>
        <v>0</v>
      </c>
      <c r="I1215" s="138"/>
    </row>
    <row r="1216" spans="1:9" ht="12.75">
      <c r="A1216" s="136"/>
      <c r="B1216" s="127" t="s">
        <v>707</v>
      </c>
      <c r="C1216" s="140" t="s">
        <v>545</v>
      </c>
      <c r="D1216" s="156" t="s">
        <v>32</v>
      </c>
      <c r="E1216" s="156"/>
      <c r="F1216" s="157">
        <v>3.95</v>
      </c>
      <c r="G1216" s="144">
        <f>VLOOKUP(B1216,Insumos!$A$2:$C$187,3,FALSE)</f>
        <v>0</v>
      </c>
      <c r="H1216" s="138">
        <f t="shared" si="170"/>
        <v>0</v>
      </c>
      <c r="I1216" s="138"/>
    </row>
    <row r="1217" spans="1:9" ht="25.5">
      <c r="A1217" s="136"/>
      <c r="B1217" s="127" t="s">
        <v>703</v>
      </c>
      <c r="C1217" s="140" t="s">
        <v>545</v>
      </c>
      <c r="D1217" s="156" t="s">
        <v>30</v>
      </c>
      <c r="E1217" s="156"/>
      <c r="F1217" s="157">
        <v>50</v>
      </c>
      <c r="G1217" s="144">
        <f>VLOOKUP(B1217,Insumos!$A$2:$C$187,3,FALSE)</f>
        <v>0</v>
      </c>
      <c r="H1217" s="138">
        <f t="shared" si="170"/>
        <v>0</v>
      </c>
      <c r="I1217" s="138"/>
    </row>
    <row r="1218" spans="1:9" ht="12.75">
      <c r="A1218" s="136"/>
      <c r="B1218" s="112" t="s">
        <v>292</v>
      </c>
      <c r="C1218" s="140" t="s">
        <v>545</v>
      </c>
      <c r="D1218" s="156" t="s">
        <v>30</v>
      </c>
      <c r="E1218" s="156"/>
      <c r="F1218" s="157">
        <v>1</v>
      </c>
      <c r="G1218" s="144">
        <f>VLOOKUP(B1218,Insumos!$A$2:$C$187,3,FALSE)</f>
        <v>0</v>
      </c>
      <c r="H1218" s="138">
        <f t="shared" si="170"/>
        <v>0</v>
      </c>
      <c r="I1218" s="138"/>
    </row>
    <row r="1219" spans="1:9" ht="25.5">
      <c r="A1219" s="136"/>
      <c r="B1219" s="112" t="s">
        <v>719</v>
      </c>
      <c r="C1219" s="140" t="s">
        <v>545</v>
      </c>
      <c r="D1219" s="156" t="s">
        <v>32</v>
      </c>
      <c r="E1219" s="156"/>
      <c r="F1219" s="157">
        <v>132</v>
      </c>
      <c r="G1219" s="144">
        <f>VLOOKUP(B1219,Insumos!$A$2:$C$187,3,FALSE)</f>
        <v>0</v>
      </c>
      <c r="H1219" s="138">
        <f t="shared" si="170"/>
        <v>0</v>
      </c>
      <c r="I1219" s="138"/>
    </row>
    <row r="1220" spans="1:9" ht="12.75">
      <c r="A1220" s="136"/>
      <c r="B1220" s="112" t="s">
        <v>47</v>
      </c>
      <c r="C1220" s="140" t="s">
        <v>545</v>
      </c>
      <c r="D1220" s="156" t="s">
        <v>32</v>
      </c>
      <c r="E1220" s="156"/>
      <c r="F1220" s="157">
        <v>6</v>
      </c>
      <c r="G1220" s="144">
        <f>VLOOKUP(B1220,Insumos!$A$2:$C$187,3,FALSE)</f>
        <v>0</v>
      </c>
      <c r="H1220" s="138">
        <f t="shared" si="170"/>
        <v>0</v>
      </c>
      <c r="I1220" s="138"/>
    </row>
    <row r="1221" spans="1:9" ht="12.75">
      <c r="A1221" s="136"/>
      <c r="B1221" s="112" t="s">
        <v>570</v>
      </c>
      <c r="C1221" s="140" t="s">
        <v>545</v>
      </c>
      <c r="D1221" s="156" t="s">
        <v>32</v>
      </c>
      <c r="E1221" s="156"/>
      <c r="F1221" s="162">
        <v>8</v>
      </c>
      <c r="G1221" s="144">
        <f>VLOOKUP(B1221,Insumos!$A$2:$C$187,3,FALSE)</f>
        <v>0</v>
      </c>
      <c r="H1221" s="138">
        <f t="shared" si="170"/>
        <v>0</v>
      </c>
      <c r="I1221" s="138"/>
    </row>
    <row r="1222" spans="1:9" ht="25.5">
      <c r="A1222" s="136"/>
      <c r="B1222" s="112" t="s">
        <v>571</v>
      </c>
      <c r="C1222" s="140" t="s">
        <v>545</v>
      </c>
      <c r="D1222" s="156" t="s">
        <v>32</v>
      </c>
      <c r="E1222" s="156"/>
      <c r="F1222" s="157">
        <v>6</v>
      </c>
      <c r="G1222" s="144">
        <f>VLOOKUP(B1222,Insumos!$A$2:$C$187,3,FALSE)</f>
        <v>0</v>
      </c>
      <c r="H1222" s="138">
        <f t="shared" si="170"/>
        <v>0</v>
      </c>
      <c r="I1222" s="138"/>
    </row>
    <row r="1223" spans="1:9" ht="25.5">
      <c r="A1223" s="136"/>
      <c r="B1223" s="112" t="s">
        <v>33</v>
      </c>
      <c r="C1223" s="140" t="s">
        <v>545</v>
      </c>
      <c r="D1223" s="156" t="s">
        <v>32</v>
      </c>
      <c r="E1223" s="156"/>
      <c r="F1223" s="157">
        <v>27</v>
      </c>
      <c r="G1223" s="144">
        <f>VLOOKUP(B1223,Insumos!$A$2:$C$187,3,FALSE)</f>
        <v>0</v>
      </c>
      <c r="H1223" s="138">
        <f t="shared" si="170"/>
        <v>0</v>
      </c>
      <c r="I1223" s="138"/>
    </row>
    <row r="1224" spans="1:9" ht="25.5">
      <c r="A1224" s="136"/>
      <c r="B1224" s="112" t="s">
        <v>573</v>
      </c>
      <c r="C1224" s="140" t="s">
        <v>545</v>
      </c>
      <c r="D1224" s="156" t="s">
        <v>32</v>
      </c>
      <c r="E1224" s="156"/>
      <c r="F1224" s="157">
        <v>30</v>
      </c>
      <c r="G1224" s="144">
        <f>VLOOKUP(B1224,Insumos!$A$2:$C$187,3,FALSE)</f>
        <v>0</v>
      </c>
      <c r="H1224" s="138">
        <f t="shared" si="170"/>
        <v>0</v>
      </c>
      <c r="I1224" s="138"/>
    </row>
    <row r="1225" spans="1:9" ht="12.75">
      <c r="A1225" s="136"/>
      <c r="B1225" s="112" t="s">
        <v>108</v>
      </c>
      <c r="C1225" s="140" t="s">
        <v>545</v>
      </c>
      <c r="D1225" s="156" t="s">
        <v>32</v>
      </c>
      <c r="E1225" s="156"/>
      <c r="F1225" s="157">
        <v>3</v>
      </c>
      <c r="G1225" s="144">
        <f>VLOOKUP(B1225,Insumos!$A$2:$C$187,3,FALSE)</f>
        <v>0</v>
      </c>
      <c r="H1225" s="138">
        <f t="shared" si="170"/>
        <v>0</v>
      </c>
      <c r="I1225" s="138"/>
    </row>
    <row r="1226" spans="1:9" ht="12.75">
      <c r="A1226" s="136"/>
      <c r="B1226" s="155" t="s">
        <v>311</v>
      </c>
      <c r="C1226" s="140" t="s">
        <v>545</v>
      </c>
      <c r="D1226" s="156" t="s">
        <v>32</v>
      </c>
      <c r="E1226" s="156"/>
      <c r="F1226" s="157">
        <v>3</v>
      </c>
      <c r="G1226" s="144">
        <f>VLOOKUP(B1226,Insumos!$A$2:$C$187,3,FALSE)</f>
        <v>0</v>
      </c>
      <c r="H1226" s="138">
        <f t="shared" si="170"/>
        <v>0</v>
      </c>
      <c r="I1226" s="138"/>
    </row>
    <row r="1227" spans="1:9" ht="12.75">
      <c r="A1227" s="136"/>
      <c r="B1227" s="155" t="s">
        <v>198</v>
      </c>
      <c r="C1227" s="140" t="s">
        <v>545</v>
      </c>
      <c r="D1227" s="156" t="s">
        <v>32</v>
      </c>
      <c r="E1227" s="156"/>
      <c r="F1227" s="157">
        <v>3</v>
      </c>
      <c r="G1227" s="144">
        <f>VLOOKUP(B1227,Insumos!$A$2:$C$187,3,FALSE)</f>
        <v>0</v>
      </c>
      <c r="H1227" s="138">
        <f t="shared" si="170"/>
        <v>0</v>
      </c>
      <c r="I1227" s="138"/>
    </row>
    <row r="1228" spans="1:9" ht="12.75">
      <c r="A1228" s="136"/>
      <c r="B1228" s="112" t="s">
        <v>711</v>
      </c>
      <c r="C1228" s="140" t="s">
        <v>545</v>
      </c>
      <c r="D1228" s="156" t="s">
        <v>32</v>
      </c>
      <c r="E1228" s="156"/>
      <c r="F1228" s="157">
        <v>3</v>
      </c>
      <c r="G1228" s="144">
        <f>VLOOKUP(B1228,Insumos!$A$2:$C$187,3,FALSE)</f>
        <v>0</v>
      </c>
      <c r="H1228" s="138">
        <f t="shared" si="170"/>
        <v>0</v>
      </c>
      <c r="I1228" s="138"/>
    </row>
    <row r="1229" spans="1:9" ht="12.75">
      <c r="A1229" s="136"/>
      <c r="B1229" s="112" t="s">
        <v>113</v>
      </c>
      <c r="C1229" s="140" t="s">
        <v>545</v>
      </c>
      <c r="D1229" s="156" t="s">
        <v>32</v>
      </c>
      <c r="E1229" s="156"/>
      <c r="F1229" s="157">
        <v>3</v>
      </c>
      <c r="G1229" s="144">
        <f>VLOOKUP(B1229,Insumos!$A$2:$C$187,3,FALSE)</f>
        <v>0</v>
      </c>
      <c r="H1229" s="138">
        <f t="shared" si="170"/>
        <v>0</v>
      </c>
      <c r="I1229" s="138"/>
    </row>
    <row r="1230" spans="1:9" ht="12.75">
      <c r="A1230" s="136"/>
      <c r="B1230" s="112"/>
      <c r="C1230" s="140"/>
      <c r="D1230" s="156"/>
      <c r="E1230" s="156"/>
      <c r="F1230" s="157"/>
      <c r="G1230" s="144"/>
      <c r="H1230" s="138"/>
      <c r="I1230" s="138"/>
    </row>
    <row r="1231" spans="1:9" ht="12.75">
      <c r="A1231" s="292">
        <v>17</v>
      </c>
      <c r="B1231" s="293" t="s">
        <v>178</v>
      </c>
      <c r="C1231" s="140" t="s">
        <v>545</v>
      </c>
      <c r="D1231" s="294" t="s">
        <v>545</v>
      </c>
      <c r="E1231" s="109"/>
      <c r="F1231" s="294"/>
      <c r="G1231" s="294"/>
      <c r="H1231" s="295">
        <f>SUM(H1232:H1237)</f>
        <v>0</v>
      </c>
      <c r="I1231" s="295">
        <v>0.33</v>
      </c>
    </row>
    <row r="1232" spans="1:9" ht="25.5">
      <c r="A1232" s="136"/>
      <c r="B1232" s="127" t="s">
        <v>716</v>
      </c>
      <c r="C1232" s="140" t="s">
        <v>545</v>
      </c>
      <c r="D1232" s="138" t="s">
        <v>32</v>
      </c>
      <c r="E1232" s="138"/>
      <c r="F1232" s="142">
        <v>1</v>
      </c>
      <c r="G1232" s="144">
        <f>VLOOKUP(B1232,Insumos!$A$2:$C$187,3,FALSE)</f>
        <v>0</v>
      </c>
      <c r="H1232" s="138">
        <f t="shared" ref="H1232" si="171">G1232*F1232</f>
        <v>0</v>
      </c>
      <c r="I1232" s="138"/>
    </row>
    <row r="1233" spans="1:9" ht="25.5">
      <c r="A1233" s="136"/>
      <c r="B1233" s="112" t="s">
        <v>284</v>
      </c>
      <c r="C1233" s="140" t="s">
        <v>545</v>
      </c>
      <c r="D1233" s="138" t="s">
        <v>32</v>
      </c>
      <c r="E1233" s="138"/>
      <c r="F1233" s="142">
        <v>2</v>
      </c>
      <c r="G1233" s="144">
        <f>VLOOKUP(B1233,Insumos!$A$2:$C$187,3,FALSE)</f>
        <v>0</v>
      </c>
      <c r="H1233" s="138">
        <f t="shared" ref="H1233:H1237" si="172">G1233*F1233</f>
        <v>0</v>
      </c>
      <c r="I1233" s="138"/>
    </row>
    <row r="1234" spans="1:9" ht="12.75">
      <c r="A1234" s="136"/>
      <c r="B1234" s="112" t="s">
        <v>281</v>
      </c>
      <c r="C1234" s="140" t="s">
        <v>545</v>
      </c>
      <c r="D1234" s="138" t="s">
        <v>32</v>
      </c>
      <c r="E1234" s="138"/>
      <c r="F1234" s="142">
        <v>2</v>
      </c>
      <c r="G1234" s="144">
        <f>VLOOKUP(B1234,Insumos!$A$2:$C$187,3,FALSE)</f>
        <v>0</v>
      </c>
      <c r="H1234" s="138">
        <f t="shared" si="172"/>
        <v>0</v>
      </c>
      <c r="I1234" s="138"/>
    </row>
    <row r="1235" spans="1:9" ht="12.75">
      <c r="A1235" s="136"/>
      <c r="B1235" s="112" t="s">
        <v>711</v>
      </c>
      <c r="C1235" s="140" t="s">
        <v>545</v>
      </c>
      <c r="D1235" s="138" t="s">
        <v>32</v>
      </c>
      <c r="E1235" s="138"/>
      <c r="F1235" s="142">
        <v>1</v>
      </c>
      <c r="G1235" s="144">
        <f>VLOOKUP(B1235,Insumos!$A$2:$C$187,3,FALSE)</f>
        <v>0</v>
      </c>
      <c r="H1235" s="138">
        <f t="shared" si="172"/>
        <v>0</v>
      </c>
      <c r="I1235" s="138"/>
    </row>
    <row r="1236" spans="1:9" ht="12.75">
      <c r="A1236" s="136"/>
      <c r="B1236" s="112" t="s">
        <v>108</v>
      </c>
      <c r="C1236" s="140" t="s">
        <v>545</v>
      </c>
      <c r="D1236" s="138" t="s">
        <v>32</v>
      </c>
      <c r="E1236" s="138"/>
      <c r="F1236" s="142">
        <v>1</v>
      </c>
      <c r="G1236" s="144">
        <f>VLOOKUP(B1236,Insumos!$A$2:$C$187,3,FALSE)</f>
        <v>0</v>
      </c>
      <c r="H1236" s="138">
        <f t="shared" si="172"/>
        <v>0</v>
      </c>
      <c r="I1236" s="138"/>
    </row>
    <row r="1237" spans="1:9" ht="25.5">
      <c r="A1237" s="136"/>
      <c r="B1237" s="112" t="s">
        <v>34</v>
      </c>
      <c r="C1237" s="140" t="s">
        <v>545</v>
      </c>
      <c r="D1237" s="138" t="s">
        <v>32</v>
      </c>
      <c r="E1237" s="138"/>
      <c r="F1237" s="142">
        <v>1</v>
      </c>
      <c r="G1237" s="144">
        <f>VLOOKUP(B1237,Insumos!$A$2:$C$187,3,FALSE)</f>
        <v>0</v>
      </c>
      <c r="H1237" s="138">
        <f t="shared" si="172"/>
        <v>0</v>
      </c>
      <c r="I1237" s="138"/>
    </row>
    <row r="1238" spans="1:9" ht="25.5">
      <c r="A1238" s="116"/>
      <c r="B1238" s="127" t="s">
        <v>704</v>
      </c>
      <c r="C1238" s="140"/>
      <c r="D1238" s="138" t="s">
        <v>32</v>
      </c>
      <c r="E1238" s="138"/>
      <c r="F1238" s="142">
        <v>1</v>
      </c>
      <c r="G1238" s="144">
        <f>VLOOKUP(B1238,Insumos!$A$2:$C$187,3,FALSE)</f>
        <v>0</v>
      </c>
      <c r="H1238" s="138">
        <f t="shared" ref="H1238" si="173">G1238*F1238</f>
        <v>0</v>
      </c>
      <c r="I1238" s="138"/>
    </row>
    <row r="1239" spans="1:9" ht="12.75">
      <c r="A1239" s="136"/>
      <c r="B1239" s="112"/>
      <c r="C1239" s="140"/>
      <c r="D1239" s="138"/>
      <c r="E1239" s="138"/>
      <c r="F1239" s="142"/>
      <c r="G1239" s="144"/>
      <c r="H1239" s="138"/>
      <c r="I1239" s="138"/>
    </row>
    <row r="1240" spans="1:9" ht="12.75">
      <c r="A1240" s="292">
        <v>17</v>
      </c>
      <c r="B1240" s="293" t="s">
        <v>270</v>
      </c>
      <c r="C1240" s="140" t="s">
        <v>545</v>
      </c>
      <c r="D1240" s="294" t="s">
        <v>545</v>
      </c>
      <c r="E1240" s="109"/>
      <c r="F1240" s="294"/>
      <c r="G1240" s="294"/>
      <c r="H1240" s="295">
        <f>SUM(H1241:H1243)</f>
        <v>0</v>
      </c>
      <c r="I1240" s="295">
        <v>0.66</v>
      </c>
    </row>
    <row r="1241" spans="1:9" ht="12.75">
      <c r="A1241" s="136"/>
      <c r="B1241" s="112" t="s">
        <v>715</v>
      </c>
      <c r="C1241" s="140" t="s">
        <v>545</v>
      </c>
      <c r="D1241" s="138" t="s">
        <v>32</v>
      </c>
      <c r="E1241" s="138"/>
      <c r="F1241" s="142">
        <v>2</v>
      </c>
      <c r="G1241" s="144">
        <f>VLOOKUP(B1241,Insumos!$A$2:$C$187,3,FALSE)</f>
        <v>0</v>
      </c>
      <c r="H1241" s="138">
        <f t="shared" ref="H1241" si="174">G1241*F1241</f>
        <v>0</v>
      </c>
      <c r="I1241" s="138"/>
    </row>
    <row r="1242" spans="1:9" ht="12.75">
      <c r="A1242" s="136"/>
      <c r="B1242" s="112" t="s">
        <v>108</v>
      </c>
      <c r="C1242" s="140" t="s">
        <v>545</v>
      </c>
      <c r="D1242" s="138" t="s">
        <v>32</v>
      </c>
      <c r="E1242" s="138"/>
      <c r="F1242" s="142">
        <v>2</v>
      </c>
      <c r="G1242" s="144">
        <f>VLOOKUP(B1242,Insumos!$A$2:$C$187,3,FALSE)</f>
        <v>0</v>
      </c>
      <c r="H1242" s="138">
        <f t="shared" ref="H1242:H1243" si="175">G1242*F1242</f>
        <v>0</v>
      </c>
      <c r="I1242" s="138"/>
    </row>
    <row r="1243" spans="1:9" ht="25.5">
      <c r="A1243" s="136"/>
      <c r="B1243" s="112" t="s">
        <v>34</v>
      </c>
      <c r="C1243" s="140" t="s">
        <v>545</v>
      </c>
      <c r="D1243" s="138" t="s">
        <v>32</v>
      </c>
      <c r="E1243" s="138"/>
      <c r="F1243" s="142">
        <v>2</v>
      </c>
      <c r="G1243" s="144">
        <f>VLOOKUP(B1243,Insumos!$A$2:$C$187,3,FALSE)</f>
        <v>0</v>
      </c>
      <c r="H1243" s="138">
        <f t="shared" si="175"/>
        <v>0</v>
      </c>
      <c r="I1243" s="138"/>
    </row>
    <row r="1244" spans="1:9" ht="12.75">
      <c r="A1244" s="136"/>
      <c r="B1244" s="112"/>
      <c r="C1244" s="140"/>
      <c r="D1244" s="138"/>
      <c r="E1244" s="138"/>
      <c r="F1244" s="142"/>
      <c r="G1244" s="144"/>
      <c r="H1244" s="138"/>
      <c r="I1244" s="141"/>
    </row>
    <row r="1245" spans="1:9" ht="12.75">
      <c r="A1245" s="292">
        <v>17</v>
      </c>
      <c r="B1245" s="293" t="s">
        <v>271</v>
      </c>
      <c r="C1245" s="140" t="s">
        <v>545</v>
      </c>
      <c r="D1245" s="294" t="s">
        <v>545</v>
      </c>
      <c r="E1245" s="109"/>
      <c r="F1245" s="294"/>
      <c r="G1245" s="294"/>
      <c r="H1245" s="295">
        <f>SUM(H1246:H1248)</f>
        <v>0</v>
      </c>
      <c r="I1245" s="295">
        <v>0.99</v>
      </c>
    </row>
    <row r="1246" spans="1:9" ht="12.75">
      <c r="A1246" s="136"/>
      <c r="B1246" s="112" t="s">
        <v>715</v>
      </c>
      <c r="C1246" s="140" t="s">
        <v>545</v>
      </c>
      <c r="D1246" s="138" t="s">
        <v>32</v>
      </c>
      <c r="E1246" s="138"/>
      <c r="F1246" s="142">
        <v>3</v>
      </c>
      <c r="G1246" s="144">
        <f>VLOOKUP(B1246,Insumos!$A$2:$C$187,3,FALSE)</f>
        <v>0</v>
      </c>
      <c r="H1246" s="138">
        <f t="shared" ref="H1246:H1248" si="176">G1246*F1246</f>
        <v>0</v>
      </c>
      <c r="I1246" s="138"/>
    </row>
    <row r="1247" spans="1:9" ht="12.75">
      <c r="A1247" s="136"/>
      <c r="B1247" s="112" t="s">
        <v>108</v>
      </c>
      <c r="C1247" s="140" t="s">
        <v>545</v>
      </c>
      <c r="D1247" s="138" t="s">
        <v>32</v>
      </c>
      <c r="E1247" s="138"/>
      <c r="F1247" s="142">
        <v>3</v>
      </c>
      <c r="G1247" s="144">
        <f>VLOOKUP(B1247,Insumos!$A$2:$C$187,3,FALSE)</f>
        <v>0</v>
      </c>
      <c r="H1247" s="138">
        <f t="shared" si="176"/>
        <v>0</v>
      </c>
      <c r="I1247" s="138"/>
    </row>
    <row r="1248" spans="1:9" ht="25.5">
      <c r="A1248" s="136"/>
      <c r="B1248" s="112" t="s">
        <v>34</v>
      </c>
      <c r="C1248" s="140" t="s">
        <v>545</v>
      </c>
      <c r="D1248" s="138" t="s">
        <v>32</v>
      </c>
      <c r="E1248" s="138"/>
      <c r="F1248" s="142">
        <v>3</v>
      </c>
      <c r="G1248" s="144">
        <f>VLOOKUP(B1248,Insumos!$A$2:$C$187,3,FALSE)</f>
        <v>0</v>
      </c>
      <c r="H1248" s="138">
        <f t="shared" si="176"/>
        <v>0</v>
      </c>
      <c r="I1248" s="138"/>
    </row>
    <row r="1249" spans="1:9" ht="12.75">
      <c r="A1249" s="136"/>
      <c r="B1249" s="112"/>
      <c r="C1249" s="140"/>
      <c r="D1249" s="138"/>
      <c r="E1249" s="138"/>
      <c r="F1249" s="142"/>
      <c r="G1249" s="144"/>
      <c r="H1249" s="138"/>
      <c r="I1249" s="141"/>
    </row>
    <row r="1250" spans="1:9" ht="12.75">
      <c r="A1250" s="292">
        <v>17</v>
      </c>
      <c r="B1250" s="293" t="s">
        <v>179</v>
      </c>
      <c r="C1250" s="140" t="s">
        <v>545</v>
      </c>
      <c r="D1250" s="294" t="s">
        <v>545</v>
      </c>
      <c r="E1250" s="109"/>
      <c r="F1250" s="294"/>
      <c r="G1250" s="294"/>
      <c r="H1250" s="295">
        <f>SUM(H1251:H1256)</f>
        <v>0</v>
      </c>
      <c r="I1250" s="295">
        <v>0.33</v>
      </c>
    </row>
    <row r="1251" spans="1:9" ht="25.5">
      <c r="A1251" s="136"/>
      <c r="B1251" s="127" t="s">
        <v>716</v>
      </c>
      <c r="C1251" s="140" t="s">
        <v>545</v>
      </c>
      <c r="D1251" s="138" t="s">
        <v>32</v>
      </c>
      <c r="E1251" s="138"/>
      <c r="F1251" s="142">
        <v>1</v>
      </c>
      <c r="G1251" s="144">
        <f>VLOOKUP(B1251,Insumos!$A$2:$C$187,3,FALSE)</f>
        <v>0</v>
      </c>
      <c r="H1251" s="138">
        <f t="shared" ref="H1251" si="177">G1251*F1251</f>
        <v>0</v>
      </c>
      <c r="I1251" s="138"/>
    </row>
    <row r="1252" spans="1:9" ht="25.5">
      <c r="A1252" s="136"/>
      <c r="B1252" s="112" t="s">
        <v>284</v>
      </c>
      <c r="C1252" s="140" t="s">
        <v>545</v>
      </c>
      <c r="D1252" s="138" t="s">
        <v>32</v>
      </c>
      <c r="E1252" s="138"/>
      <c r="F1252" s="142">
        <v>2</v>
      </c>
      <c r="G1252" s="144">
        <f>VLOOKUP(B1252,Insumos!$A$2:$C$187,3,FALSE)</f>
        <v>0</v>
      </c>
      <c r="H1252" s="138">
        <f t="shared" ref="H1252:H1256" si="178">G1252*F1252</f>
        <v>0</v>
      </c>
      <c r="I1252" s="138"/>
    </row>
    <row r="1253" spans="1:9" ht="12.75">
      <c r="A1253" s="136"/>
      <c r="B1253" s="112" t="s">
        <v>281</v>
      </c>
      <c r="C1253" s="140" t="s">
        <v>545</v>
      </c>
      <c r="D1253" s="138" t="s">
        <v>32</v>
      </c>
      <c r="E1253" s="138"/>
      <c r="F1253" s="142">
        <v>2</v>
      </c>
      <c r="G1253" s="144">
        <f>VLOOKUP(B1253,Insumos!$A$2:$C$187,3,FALSE)</f>
        <v>0</v>
      </c>
      <c r="H1253" s="138">
        <f t="shared" si="178"/>
        <v>0</v>
      </c>
      <c r="I1253" s="138"/>
    </row>
    <row r="1254" spans="1:9" ht="12.75">
      <c r="A1254" s="136"/>
      <c r="B1254" s="112" t="s">
        <v>715</v>
      </c>
      <c r="C1254" s="140" t="s">
        <v>545</v>
      </c>
      <c r="D1254" s="138" t="s">
        <v>32</v>
      </c>
      <c r="E1254" s="138"/>
      <c r="F1254" s="142">
        <v>1</v>
      </c>
      <c r="G1254" s="144">
        <f>VLOOKUP(B1254,Insumos!$A$2:$C$187,3,FALSE)</f>
        <v>0</v>
      </c>
      <c r="H1254" s="138">
        <f t="shared" si="178"/>
        <v>0</v>
      </c>
      <c r="I1254" s="138"/>
    </row>
    <row r="1255" spans="1:9" ht="12.75">
      <c r="A1255" s="136"/>
      <c r="B1255" s="112" t="s">
        <v>356</v>
      </c>
      <c r="C1255" s="140" t="s">
        <v>545</v>
      </c>
      <c r="D1255" s="138" t="s">
        <v>32</v>
      </c>
      <c r="E1255" s="138"/>
      <c r="F1255" s="142">
        <v>1</v>
      </c>
      <c r="G1255" s="144">
        <f>VLOOKUP(B1255,Insumos!$A$2:$C$187,3,FALSE)</f>
        <v>0</v>
      </c>
      <c r="H1255" s="138">
        <f t="shared" si="178"/>
        <v>0</v>
      </c>
      <c r="I1255" s="138"/>
    </row>
    <row r="1256" spans="1:9" ht="25.5">
      <c r="A1256" s="136"/>
      <c r="B1256" s="112" t="s">
        <v>34</v>
      </c>
      <c r="C1256" s="140" t="s">
        <v>545</v>
      </c>
      <c r="D1256" s="138" t="s">
        <v>32</v>
      </c>
      <c r="E1256" s="138"/>
      <c r="F1256" s="142">
        <v>1</v>
      </c>
      <c r="G1256" s="144">
        <f>VLOOKUP(B1256,Insumos!$A$2:$C$187,3,FALSE)</f>
        <v>0</v>
      </c>
      <c r="H1256" s="138">
        <f t="shared" si="178"/>
        <v>0</v>
      </c>
      <c r="I1256" s="138"/>
    </row>
    <row r="1257" spans="1:9" ht="12.75">
      <c r="A1257" s="136"/>
      <c r="B1257" s="112"/>
      <c r="C1257" s="140"/>
      <c r="D1257" s="138"/>
      <c r="E1257" s="138"/>
      <c r="F1257" s="142"/>
      <c r="G1257" s="144"/>
      <c r="H1257" s="138"/>
      <c r="I1257" s="138"/>
    </row>
    <row r="1258" spans="1:9" ht="12.75">
      <c r="A1258" s="292">
        <v>17</v>
      </c>
      <c r="B1258" s="293" t="s">
        <v>272</v>
      </c>
      <c r="C1258" s="140" t="s">
        <v>545</v>
      </c>
      <c r="D1258" s="294" t="s">
        <v>545</v>
      </c>
      <c r="E1258" s="109"/>
      <c r="F1258" s="294"/>
      <c r="G1258" s="294"/>
      <c r="H1258" s="295">
        <f>SUM(H1259:H1261)</f>
        <v>0</v>
      </c>
      <c r="I1258" s="295">
        <v>0.66</v>
      </c>
    </row>
    <row r="1259" spans="1:9" ht="12.75">
      <c r="A1259" s="136"/>
      <c r="B1259" s="112" t="s">
        <v>715</v>
      </c>
      <c r="C1259" s="140" t="s">
        <v>545</v>
      </c>
      <c r="D1259" s="138" t="s">
        <v>32</v>
      </c>
      <c r="E1259" s="138"/>
      <c r="F1259" s="142">
        <v>2</v>
      </c>
      <c r="G1259" s="144">
        <f>VLOOKUP(B1259,Insumos!$A$2:$C$187,3,FALSE)</f>
        <v>0</v>
      </c>
      <c r="H1259" s="138">
        <f t="shared" ref="H1259:H1261" si="179">G1259*F1259</f>
        <v>0</v>
      </c>
      <c r="I1259" s="138"/>
    </row>
    <row r="1260" spans="1:9" ht="12.75">
      <c r="A1260" s="136"/>
      <c r="B1260" s="112" t="s">
        <v>356</v>
      </c>
      <c r="C1260" s="140" t="s">
        <v>545</v>
      </c>
      <c r="D1260" s="138" t="s">
        <v>32</v>
      </c>
      <c r="E1260" s="138"/>
      <c r="F1260" s="142">
        <v>2</v>
      </c>
      <c r="G1260" s="144">
        <f>VLOOKUP(B1260,Insumos!$A$2:$C$187,3,FALSE)</f>
        <v>0</v>
      </c>
      <c r="H1260" s="138">
        <f t="shared" si="179"/>
        <v>0</v>
      </c>
      <c r="I1260" s="138"/>
    </row>
    <row r="1261" spans="1:9" ht="25.5">
      <c r="A1261" s="136"/>
      <c r="B1261" s="112" t="s">
        <v>34</v>
      </c>
      <c r="C1261" s="140" t="s">
        <v>545</v>
      </c>
      <c r="D1261" s="138" t="s">
        <v>32</v>
      </c>
      <c r="E1261" s="138"/>
      <c r="F1261" s="142">
        <v>2</v>
      </c>
      <c r="G1261" s="144">
        <f>VLOOKUP(B1261,Insumos!$A$2:$C$187,3,FALSE)</f>
        <v>0</v>
      </c>
      <c r="H1261" s="138">
        <f t="shared" si="179"/>
        <v>0</v>
      </c>
      <c r="I1261" s="138"/>
    </row>
    <row r="1262" spans="1:9" ht="12.75">
      <c r="A1262" s="136"/>
      <c r="B1262" s="112"/>
      <c r="C1262" s="140"/>
      <c r="D1262" s="138"/>
      <c r="E1262" s="138"/>
      <c r="F1262" s="142"/>
      <c r="G1262" s="144"/>
      <c r="H1262" s="138"/>
      <c r="I1262" s="138"/>
    </row>
    <row r="1263" spans="1:9" ht="12.75">
      <c r="A1263" s="292">
        <v>17</v>
      </c>
      <c r="B1263" s="293" t="s">
        <v>273</v>
      </c>
      <c r="C1263" s="140" t="s">
        <v>545</v>
      </c>
      <c r="D1263" s="294" t="s">
        <v>545</v>
      </c>
      <c r="E1263" s="109"/>
      <c r="F1263" s="294"/>
      <c r="G1263" s="294"/>
      <c r="H1263" s="295">
        <f>SUM(H1264:H1266)</f>
        <v>0</v>
      </c>
      <c r="I1263" s="295">
        <v>0.99</v>
      </c>
    </row>
    <row r="1264" spans="1:9" ht="12.75">
      <c r="A1264" s="136"/>
      <c r="B1264" s="112" t="s">
        <v>715</v>
      </c>
      <c r="C1264" s="140" t="s">
        <v>545</v>
      </c>
      <c r="D1264" s="138" t="s">
        <v>32</v>
      </c>
      <c r="E1264" s="138"/>
      <c r="F1264" s="142">
        <v>3</v>
      </c>
      <c r="G1264" s="144">
        <f>VLOOKUP(B1264,Insumos!$A$2:$C$187,3,FALSE)</f>
        <v>0</v>
      </c>
      <c r="H1264" s="138">
        <f t="shared" ref="H1264:H1266" si="180">G1264*F1264</f>
        <v>0</v>
      </c>
      <c r="I1264" s="138"/>
    </row>
    <row r="1265" spans="1:9" ht="12.75">
      <c r="A1265" s="136"/>
      <c r="B1265" s="112" t="s">
        <v>356</v>
      </c>
      <c r="C1265" s="140" t="s">
        <v>545</v>
      </c>
      <c r="D1265" s="138" t="s">
        <v>32</v>
      </c>
      <c r="E1265" s="138"/>
      <c r="F1265" s="142">
        <v>3</v>
      </c>
      <c r="G1265" s="144">
        <f>VLOOKUP(B1265,Insumos!$A$2:$C$187,3,FALSE)</f>
        <v>0</v>
      </c>
      <c r="H1265" s="138">
        <f t="shared" si="180"/>
        <v>0</v>
      </c>
      <c r="I1265" s="138"/>
    </row>
    <row r="1266" spans="1:9" ht="25.5">
      <c r="A1266" s="136"/>
      <c r="B1266" s="112" t="s">
        <v>34</v>
      </c>
      <c r="C1266" s="140" t="s">
        <v>545</v>
      </c>
      <c r="D1266" s="138" t="s">
        <v>32</v>
      </c>
      <c r="E1266" s="138"/>
      <c r="F1266" s="142">
        <v>3</v>
      </c>
      <c r="G1266" s="144">
        <f>VLOOKUP(B1266,Insumos!$A$2:$C$187,3,FALSE)</f>
        <v>0</v>
      </c>
      <c r="H1266" s="138">
        <f t="shared" si="180"/>
        <v>0</v>
      </c>
      <c r="I1266" s="138"/>
    </row>
    <row r="1267" spans="1:9" s="120" customFormat="1" ht="12.75">
      <c r="A1267" s="136"/>
      <c r="B1267" s="112"/>
      <c r="C1267" s="140"/>
      <c r="D1267" s="138"/>
      <c r="E1267" s="138"/>
      <c r="F1267" s="142"/>
      <c r="G1267" s="144"/>
      <c r="H1267" s="138"/>
      <c r="I1267" s="138"/>
    </row>
    <row r="1268" spans="1:9" s="120" customFormat="1" ht="12.75">
      <c r="A1268" s="292">
        <v>17</v>
      </c>
      <c r="B1268" s="293" t="s">
        <v>269</v>
      </c>
      <c r="C1268" s="140" t="s">
        <v>545</v>
      </c>
      <c r="D1268" s="294" t="s">
        <v>545</v>
      </c>
      <c r="E1268" s="109"/>
      <c r="F1268" s="294"/>
      <c r="G1268" s="294"/>
      <c r="H1268" s="295">
        <f>SUM(H1269:H1270)</f>
        <v>0</v>
      </c>
      <c r="I1268" s="295">
        <v>0.33</v>
      </c>
    </row>
    <row r="1269" spans="1:9" ht="34.5" customHeight="1">
      <c r="A1269" s="136"/>
      <c r="B1269" s="163" t="s">
        <v>241</v>
      </c>
      <c r="C1269" s="140" t="s">
        <v>545</v>
      </c>
      <c r="D1269" s="138" t="s">
        <v>32</v>
      </c>
      <c r="E1269" s="138"/>
      <c r="F1269" s="142">
        <v>1</v>
      </c>
      <c r="G1269" s="144">
        <f>VLOOKUP(B1269,Insumos!$A$2:$C$187,3,FALSE)</f>
        <v>0</v>
      </c>
      <c r="H1269" s="138">
        <f t="shared" ref="H1269" si="181">G1269*F1269</f>
        <v>0</v>
      </c>
      <c r="I1269" s="138"/>
    </row>
    <row r="1270" spans="1:9" ht="34.5" customHeight="1">
      <c r="A1270" s="136"/>
      <c r="B1270" s="112" t="s">
        <v>573</v>
      </c>
      <c r="C1270" s="140" t="s">
        <v>545</v>
      </c>
      <c r="D1270" s="138" t="s">
        <v>32</v>
      </c>
      <c r="E1270" s="138"/>
      <c r="F1270" s="142">
        <v>1</v>
      </c>
      <c r="G1270" s="144">
        <f>VLOOKUP(B1270,Insumos!$A$2:$C$187,3,FALSE)</f>
        <v>0</v>
      </c>
      <c r="H1270" s="138">
        <f t="shared" ref="H1270" si="182">G1270*F1270</f>
        <v>0</v>
      </c>
      <c r="I1270" s="138"/>
    </row>
    <row r="1271" spans="1:9" ht="34.5" customHeight="1">
      <c r="A1271" s="136"/>
      <c r="B1271" s="112"/>
      <c r="C1271" s="140"/>
      <c r="D1271" s="138"/>
      <c r="E1271" s="138"/>
      <c r="F1271" s="142"/>
      <c r="G1271" s="144"/>
      <c r="H1271" s="138"/>
      <c r="I1271" s="138"/>
    </row>
    <row r="1272" spans="1:9" ht="34.5" customHeight="1">
      <c r="A1272" s="292">
        <v>17</v>
      </c>
      <c r="B1272" s="293" t="s">
        <v>267</v>
      </c>
      <c r="C1272" s="140" t="s">
        <v>545</v>
      </c>
      <c r="D1272" s="294" t="s">
        <v>545</v>
      </c>
      <c r="E1272" s="109"/>
      <c r="F1272" s="294"/>
      <c r="G1272" s="294"/>
      <c r="H1272" s="295">
        <f>SUM(H1273:H1274)</f>
        <v>0</v>
      </c>
      <c r="I1272" s="295">
        <v>0.66</v>
      </c>
    </row>
    <row r="1273" spans="1:9" ht="34.5" customHeight="1">
      <c r="A1273" s="136"/>
      <c r="B1273" s="163" t="s">
        <v>241</v>
      </c>
      <c r="C1273" s="140" t="s">
        <v>545</v>
      </c>
      <c r="D1273" s="138" t="s">
        <v>32</v>
      </c>
      <c r="E1273" s="138"/>
      <c r="F1273" s="142">
        <v>2</v>
      </c>
      <c r="G1273" s="144">
        <f>VLOOKUP(B1273,Insumos!$A$2:$C$187,3,FALSE)</f>
        <v>0</v>
      </c>
      <c r="H1273" s="138">
        <f t="shared" ref="H1273:H1274" si="183">G1273*F1273</f>
        <v>0</v>
      </c>
      <c r="I1273" s="138"/>
    </row>
    <row r="1274" spans="1:9" ht="34.5" customHeight="1">
      <c r="A1274" s="136"/>
      <c r="B1274" s="112" t="s">
        <v>573</v>
      </c>
      <c r="C1274" s="140" t="s">
        <v>545</v>
      </c>
      <c r="D1274" s="138" t="s">
        <v>32</v>
      </c>
      <c r="E1274" s="138"/>
      <c r="F1274" s="142">
        <v>2</v>
      </c>
      <c r="G1274" s="144">
        <f>VLOOKUP(B1274,Insumos!$A$2:$C$187,3,FALSE)</f>
        <v>0</v>
      </c>
      <c r="H1274" s="138">
        <f t="shared" si="183"/>
        <v>0</v>
      </c>
      <c r="I1274" s="138"/>
    </row>
    <row r="1275" spans="1:9" ht="34.5" customHeight="1">
      <c r="A1275" s="136"/>
      <c r="B1275" s="112"/>
      <c r="C1275" s="140"/>
      <c r="D1275" s="138"/>
      <c r="E1275" s="138"/>
      <c r="F1275" s="142"/>
      <c r="G1275" s="144"/>
      <c r="H1275" s="138"/>
      <c r="I1275" s="138"/>
    </row>
    <row r="1276" spans="1:9" ht="34.5" customHeight="1">
      <c r="A1276" s="292">
        <v>17</v>
      </c>
      <c r="B1276" s="293" t="s">
        <v>268</v>
      </c>
      <c r="C1276" s="140" t="s">
        <v>545</v>
      </c>
      <c r="D1276" s="294" t="s">
        <v>545</v>
      </c>
      <c r="E1276" s="109"/>
      <c r="F1276" s="294"/>
      <c r="G1276" s="294"/>
      <c r="H1276" s="295">
        <f>SUM(H1277:H1278)</f>
        <v>0</v>
      </c>
      <c r="I1276" s="295">
        <v>0.99</v>
      </c>
    </row>
    <row r="1277" spans="1:9" ht="34.5" customHeight="1">
      <c r="A1277" s="136"/>
      <c r="B1277" s="163" t="s">
        <v>241</v>
      </c>
      <c r="C1277" s="140" t="s">
        <v>545</v>
      </c>
      <c r="D1277" s="138" t="s">
        <v>32</v>
      </c>
      <c r="E1277" s="138"/>
      <c r="F1277" s="142">
        <v>3</v>
      </c>
      <c r="G1277" s="144">
        <f>VLOOKUP(B1277,Insumos!$A$2:$C$187,3,FALSE)</f>
        <v>0</v>
      </c>
      <c r="H1277" s="138">
        <f t="shared" ref="H1277:H1278" si="184">G1277*F1277</f>
        <v>0</v>
      </c>
      <c r="I1277" s="138"/>
    </row>
    <row r="1278" spans="1:9" ht="34.5" customHeight="1">
      <c r="A1278" s="136"/>
      <c r="B1278" s="112" t="s">
        <v>573</v>
      </c>
      <c r="C1278" s="140" t="s">
        <v>545</v>
      </c>
      <c r="D1278" s="138" t="s">
        <v>32</v>
      </c>
      <c r="E1278" s="138"/>
      <c r="F1278" s="142">
        <v>3</v>
      </c>
      <c r="G1278" s="144">
        <f>VLOOKUP(B1278,Insumos!$A$2:$C$187,3,FALSE)</f>
        <v>0</v>
      </c>
      <c r="H1278" s="138">
        <f t="shared" si="184"/>
        <v>0</v>
      </c>
      <c r="I1278" s="138"/>
    </row>
    <row r="1279" spans="1:9" ht="34.5" customHeight="1">
      <c r="A1279" s="136"/>
      <c r="B1279" s="112"/>
      <c r="C1279" s="140"/>
      <c r="D1279" s="138"/>
      <c r="E1279" s="138"/>
      <c r="F1279" s="142"/>
      <c r="G1279" s="144"/>
      <c r="H1279" s="138"/>
      <c r="I1279" s="138"/>
    </row>
    <row r="1280" spans="1:9" ht="12.75">
      <c r="A1280" s="292">
        <v>17</v>
      </c>
      <c r="B1280" s="293" t="s">
        <v>266</v>
      </c>
      <c r="C1280" s="140" t="s">
        <v>545</v>
      </c>
      <c r="D1280" s="294" t="s">
        <v>545</v>
      </c>
      <c r="E1280" s="109"/>
      <c r="F1280" s="294"/>
      <c r="G1280" s="294"/>
      <c r="H1280" s="295">
        <f>SUM(H1281:H1282)</f>
        <v>0</v>
      </c>
      <c r="I1280" s="295">
        <v>0.99</v>
      </c>
    </row>
    <row r="1281" spans="1:9" ht="12.75">
      <c r="A1281" s="136"/>
      <c r="B1281" s="163" t="s">
        <v>357</v>
      </c>
      <c r="C1281" s="140" t="s">
        <v>545</v>
      </c>
      <c r="D1281" s="138" t="s">
        <v>32</v>
      </c>
      <c r="E1281" s="138"/>
      <c r="F1281" s="142">
        <v>3</v>
      </c>
      <c r="G1281" s="144">
        <f>VLOOKUP(B1281,Insumos!$A$2:$C$187,3,FALSE)</f>
        <v>0</v>
      </c>
      <c r="H1281" s="138">
        <f t="shared" ref="H1281:H1282" si="185">G1281*F1281</f>
        <v>0</v>
      </c>
      <c r="I1281" s="138"/>
    </row>
    <row r="1282" spans="1:9" ht="25.5">
      <c r="A1282" s="136"/>
      <c r="B1282" s="112" t="s">
        <v>573</v>
      </c>
      <c r="C1282" s="140" t="s">
        <v>545</v>
      </c>
      <c r="D1282" s="138" t="s">
        <v>32</v>
      </c>
      <c r="E1282" s="138"/>
      <c r="F1282" s="142">
        <v>6</v>
      </c>
      <c r="G1282" s="144">
        <f>VLOOKUP(B1282,Insumos!$A$2:$C$187,3,FALSE)</f>
        <v>0</v>
      </c>
      <c r="H1282" s="138">
        <f t="shared" si="185"/>
        <v>0</v>
      </c>
      <c r="I1282" s="138"/>
    </row>
    <row r="1283" spans="1:9" ht="12.75">
      <c r="A1283" s="136"/>
      <c r="B1283" s="112"/>
      <c r="C1283" s="140"/>
      <c r="D1283" s="138"/>
      <c r="E1283" s="138"/>
      <c r="F1283" s="142"/>
      <c r="G1283" s="144"/>
      <c r="H1283" s="138"/>
      <c r="I1283" s="138"/>
    </row>
    <row r="1284" spans="1:9" ht="25.5">
      <c r="A1284" s="292">
        <v>17</v>
      </c>
      <c r="B1284" s="293" t="s">
        <v>374</v>
      </c>
      <c r="C1284" s="140" t="s">
        <v>545</v>
      </c>
      <c r="D1284" s="294" t="s">
        <v>545</v>
      </c>
      <c r="E1284" s="109"/>
      <c r="F1284" s="294"/>
      <c r="G1284" s="294"/>
      <c r="H1284" s="295">
        <f>SUM(H1285:H1293)</f>
        <v>0</v>
      </c>
      <c r="I1284" s="295">
        <v>4</v>
      </c>
    </row>
    <row r="1285" spans="1:9" ht="12.75">
      <c r="A1285" s="136"/>
      <c r="B1285" s="112" t="s">
        <v>715</v>
      </c>
      <c r="C1285" s="140" t="s">
        <v>545</v>
      </c>
      <c r="D1285" s="138" t="s">
        <v>32</v>
      </c>
      <c r="E1285" s="138"/>
      <c r="F1285" s="142">
        <v>3</v>
      </c>
      <c r="G1285" s="144">
        <f>VLOOKUP(B1285,Insumos!$A$2:$C$187,3,FALSE)</f>
        <v>0</v>
      </c>
      <c r="H1285" s="138">
        <f t="shared" ref="H1285" si="186">G1285*F1285</f>
        <v>0</v>
      </c>
      <c r="I1285" s="138"/>
    </row>
    <row r="1286" spans="1:9" ht="12.75">
      <c r="A1286" s="136"/>
      <c r="B1286" s="112" t="s">
        <v>242</v>
      </c>
      <c r="C1286" s="140" t="s">
        <v>545</v>
      </c>
      <c r="D1286" s="138" t="s">
        <v>32</v>
      </c>
      <c r="E1286" s="138"/>
      <c r="F1286" s="142">
        <v>1</v>
      </c>
      <c r="G1286" s="144">
        <f>VLOOKUP(B1286,Insumos!$A$2:$C$187,3,FALSE)</f>
        <v>0</v>
      </c>
      <c r="H1286" s="138">
        <f t="shared" ref="H1286:H1293" si="187">G1286*F1286</f>
        <v>0</v>
      </c>
      <c r="I1286" s="138"/>
    </row>
    <row r="1287" spans="1:9" ht="25.5">
      <c r="A1287" s="136"/>
      <c r="B1287" s="112" t="s">
        <v>34</v>
      </c>
      <c r="C1287" s="140" t="s">
        <v>545</v>
      </c>
      <c r="D1287" s="138" t="s">
        <v>32</v>
      </c>
      <c r="E1287" s="138"/>
      <c r="F1287" s="142">
        <v>1</v>
      </c>
      <c r="G1287" s="144">
        <f>VLOOKUP(B1287,Insumos!$A$2:$C$187,3,FALSE)</f>
        <v>0</v>
      </c>
      <c r="H1287" s="138">
        <f t="shared" si="187"/>
        <v>0</v>
      </c>
      <c r="I1287" s="138"/>
    </row>
    <row r="1288" spans="1:9" ht="12.75">
      <c r="A1288" s="136"/>
      <c r="B1288" s="112" t="s">
        <v>292</v>
      </c>
      <c r="C1288" s="140" t="s">
        <v>545</v>
      </c>
      <c r="D1288" s="138" t="s">
        <v>30</v>
      </c>
      <c r="E1288" s="138"/>
      <c r="F1288" s="101">
        <f>3*0.17</f>
        <v>0.51</v>
      </c>
      <c r="G1288" s="144">
        <f>VLOOKUP(B1288,Insumos!$A$2:$C$187,3,FALSE)</f>
        <v>0</v>
      </c>
      <c r="H1288" s="138">
        <f t="shared" si="187"/>
        <v>0</v>
      </c>
      <c r="I1288" s="138"/>
    </row>
    <row r="1289" spans="1:9" ht="12.75">
      <c r="A1289" s="136"/>
      <c r="B1289" s="155" t="s">
        <v>283</v>
      </c>
      <c r="C1289" s="140" t="s">
        <v>545</v>
      </c>
      <c r="D1289" s="138" t="s">
        <v>32</v>
      </c>
      <c r="E1289" s="138"/>
      <c r="F1289" s="101">
        <v>1</v>
      </c>
      <c r="G1289" s="144">
        <f>VLOOKUP(B1289,Insumos!$A$2:$C$187,3,FALSE)</f>
        <v>0</v>
      </c>
      <c r="H1289" s="138">
        <f t="shared" si="187"/>
        <v>0</v>
      </c>
      <c r="I1289" s="138"/>
    </row>
    <row r="1290" spans="1:9" ht="12.75">
      <c r="A1290" s="136"/>
      <c r="B1290" s="112" t="s">
        <v>104</v>
      </c>
      <c r="C1290" s="140" t="s">
        <v>545</v>
      </c>
      <c r="D1290" s="138" t="s">
        <v>32</v>
      </c>
      <c r="E1290" s="138"/>
      <c r="F1290" s="101">
        <v>2</v>
      </c>
      <c r="G1290" s="144">
        <f>VLOOKUP(B1290,Insumos!$A$2:$C$187,3,FALSE)</f>
        <v>0</v>
      </c>
      <c r="H1290" s="138">
        <f t="shared" si="187"/>
        <v>0</v>
      </c>
      <c r="I1290" s="138"/>
    </row>
    <row r="1291" spans="1:9" ht="12.75">
      <c r="A1291" s="136"/>
      <c r="B1291" s="112" t="s">
        <v>105</v>
      </c>
      <c r="C1291" s="140" t="s">
        <v>545</v>
      </c>
      <c r="D1291" s="138" t="s">
        <v>32</v>
      </c>
      <c r="E1291" s="138"/>
      <c r="F1291" s="101">
        <v>2</v>
      </c>
      <c r="G1291" s="144">
        <f>VLOOKUP(B1291,Insumos!$A$2:$C$187,3,FALSE)</f>
        <v>0</v>
      </c>
      <c r="H1291" s="138">
        <f t="shared" si="187"/>
        <v>0</v>
      </c>
      <c r="I1291" s="138"/>
    </row>
    <row r="1292" spans="1:9" ht="25.5">
      <c r="A1292" s="136"/>
      <c r="B1292" s="112" t="s">
        <v>287</v>
      </c>
      <c r="C1292" s="140" t="s">
        <v>545</v>
      </c>
      <c r="D1292" s="138" t="s">
        <v>32</v>
      </c>
      <c r="E1292" s="138"/>
      <c r="F1292" s="101">
        <v>2</v>
      </c>
      <c r="G1292" s="144">
        <f>VLOOKUP(B1292,Insumos!$A$2:$C$187,3,FALSE)</f>
        <v>0</v>
      </c>
      <c r="H1292" s="138">
        <f t="shared" si="187"/>
        <v>0</v>
      </c>
      <c r="I1292" s="138"/>
    </row>
    <row r="1293" spans="1:9" ht="25.5">
      <c r="A1293" s="136"/>
      <c r="B1293" s="127" t="s">
        <v>704</v>
      </c>
      <c r="C1293" s="140" t="s">
        <v>545</v>
      </c>
      <c r="D1293" s="138" t="s">
        <v>32</v>
      </c>
      <c r="E1293" s="138"/>
      <c r="F1293" s="101">
        <v>1</v>
      </c>
      <c r="G1293" s="144">
        <f>VLOOKUP(B1293,Insumos!$A$2:$C$187,3,FALSE)</f>
        <v>0</v>
      </c>
      <c r="H1293" s="138">
        <f t="shared" si="187"/>
        <v>0</v>
      </c>
      <c r="I1293" s="138"/>
    </row>
    <row r="1294" spans="1:9" ht="12.75">
      <c r="A1294" s="136"/>
      <c r="B1294" s="112"/>
      <c r="C1294" s="140"/>
      <c r="D1294" s="138"/>
      <c r="E1294" s="138"/>
      <c r="F1294" s="101"/>
      <c r="G1294" s="144"/>
      <c r="H1294" s="138"/>
      <c r="I1294" s="138"/>
    </row>
    <row r="1295" spans="1:9" ht="12.75">
      <c r="A1295" s="292">
        <v>18</v>
      </c>
      <c r="B1295" s="293" t="s">
        <v>342</v>
      </c>
      <c r="C1295" s="140" t="s">
        <v>545</v>
      </c>
      <c r="D1295" s="294" t="s">
        <v>545</v>
      </c>
      <c r="E1295" s="109"/>
      <c r="F1295" s="294"/>
      <c r="G1295" s="294"/>
      <c r="H1295" s="295">
        <f>SUM(H1296:H1297)</f>
        <v>0</v>
      </c>
      <c r="I1295" s="295">
        <v>1</v>
      </c>
    </row>
    <row r="1296" spans="1:9" ht="12.75">
      <c r="A1296" s="136"/>
      <c r="B1296" s="126" t="s">
        <v>702</v>
      </c>
      <c r="C1296" s="140" t="s">
        <v>545</v>
      </c>
      <c r="D1296" s="138" t="s">
        <v>30</v>
      </c>
      <c r="E1296" s="138"/>
      <c r="F1296" s="101">
        <v>3</v>
      </c>
      <c r="G1296" s="144">
        <f>VLOOKUP(B1296,Insumos!$A$2:$C$187,3,FALSE)</f>
        <v>0</v>
      </c>
      <c r="H1296" s="138">
        <f t="shared" ref="H1296" si="188">G1296*F1296</f>
        <v>0</v>
      </c>
      <c r="I1296" s="138"/>
    </row>
    <row r="1297" spans="1:9" ht="25.5">
      <c r="A1297" s="136"/>
      <c r="B1297" s="127" t="s">
        <v>706</v>
      </c>
      <c r="C1297" s="140" t="s">
        <v>545</v>
      </c>
      <c r="D1297" s="138" t="s">
        <v>32</v>
      </c>
      <c r="E1297" s="138"/>
      <c r="F1297" s="101">
        <v>1</v>
      </c>
      <c r="G1297" s="144">
        <f>VLOOKUP(B1297,Insumos!$A$2:$C$187,3,FALSE)</f>
        <v>0</v>
      </c>
      <c r="H1297" s="138">
        <f t="shared" ref="H1297" si="189">G1297*F1297</f>
        <v>0</v>
      </c>
      <c r="I1297" s="138"/>
    </row>
    <row r="1298" spans="1:9" ht="12.75">
      <c r="A1298" s="136"/>
      <c r="B1298" s="112"/>
      <c r="C1298" s="140"/>
      <c r="D1298" s="138"/>
      <c r="E1298" s="138"/>
      <c r="F1298" s="142"/>
      <c r="G1298" s="144"/>
      <c r="H1298" s="138"/>
      <c r="I1298" s="138"/>
    </row>
    <row r="1299" spans="1:9" ht="12.75">
      <c r="A1299" s="292" t="s">
        <v>608</v>
      </c>
      <c r="B1299" s="293" t="s">
        <v>233</v>
      </c>
      <c r="C1299" s="140" t="s">
        <v>545</v>
      </c>
      <c r="D1299" s="294" t="s">
        <v>545</v>
      </c>
      <c r="E1299" s="109"/>
      <c r="F1299" s="294"/>
      <c r="G1299" s="294"/>
      <c r="H1299" s="295">
        <f>SUM(H1300:H1303)</f>
        <v>0</v>
      </c>
      <c r="I1299" s="295">
        <v>1</v>
      </c>
    </row>
    <row r="1300" spans="1:9" ht="25.5">
      <c r="A1300" s="136"/>
      <c r="B1300" s="127" t="s">
        <v>706</v>
      </c>
      <c r="C1300" s="140" t="s">
        <v>545</v>
      </c>
      <c r="D1300" s="138" t="s">
        <v>32</v>
      </c>
      <c r="E1300" s="138"/>
      <c r="F1300" s="142">
        <v>1</v>
      </c>
      <c r="G1300" s="144">
        <f>VLOOKUP(B1300,Insumos!$A$2:$C$187,3,FALSE)</f>
        <v>0</v>
      </c>
      <c r="H1300" s="138">
        <f t="shared" ref="H1300" si="190">G1300*F1300</f>
        <v>0</v>
      </c>
      <c r="I1300" s="138"/>
    </row>
    <row r="1301" spans="1:9" ht="25.5">
      <c r="A1301" s="136"/>
      <c r="B1301" s="112" t="s">
        <v>719</v>
      </c>
      <c r="C1301" s="140" t="s">
        <v>545</v>
      </c>
      <c r="D1301" s="138" t="s">
        <v>32</v>
      </c>
      <c r="E1301" s="138"/>
      <c r="F1301" s="142">
        <v>2</v>
      </c>
      <c r="G1301" s="144">
        <f>VLOOKUP(B1301,Insumos!$A$2:$C$187,3,FALSE)</f>
        <v>0</v>
      </c>
      <c r="H1301" s="138">
        <f t="shared" ref="H1301:H1303" si="191">G1301*F1301</f>
        <v>0</v>
      </c>
      <c r="I1301" s="138"/>
    </row>
    <row r="1302" spans="1:9" ht="12.75">
      <c r="A1302" s="136"/>
      <c r="B1302" s="126" t="s">
        <v>702</v>
      </c>
      <c r="C1302" s="140" t="s">
        <v>545</v>
      </c>
      <c r="D1302" s="138" t="s">
        <v>30</v>
      </c>
      <c r="E1302" s="138"/>
      <c r="F1302" s="142">
        <v>4</v>
      </c>
      <c r="G1302" s="144">
        <f>VLOOKUP(B1302,Insumos!$A$2:$C$187,3,FALSE)</f>
        <v>0</v>
      </c>
      <c r="H1302" s="138">
        <f t="shared" si="191"/>
        <v>0</v>
      </c>
      <c r="I1302" s="138"/>
    </row>
    <row r="1303" spans="1:9" ht="25.5">
      <c r="A1303" s="136"/>
      <c r="B1303" s="112" t="s">
        <v>33</v>
      </c>
      <c r="C1303" s="140" t="s">
        <v>545</v>
      </c>
      <c r="D1303" s="138" t="s">
        <v>32</v>
      </c>
      <c r="E1303" s="138"/>
      <c r="F1303" s="142">
        <v>1</v>
      </c>
      <c r="G1303" s="144">
        <f>VLOOKUP(B1303,Insumos!$A$2:$C$187,3,FALSE)</f>
        <v>0</v>
      </c>
      <c r="H1303" s="138">
        <f t="shared" si="191"/>
        <v>0</v>
      </c>
      <c r="I1303" s="138"/>
    </row>
    <row r="1304" spans="1:9" ht="12.75">
      <c r="A1304" s="136"/>
      <c r="B1304" s="112"/>
      <c r="C1304" s="140"/>
      <c r="D1304" s="138"/>
      <c r="E1304" s="138"/>
      <c r="F1304" s="142"/>
      <c r="G1304" s="144"/>
      <c r="H1304" s="138"/>
      <c r="I1304" s="138"/>
    </row>
    <row r="1305" spans="1:9" ht="12.75">
      <c r="A1305" s="292">
        <v>19</v>
      </c>
      <c r="B1305" s="293" t="s">
        <v>294</v>
      </c>
      <c r="C1305" s="140" t="s">
        <v>545</v>
      </c>
      <c r="D1305" s="294" t="s">
        <v>545</v>
      </c>
      <c r="E1305" s="109"/>
      <c r="F1305" s="294"/>
      <c r="G1305" s="294"/>
      <c r="H1305" s="295">
        <f>SUM(H1306:H1311)</f>
        <v>0</v>
      </c>
      <c r="I1305" s="295">
        <v>2</v>
      </c>
    </row>
    <row r="1306" spans="1:9" ht="12.75">
      <c r="A1306" s="136"/>
      <c r="B1306" s="112" t="s">
        <v>300</v>
      </c>
      <c r="C1306" s="140" t="s">
        <v>545</v>
      </c>
      <c r="D1306" s="138" t="s">
        <v>30</v>
      </c>
      <c r="E1306" s="138"/>
      <c r="F1306" s="142">
        <v>20</v>
      </c>
      <c r="G1306" s="144">
        <f>VLOOKUP(B1306,Insumos!$A$2:$C$187,3,FALSE)</f>
        <v>0</v>
      </c>
      <c r="H1306" s="138">
        <f t="shared" ref="H1306" si="192">G1306*F1306</f>
        <v>0</v>
      </c>
      <c r="I1306" s="138"/>
    </row>
    <row r="1307" spans="1:9" ht="12.75">
      <c r="A1307" s="136"/>
      <c r="B1307" s="112" t="s">
        <v>301</v>
      </c>
      <c r="C1307" s="140" t="s">
        <v>545</v>
      </c>
      <c r="D1307" s="138" t="s">
        <v>32</v>
      </c>
      <c r="E1307" s="138"/>
      <c r="F1307" s="142">
        <v>2</v>
      </c>
      <c r="G1307" s="144">
        <f>VLOOKUP(B1307,Insumos!$A$2:$C$187,3,FALSE)</f>
        <v>0</v>
      </c>
      <c r="H1307" s="138">
        <f t="shared" ref="H1307:H1311" si="193">G1307*F1307</f>
        <v>0</v>
      </c>
      <c r="I1307" s="138"/>
    </row>
    <row r="1308" spans="1:9" ht="12.75">
      <c r="A1308" s="136"/>
      <c r="B1308" s="112" t="s">
        <v>302</v>
      </c>
      <c r="C1308" s="140" t="s">
        <v>545</v>
      </c>
      <c r="D1308" s="138" t="s">
        <v>32</v>
      </c>
      <c r="E1308" s="138"/>
      <c r="F1308" s="142">
        <v>2</v>
      </c>
      <c r="G1308" s="144">
        <f>VLOOKUP(B1308,Insumos!$A$2:$C$187,3,FALSE)</f>
        <v>0</v>
      </c>
      <c r="H1308" s="138">
        <f t="shared" si="193"/>
        <v>0</v>
      </c>
      <c r="I1308" s="138"/>
    </row>
    <row r="1309" spans="1:9" ht="12.75">
      <c r="A1309" s="136"/>
      <c r="B1309" s="112" t="s">
        <v>295</v>
      </c>
      <c r="C1309" s="140" t="s">
        <v>545</v>
      </c>
      <c r="D1309" s="138" t="s">
        <v>32</v>
      </c>
      <c r="E1309" s="138"/>
      <c r="F1309" s="142">
        <v>1</v>
      </c>
      <c r="G1309" s="144">
        <f>VLOOKUP(B1309,Insumos!$A$2:$C$187,3,FALSE)</f>
        <v>0</v>
      </c>
      <c r="H1309" s="138">
        <f t="shared" si="193"/>
        <v>0</v>
      </c>
      <c r="I1309" s="138"/>
    </row>
    <row r="1310" spans="1:9" ht="12.75">
      <c r="A1310" s="136"/>
      <c r="B1310" s="112" t="s">
        <v>720</v>
      </c>
      <c r="C1310" s="140" t="s">
        <v>545</v>
      </c>
      <c r="D1310" s="138" t="s">
        <v>32</v>
      </c>
      <c r="E1310" s="138"/>
      <c r="F1310" s="142">
        <v>1</v>
      </c>
      <c r="G1310" s="144">
        <f>VLOOKUP(B1310,Insumos!$A$2:$C$187,3,FALSE)</f>
        <v>0</v>
      </c>
      <c r="H1310" s="138">
        <f t="shared" si="193"/>
        <v>0</v>
      </c>
      <c r="I1310" s="138"/>
    </row>
    <row r="1311" spans="1:9" ht="34.5" customHeight="1">
      <c r="A1311" s="136"/>
      <c r="B1311" s="112" t="s">
        <v>321</v>
      </c>
      <c r="C1311" s="140" t="s">
        <v>545</v>
      </c>
      <c r="D1311" s="138" t="s">
        <v>32</v>
      </c>
      <c r="E1311" s="138"/>
      <c r="F1311" s="142">
        <v>1</v>
      </c>
      <c r="G1311" s="144">
        <f>VLOOKUP(B1311,Insumos!$A$2:$C$187,3,FALSE)</f>
        <v>0</v>
      </c>
      <c r="H1311" s="138">
        <f t="shared" si="193"/>
        <v>0</v>
      </c>
      <c r="I1311" s="138"/>
    </row>
    <row r="1312" spans="1:9" ht="34.5" customHeight="1">
      <c r="A1312" s="136"/>
      <c r="B1312" s="112"/>
      <c r="C1312" s="140"/>
      <c r="D1312" s="138"/>
      <c r="E1312" s="138"/>
      <c r="F1312" s="142"/>
      <c r="G1312" s="144"/>
      <c r="H1312" s="138"/>
      <c r="I1312" s="138"/>
    </row>
    <row r="1313" spans="1:9" ht="12.75">
      <c r="A1313" s="292">
        <v>19</v>
      </c>
      <c r="B1313" s="293" t="s">
        <v>322</v>
      </c>
      <c r="C1313" s="140" t="s">
        <v>545</v>
      </c>
      <c r="D1313" s="294" t="s">
        <v>545</v>
      </c>
      <c r="E1313" s="109"/>
      <c r="F1313" s="294"/>
      <c r="G1313" s="294"/>
      <c r="H1313" s="295">
        <f>SUM(H1314:H1320)</f>
        <v>0</v>
      </c>
      <c r="I1313" s="295">
        <v>2</v>
      </c>
    </row>
    <row r="1314" spans="1:9" ht="12.75">
      <c r="A1314" s="136"/>
      <c r="B1314" s="112" t="s">
        <v>300</v>
      </c>
      <c r="C1314" s="140" t="s">
        <v>545</v>
      </c>
      <c r="D1314" s="138" t="s">
        <v>30</v>
      </c>
      <c r="E1314" s="138"/>
      <c r="F1314" s="142">
        <v>3</v>
      </c>
      <c r="G1314" s="144">
        <f>VLOOKUP(B1314,Insumos!$A$2:$C$187,3,FALSE)</f>
        <v>0</v>
      </c>
      <c r="H1314" s="138">
        <f t="shared" ref="H1314" si="194">G1314*F1314</f>
        <v>0</v>
      </c>
      <c r="I1314" s="138"/>
    </row>
    <row r="1315" spans="1:9" ht="12.75">
      <c r="A1315" s="136"/>
      <c r="B1315" s="112" t="s">
        <v>301</v>
      </c>
      <c r="C1315" s="140" t="s">
        <v>545</v>
      </c>
      <c r="D1315" s="138" t="s">
        <v>32</v>
      </c>
      <c r="E1315" s="138"/>
      <c r="F1315" s="142">
        <v>3</v>
      </c>
      <c r="G1315" s="144">
        <f>VLOOKUP(B1315,Insumos!$A$2:$C$187,3,FALSE)</f>
        <v>0</v>
      </c>
      <c r="H1315" s="138">
        <f t="shared" ref="H1315:H1320" si="195">G1315*F1315</f>
        <v>0</v>
      </c>
      <c r="I1315" s="138"/>
    </row>
    <row r="1316" spans="1:9" ht="12.75">
      <c r="A1316" s="136"/>
      <c r="B1316" s="112" t="s">
        <v>302</v>
      </c>
      <c r="C1316" s="140" t="s">
        <v>545</v>
      </c>
      <c r="D1316" s="138" t="s">
        <v>32</v>
      </c>
      <c r="E1316" s="138"/>
      <c r="F1316" s="142">
        <v>1</v>
      </c>
      <c r="G1316" s="144">
        <f>VLOOKUP(B1316,Insumos!$A$2:$C$187,3,FALSE)</f>
        <v>0</v>
      </c>
      <c r="H1316" s="138">
        <f t="shared" si="195"/>
        <v>0</v>
      </c>
      <c r="I1316" s="138"/>
    </row>
    <row r="1317" spans="1:9" ht="12.75">
      <c r="A1317" s="136"/>
      <c r="B1317" s="112" t="s">
        <v>295</v>
      </c>
      <c r="C1317" s="140" t="s">
        <v>545</v>
      </c>
      <c r="D1317" s="138" t="s">
        <v>32</v>
      </c>
      <c r="E1317" s="138"/>
      <c r="F1317" s="142">
        <v>1</v>
      </c>
      <c r="G1317" s="144">
        <f>VLOOKUP(B1317,Insumos!$A$2:$C$187,3,FALSE)</f>
        <v>0</v>
      </c>
      <c r="H1317" s="138">
        <f t="shared" si="195"/>
        <v>0</v>
      </c>
      <c r="I1317" s="138"/>
    </row>
    <row r="1318" spans="1:9" ht="12.75">
      <c r="A1318" s="136"/>
      <c r="B1318" s="112" t="s">
        <v>720</v>
      </c>
      <c r="C1318" s="140" t="s">
        <v>545</v>
      </c>
      <c r="D1318" s="138" t="s">
        <v>32</v>
      </c>
      <c r="E1318" s="138"/>
      <c r="F1318" s="142">
        <v>1</v>
      </c>
      <c r="G1318" s="144">
        <f>VLOOKUP(B1318,Insumos!$A$2:$C$187,3,FALSE)</f>
        <v>0</v>
      </c>
      <c r="H1318" s="138">
        <f t="shared" si="195"/>
        <v>0</v>
      </c>
      <c r="I1318" s="138"/>
    </row>
    <row r="1319" spans="1:9" ht="12.75">
      <c r="A1319" s="136"/>
      <c r="B1319" s="112" t="s">
        <v>721</v>
      </c>
      <c r="C1319" s="140" t="s">
        <v>545</v>
      </c>
      <c r="D1319" s="138" t="s">
        <v>32</v>
      </c>
      <c r="E1319" s="138"/>
      <c r="F1319" s="142">
        <v>1</v>
      </c>
      <c r="G1319" s="144">
        <f>VLOOKUP(B1319,Insumos!$A$2:$C$187,3,FALSE)</f>
        <v>0</v>
      </c>
      <c r="H1319" s="138">
        <f t="shared" si="195"/>
        <v>0</v>
      </c>
      <c r="I1319" s="138"/>
    </row>
    <row r="1320" spans="1:9" ht="12.75">
      <c r="A1320" s="136"/>
      <c r="B1320" s="112" t="s">
        <v>424</v>
      </c>
      <c r="C1320" s="140" t="s">
        <v>545</v>
      </c>
      <c r="D1320" s="138" t="s">
        <v>32</v>
      </c>
      <c r="E1320" s="138"/>
      <c r="F1320" s="142">
        <v>1</v>
      </c>
      <c r="G1320" s="144">
        <f>VLOOKUP(B1320,Insumos!$A$2:$C$187,3,FALSE)</f>
        <v>0</v>
      </c>
      <c r="H1320" s="138">
        <f t="shared" si="195"/>
        <v>0</v>
      </c>
      <c r="I1320" s="138"/>
    </row>
    <row r="1321" spans="1:9" ht="12.75">
      <c r="A1321" s="136"/>
      <c r="B1321" s="112"/>
      <c r="C1321" s="140"/>
      <c r="D1321" s="138"/>
      <c r="E1321" s="138"/>
      <c r="F1321" s="142"/>
      <c r="G1321" s="144"/>
      <c r="H1321" s="138"/>
      <c r="I1321" s="138"/>
    </row>
    <row r="1322" spans="1:9" ht="12.75">
      <c r="A1322" s="292">
        <v>19</v>
      </c>
      <c r="B1322" s="293" t="s">
        <v>296</v>
      </c>
      <c r="C1322" s="140" t="s">
        <v>545</v>
      </c>
      <c r="D1322" s="294" t="s">
        <v>545</v>
      </c>
      <c r="E1322" s="109"/>
      <c r="F1322" s="294"/>
      <c r="G1322" s="294"/>
      <c r="H1322" s="295">
        <f>SUM(H1323:H1329)</f>
        <v>0</v>
      </c>
      <c r="I1322" s="295">
        <v>2</v>
      </c>
    </row>
    <row r="1323" spans="1:9" ht="12.75">
      <c r="A1323" s="136"/>
      <c r="B1323" s="112" t="s">
        <v>300</v>
      </c>
      <c r="C1323" s="140" t="s">
        <v>545</v>
      </c>
      <c r="D1323" s="138" t="s">
        <v>30</v>
      </c>
      <c r="E1323" s="138"/>
      <c r="F1323" s="142">
        <v>3</v>
      </c>
      <c r="G1323" s="144">
        <f>VLOOKUP(B1323,Insumos!$A$2:$C$187,3,FALSE)</f>
        <v>0</v>
      </c>
      <c r="H1323" s="138">
        <f t="shared" ref="H1323" si="196">G1323*F1323</f>
        <v>0</v>
      </c>
      <c r="I1323" s="138"/>
    </row>
    <row r="1324" spans="1:9" ht="12.75">
      <c r="A1324" s="136"/>
      <c r="B1324" s="112" t="s">
        <v>301</v>
      </c>
      <c r="C1324" s="140" t="s">
        <v>545</v>
      </c>
      <c r="D1324" s="138" t="s">
        <v>32</v>
      </c>
      <c r="E1324" s="138"/>
      <c r="F1324" s="142">
        <v>3</v>
      </c>
      <c r="G1324" s="144">
        <f>VLOOKUP(B1324,Insumos!$A$2:$C$187,3,FALSE)</f>
        <v>0</v>
      </c>
      <c r="H1324" s="138">
        <f t="shared" ref="H1324:H1329" si="197">G1324*F1324</f>
        <v>0</v>
      </c>
      <c r="I1324" s="138"/>
    </row>
    <row r="1325" spans="1:9" ht="12.75">
      <c r="A1325" s="136"/>
      <c r="B1325" s="112" t="s">
        <v>302</v>
      </c>
      <c r="C1325" s="140" t="s">
        <v>545</v>
      </c>
      <c r="D1325" s="138" t="s">
        <v>32</v>
      </c>
      <c r="E1325" s="138"/>
      <c r="F1325" s="142">
        <v>1</v>
      </c>
      <c r="G1325" s="144">
        <f>VLOOKUP(B1325,Insumos!$A$2:$C$187,3,FALSE)</f>
        <v>0</v>
      </c>
      <c r="H1325" s="138">
        <f t="shared" si="197"/>
        <v>0</v>
      </c>
      <c r="I1325" s="138"/>
    </row>
    <row r="1326" spans="1:9" ht="12.75">
      <c r="A1326" s="136"/>
      <c r="B1326" s="112" t="s">
        <v>295</v>
      </c>
      <c r="C1326" s="140" t="s">
        <v>545</v>
      </c>
      <c r="D1326" s="138" t="s">
        <v>32</v>
      </c>
      <c r="E1326" s="138"/>
      <c r="F1326" s="142">
        <v>1</v>
      </c>
      <c r="G1326" s="144">
        <f>VLOOKUP(B1326,Insumos!$A$2:$C$187,3,FALSE)</f>
        <v>0</v>
      </c>
      <c r="H1326" s="138">
        <f t="shared" si="197"/>
        <v>0</v>
      </c>
      <c r="I1326" s="138"/>
    </row>
    <row r="1327" spans="1:9" ht="12.75">
      <c r="A1327" s="136"/>
      <c r="B1327" s="112" t="s">
        <v>720</v>
      </c>
      <c r="C1327" s="140" t="s">
        <v>545</v>
      </c>
      <c r="D1327" s="138" t="s">
        <v>32</v>
      </c>
      <c r="E1327" s="138"/>
      <c r="F1327" s="142">
        <v>1</v>
      </c>
      <c r="G1327" s="144">
        <f>VLOOKUP(B1327,Insumos!$A$2:$C$187,3,FALSE)</f>
        <v>0</v>
      </c>
      <c r="H1327" s="138">
        <f t="shared" si="197"/>
        <v>0</v>
      </c>
      <c r="I1327" s="138"/>
    </row>
    <row r="1328" spans="1:9" ht="12.75">
      <c r="A1328" s="136"/>
      <c r="B1328" s="112" t="s">
        <v>321</v>
      </c>
      <c r="C1328" s="140" t="s">
        <v>545</v>
      </c>
      <c r="D1328" s="138" t="s">
        <v>32</v>
      </c>
      <c r="E1328" s="138"/>
      <c r="F1328" s="142">
        <v>1</v>
      </c>
      <c r="G1328" s="144">
        <f>VLOOKUP(B1328,Insumos!$A$2:$C$187,3,FALSE)</f>
        <v>0</v>
      </c>
      <c r="H1328" s="138">
        <f t="shared" si="197"/>
        <v>0</v>
      </c>
      <c r="I1328" s="138"/>
    </row>
    <row r="1329" spans="1:9" ht="12.75">
      <c r="A1329" s="136"/>
      <c r="B1329" s="112" t="s">
        <v>424</v>
      </c>
      <c r="C1329" s="140" t="s">
        <v>545</v>
      </c>
      <c r="D1329" s="138" t="s">
        <v>32</v>
      </c>
      <c r="E1329" s="138"/>
      <c r="F1329" s="142">
        <v>1</v>
      </c>
      <c r="G1329" s="144">
        <f>VLOOKUP(B1329,Insumos!$A$2:$C$187,3,FALSE)</f>
        <v>0</v>
      </c>
      <c r="H1329" s="138">
        <f t="shared" si="197"/>
        <v>0</v>
      </c>
      <c r="I1329" s="138"/>
    </row>
    <row r="1330" spans="1:9" ht="12.75">
      <c r="A1330" s="136"/>
      <c r="B1330" s="112"/>
      <c r="C1330" s="140"/>
      <c r="D1330" s="138"/>
      <c r="E1330" s="138"/>
      <c r="F1330" s="142"/>
      <c r="G1330" s="164"/>
      <c r="H1330" s="138"/>
      <c r="I1330" s="138"/>
    </row>
    <row r="1331" spans="1:9" ht="12.75">
      <c r="A1331" s="292">
        <v>20</v>
      </c>
      <c r="B1331" s="293" t="s">
        <v>247</v>
      </c>
      <c r="C1331" s="140" t="s">
        <v>545</v>
      </c>
      <c r="D1331" s="294" t="s">
        <v>545</v>
      </c>
      <c r="E1331" s="109"/>
      <c r="F1331" s="294"/>
      <c r="G1331" s="294"/>
      <c r="H1331" s="295">
        <f>H1332</f>
        <v>0</v>
      </c>
      <c r="I1331" s="295">
        <v>2</v>
      </c>
    </row>
    <row r="1332" spans="1:9" ht="51">
      <c r="A1332" s="136"/>
      <c r="B1332" s="151" t="s">
        <v>248</v>
      </c>
      <c r="C1332" s="140" t="s">
        <v>545</v>
      </c>
      <c r="D1332" s="138"/>
      <c r="E1332" s="138"/>
      <c r="F1332" s="142">
        <v>1</v>
      </c>
      <c r="G1332" s="138"/>
      <c r="H1332" s="138">
        <f>F1332*G1332</f>
        <v>0</v>
      </c>
      <c r="I1332" s="138"/>
    </row>
    <row r="1333" spans="1:9" ht="12.75">
      <c r="A1333" s="136"/>
      <c r="B1333" s="112"/>
      <c r="C1333" s="140"/>
      <c r="D1333" s="138"/>
      <c r="E1333" s="138"/>
      <c r="F1333" s="101"/>
      <c r="G1333" s="138"/>
      <c r="H1333" s="138"/>
      <c r="I1333" s="138"/>
    </row>
    <row r="1334" spans="1:9" ht="12.75">
      <c r="A1334" s="292">
        <v>20</v>
      </c>
      <c r="B1334" s="293" t="s">
        <v>249</v>
      </c>
      <c r="C1334" s="140" t="s">
        <v>545</v>
      </c>
      <c r="D1334" s="294" t="s">
        <v>545</v>
      </c>
      <c r="E1334" s="109"/>
      <c r="F1334" s="294"/>
      <c r="G1334" s="294"/>
      <c r="H1334" s="295">
        <f>H1335</f>
        <v>0</v>
      </c>
      <c r="I1334" s="295">
        <v>2</v>
      </c>
    </row>
    <row r="1335" spans="1:9" ht="51">
      <c r="A1335" s="136"/>
      <c r="B1335" s="151" t="s">
        <v>250</v>
      </c>
      <c r="C1335" s="140" t="s">
        <v>545</v>
      </c>
      <c r="D1335" s="138"/>
      <c r="E1335" s="138"/>
      <c r="F1335" s="142">
        <v>1</v>
      </c>
      <c r="G1335" s="138"/>
      <c r="H1335" s="138">
        <f>F1335*G1335</f>
        <v>0</v>
      </c>
      <c r="I1335" s="138"/>
    </row>
    <row r="1336" spans="1:9" ht="12.75">
      <c r="A1336" s="136"/>
      <c r="B1336" s="151"/>
      <c r="C1336" s="140"/>
      <c r="D1336" s="138"/>
      <c r="E1336" s="138"/>
      <c r="F1336" s="142"/>
      <c r="G1336" s="138"/>
      <c r="H1336" s="138"/>
      <c r="I1336" s="138"/>
    </row>
    <row r="1337" spans="1:9" ht="12.75">
      <c r="A1337" s="292" t="s">
        <v>609</v>
      </c>
      <c r="B1337" s="293" t="s">
        <v>180</v>
      </c>
      <c r="C1337" s="140" t="s">
        <v>545</v>
      </c>
      <c r="D1337" s="294" t="s">
        <v>545</v>
      </c>
      <c r="E1337" s="109"/>
      <c r="F1337" s="294"/>
      <c r="G1337" s="294"/>
      <c r="H1337" s="295">
        <f>SUM(H1338:H1358)</f>
        <v>0</v>
      </c>
      <c r="I1337" s="295">
        <v>2.8</v>
      </c>
    </row>
    <row r="1338" spans="1:9" ht="25.5">
      <c r="A1338" s="136"/>
      <c r="B1338" s="111" t="s">
        <v>612</v>
      </c>
      <c r="C1338" s="140" t="s">
        <v>545</v>
      </c>
      <c r="D1338" s="138" t="s">
        <v>32</v>
      </c>
      <c r="E1338" s="138"/>
      <c r="F1338" s="142">
        <v>4</v>
      </c>
      <c r="G1338" s="144">
        <f>VLOOKUP(B1338,Insumos!$A$2:$C$187,3,FALSE)</f>
        <v>0</v>
      </c>
      <c r="H1338" s="138">
        <f t="shared" ref="H1338" si="198">G1338*F1338</f>
        <v>0</v>
      </c>
      <c r="I1338" s="138"/>
    </row>
    <row r="1339" spans="1:9" ht="12.75">
      <c r="A1339" s="136"/>
      <c r="B1339" s="111" t="s">
        <v>245</v>
      </c>
      <c r="C1339" s="140" t="s">
        <v>545</v>
      </c>
      <c r="D1339" s="138" t="s">
        <v>30</v>
      </c>
      <c r="E1339" s="138"/>
      <c r="F1339" s="142">
        <v>0.2</v>
      </c>
      <c r="G1339" s="144">
        <f>VLOOKUP(B1339,Insumos!$A$2:$C$187,3,FALSE)</f>
        <v>0</v>
      </c>
      <c r="H1339" s="138">
        <f t="shared" ref="H1339:H1358" si="199">G1339*F1339</f>
        <v>0</v>
      </c>
      <c r="I1339" s="138"/>
    </row>
    <row r="1340" spans="1:9" ht="12.75">
      <c r="A1340" s="136"/>
      <c r="B1340" s="112" t="s">
        <v>103</v>
      </c>
      <c r="C1340" s="140" t="s">
        <v>545</v>
      </c>
      <c r="D1340" s="138" t="s">
        <v>32</v>
      </c>
      <c r="E1340" s="138"/>
      <c r="F1340" s="142">
        <v>3</v>
      </c>
      <c r="G1340" s="144">
        <f>VLOOKUP(B1340,Insumos!$A$2:$C$187,3,FALSE)</f>
        <v>0</v>
      </c>
      <c r="H1340" s="138">
        <f t="shared" si="199"/>
        <v>0</v>
      </c>
      <c r="I1340" s="138"/>
    </row>
    <row r="1341" spans="1:9" ht="12.75">
      <c r="A1341" s="136"/>
      <c r="B1341" s="112" t="s">
        <v>486</v>
      </c>
      <c r="C1341" s="140" t="s">
        <v>545</v>
      </c>
      <c r="D1341" s="138" t="s">
        <v>32</v>
      </c>
      <c r="E1341" s="138"/>
      <c r="F1341" s="142">
        <v>2</v>
      </c>
      <c r="G1341" s="144">
        <f>VLOOKUP(B1341,Insumos!$A$2:$C$187,3,FALSE)</f>
        <v>0</v>
      </c>
      <c r="H1341" s="138">
        <f t="shared" si="199"/>
        <v>0</v>
      </c>
      <c r="I1341" s="138"/>
    </row>
    <row r="1342" spans="1:9" ht="12.75">
      <c r="A1342" s="136"/>
      <c r="B1342" s="112" t="s">
        <v>281</v>
      </c>
      <c r="C1342" s="140" t="s">
        <v>545</v>
      </c>
      <c r="D1342" s="138" t="s">
        <v>32</v>
      </c>
      <c r="E1342" s="138"/>
      <c r="F1342" s="142">
        <v>0</v>
      </c>
      <c r="G1342" s="144">
        <f>VLOOKUP(B1342,Insumos!$A$2:$C$187,3,FALSE)</f>
        <v>0</v>
      </c>
      <c r="H1342" s="138">
        <f t="shared" si="199"/>
        <v>0</v>
      </c>
      <c r="I1342" s="138"/>
    </row>
    <row r="1343" spans="1:9" ht="12.75">
      <c r="A1343" s="136"/>
      <c r="B1343" s="112" t="s">
        <v>487</v>
      </c>
      <c r="C1343" s="140" t="s">
        <v>545</v>
      </c>
      <c r="D1343" s="138" t="s">
        <v>32</v>
      </c>
      <c r="E1343" s="138"/>
      <c r="F1343" s="142">
        <v>4</v>
      </c>
      <c r="G1343" s="144">
        <f>VLOOKUP(B1343,Insumos!$A$2:$C$187,3,FALSE)</f>
        <v>0</v>
      </c>
      <c r="H1343" s="138">
        <f t="shared" si="199"/>
        <v>0</v>
      </c>
      <c r="I1343" s="138"/>
    </row>
    <row r="1344" spans="1:9" ht="25.5">
      <c r="A1344" s="136"/>
      <c r="B1344" s="112" t="s">
        <v>781</v>
      </c>
      <c r="C1344" s="140" t="s">
        <v>545</v>
      </c>
      <c r="D1344" s="138" t="s">
        <v>35</v>
      </c>
      <c r="E1344" s="138"/>
      <c r="F1344" s="142"/>
      <c r="G1344" s="144">
        <f>VLOOKUP(B1344,Insumos!$A$2:$C$187,3,FALSE)</f>
        <v>0</v>
      </c>
      <c r="H1344" s="138">
        <f t="shared" si="199"/>
        <v>0</v>
      </c>
      <c r="I1344" s="138"/>
    </row>
    <row r="1345" spans="1:9" ht="25.5">
      <c r="A1345" s="136"/>
      <c r="B1345" s="112" t="s">
        <v>611</v>
      </c>
      <c r="C1345" s="140" t="s">
        <v>545</v>
      </c>
      <c r="D1345" s="138" t="s">
        <v>35</v>
      </c>
      <c r="E1345" s="138"/>
      <c r="F1345" s="142">
        <v>12</v>
      </c>
      <c r="G1345" s="144">
        <f>VLOOKUP(B1345,Insumos!$A$2:$C$187,3,FALSE)</f>
        <v>0</v>
      </c>
      <c r="H1345" s="138">
        <f t="shared" si="199"/>
        <v>0</v>
      </c>
      <c r="I1345" s="138"/>
    </row>
    <row r="1346" spans="1:9" ht="25.5">
      <c r="A1346" s="136"/>
      <c r="B1346" s="112" t="s">
        <v>303</v>
      </c>
      <c r="C1346" s="140" t="s">
        <v>545</v>
      </c>
      <c r="D1346" s="138" t="s">
        <v>32</v>
      </c>
      <c r="E1346" s="138"/>
      <c r="F1346" s="142">
        <v>1</v>
      </c>
      <c r="G1346" s="144">
        <f>VLOOKUP(B1346,Insumos!$A$2:$C$187,3,FALSE)</f>
        <v>0</v>
      </c>
      <c r="H1346" s="138">
        <f t="shared" si="199"/>
        <v>0</v>
      </c>
      <c r="I1346" s="138"/>
    </row>
    <row r="1347" spans="1:9" ht="12.75">
      <c r="A1347" s="136"/>
      <c r="B1347" s="127" t="s">
        <v>714</v>
      </c>
      <c r="C1347" s="140" t="s">
        <v>545</v>
      </c>
      <c r="D1347" s="138" t="s">
        <v>32</v>
      </c>
      <c r="E1347" s="138"/>
      <c r="F1347" s="142"/>
      <c r="G1347" s="144">
        <f>VLOOKUP(B1347,Insumos!$A$2:$C$187,3,FALSE)</f>
        <v>0</v>
      </c>
      <c r="H1347" s="138">
        <f t="shared" si="199"/>
        <v>0</v>
      </c>
      <c r="I1347" s="138"/>
    </row>
    <row r="1348" spans="1:9" ht="25.5">
      <c r="A1348" s="136"/>
      <c r="B1348" s="112" t="s">
        <v>719</v>
      </c>
      <c r="C1348" s="140" t="s">
        <v>545</v>
      </c>
      <c r="D1348" s="138" t="s">
        <v>32</v>
      </c>
      <c r="E1348" s="138"/>
      <c r="F1348" s="142">
        <v>2</v>
      </c>
      <c r="G1348" s="144">
        <f>VLOOKUP(B1348,Insumos!$A$2:$C$187,3,FALSE)</f>
        <v>0</v>
      </c>
      <c r="H1348" s="138">
        <f t="shared" si="199"/>
        <v>0</v>
      </c>
      <c r="I1348" s="138"/>
    </row>
    <row r="1349" spans="1:9" ht="12.75">
      <c r="A1349" s="136"/>
      <c r="B1349" s="112" t="s">
        <v>488</v>
      </c>
      <c r="C1349" s="140" t="s">
        <v>545</v>
      </c>
      <c r="D1349" s="138" t="s">
        <v>32</v>
      </c>
      <c r="E1349" s="138"/>
      <c r="F1349" s="142">
        <v>2</v>
      </c>
      <c r="G1349" s="144">
        <f>VLOOKUP(B1349,Insumos!$A$2:$C$187,3,FALSE)</f>
        <v>0</v>
      </c>
      <c r="H1349" s="138">
        <f t="shared" si="199"/>
        <v>0</v>
      </c>
      <c r="I1349" s="138"/>
    </row>
    <row r="1350" spans="1:9" ht="25.5">
      <c r="A1350" s="136"/>
      <c r="B1350" s="165" t="s">
        <v>705</v>
      </c>
      <c r="C1350" s="140" t="s">
        <v>545</v>
      </c>
      <c r="D1350" s="138" t="s">
        <v>32</v>
      </c>
      <c r="E1350" s="138"/>
      <c r="F1350" s="142">
        <v>1</v>
      </c>
      <c r="G1350" s="144">
        <f>VLOOKUP(B1350,Insumos!$A$2:$C$187,3,FALSE)</f>
        <v>0</v>
      </c>
      <c r="H1350" s="138">
        <f t="shared" ref="H1350" si="200">G1350*F1350</f>
        <v>0</v>
      </c>
      <c r="I1350" s="138"/>
    </row>
    <row r="1351" spans="1:9" ht="12.75">
      <c r="A1351" s="136"/>
      <c r="B1351" s="112" t="s">
        <v>490</v>
      </c>
      <c r="C1351" s="140" t="s">
        <v>545</v>
      </c>
      <c r="D1351" s="138" t="s">
        <v>32</v>
      </c>
      <c r="E1351" s="138"/>
      <c r="F1351" s="142">
        <v>2</v>
      </c>
      <c r="G1351" s="144">
        <f>VLOOKUP(B1351,Insumos!$A$2:$C$187,3,FALSE)</f>
        <v>0</v>
      </c>
      <c r="H1351" s="138">
        <f t="shared" si="199"/>
        <v>0</v>
      </c>
      <c r="I1351" s="138"/>
    </row>
    <row r="1352" spans="1:9" ht="12.75">
      <c r="A1352" s="136"/>
      <c r="B1352" s="111" t="s">
        <v>654</v>
      </c>
      <c r="C1352" s="140" t="s">
        <v>545</v>
      </c>
      <c r="D1352" s="138" t="s">
        <v>32</v>
      </c>
      <c r="E1352" s="138"/>
      <c r="F1352" s="142">
        <v>0.2</v>
      </c>
      <c r="G1352" s="144">
        <f>VLOOKUP(B1352,Insumos!$A$2:$C$187,3,FALSE)</f>
        <v>0</v>
      </c>
      <c r="H1352" s="138">
        <f t="shared" si="199"/>
        <v>0</v>
      </c>
      <c r="I1352" s="138"/>
    </row>
    <row r="1353" spans="1:9" ht="25.5">
      <c r="A1353" s="136"/>
      <c r="B1353" s="112" t="s">
        <v>416</v>
      </c>
      <c r="C1353" s="140" t="s">
        <v>545</v>
      </c>
      <c r="D1353" s="138" t="s">
        <v>32</v>
      </c>
      <c r="E1353" s="138"/>
      <c r="F1353" s="142">
        <v>1</v>
      </c>
      <c r="G1353" s="144">
        <f>VLOOKUP(B1353,Insumos!$A$2:$C$187,3,FALSE)</f>
        <v>0</v>
      </c>
      <c r="H1353" s="138">
        <f t="shared" si="199"/>
        <v>0</v>
      </c>
      <c r="I1353" s="138"/>
    </row>
    <row r="1354" spans="1:9" ht="12.75">
      <c r="A1354" s="136"/>
      <c r="B1354" s="127" t="s">
        <v>707</v>
      </c>
      <c r="C1354" s="140" t="s">
        <v>545</v>
      </c>
      <c r="D1354" s="138" t="s">
        <v>32</v>
      </c>
      <c r="E1354" s="138"/>
      <c r="F1354" s="142">
        <v>3</v>
      </c>
      <c r="G1354" s="144">
        <f>VLOOKUP(B1354,Insumos!$A$2:$C$187,3,FALSE)</f>
        <v>0</v>
      </c>
      <c r="H1354" s="138">
        <f t="shared" si="199"/>
        <v>0</v>
      </c>
      <c r="I1354" s="138"/>
    </row>
    <row r="1355" spans="1:9" ht="12.75">
      <c r="A1355" s="136"/>
      <c r="B1355" s="112" t="s">
        <v>304</v>
      </c>
      <c r="C1355" s="140" t="s">
        <v>545</v>
      </c>
      <c r="D1355" s="138" t="s">
        <v>32</v>
      </c>
      <c r="E1355" s="138"/>
      <c r="F1355" s="142">
        <v>2</v>
      </c>
      <c r="G1355" s="144">
        <f>VLOOKUP(B1355,Insumos!$A$2:$C$187,3,FALSE)</f>
        <v>0</v>
      </c>
      <c r="H1355" s="138">
        <f t="shared" si="199"/>
        <v>0</v>
      </c>
      <c r="I1355" s="138"/>
    </row>
    <row r="1356" spans="1:9" ht="12.75">
      <c r="A1356" s="136"/>
      <c r="B1356" s="166" t="s">
        <v>629</v>
      </c>
      <c r="C1356" s="140" t="s">
        <v>545</v>
      </c>
      <c r="D1356" s="138" t="s">
        <v>32</v>
      </c>
      <c r="E1356" s="138"/>
      <c r="F1356" s="142">
        <v>0</v>
      </c>
      <c r="G1356" s="144">
        <v>78</v>
      </c>
      <c r="H1356" s="138">
        <f t="shared" si="199"/>
        <v>0</v>
      </c>
      <c r="I1356" s="138"/>
    </row>
    <row r="1357" spans="1:9" ht="12.75">
      <c r="A1357" s="136"/>
      <c r="B1357" s="111" t="s">
        <v>418</v>
      </c>
      <c r="C1357" s="140" t="s">
        <v>545</v>
      </c>
      <c r="D1357" s="167" t="s">
        <v>32</v>
      </c>
      <c r="E1357" s="167"/>
      <c r="F1357" s="168">
        <v>1</v>
      </c>
      <c r="G1357" s="144">
        <f>VLOOKUP(B1357,Insumos!$A$2:$C$187,3,FALSE)</f>
        <v>0</v>
      </c>
      <c r="H1357" s="138">
        <f t="shared" si="199"/>
        <v>0</v>
      </c>
      <c r="I1357" s="138"/>
    </row>
    <row r="1358" spans="1:9" ht="12.75">
      <c r="A1358" s="136"/>
      <c r="B1358" s="112" t="s">
        <v>625</v>
      </c>
      <c r="C1358" s="140" t="s">
        <v>545</v>
      </c>
      <c r="D1358" s="138" t="s">
        <v>32</v>
      </c>
      <c r="E1358" s="138"/>
      <c r="F1358" s="142">
        <v>0</v>
      </c>
      <c r="G1358" s="144">
        <f>VLOOKUP(B1358,Insumos!$A$2:$C$187,3,FALSE)</f>
        <v>0</v>
      </c>
      <c r="H1358" s="138">
        <f t="shared" si="199"/>
        <v>0</v>
      </c>
      <c r="I1358" s="138"/>
    </row>
    <row r="1359" spans="1:9" ht="12.75">
      <c r="A1359" s="136"/>
      <c r="B1359" s="112"/>
      <c r="C1359" s="140"/>
      <c r="D1359" s="138"/>
      <c r="E1359" s="138"/>
      <c r="F1359" s="101"/>
      <c r="G1359" s="144"/>
      <c r="H1359" s="138"/>
      <c r="I1359" s="141"/>
    </row>
    <row r="1360" spans="1:9" ht="12.75">
      <c r="A1360" s="292" t="s">
        <v>610</v>
      </c>
      <c r="B1360" s="293" t="s">
        <v>181</v>
      </c>
      <c r="C1360" s="140" t="s">
        <v>545</v>
      </c>
      <c r="D1360" s="294" t="s">
        <v>545</v>
      </c>
      <c r="E1360" s="109"/>
      <c r="F1360" s="294"/>
      <c r="G1360" s="294"/>
      <c r="H1360" s="295">
        <f>SUM(H1361:H1382)</f>
        <v>0</v>
      </c>
      <c r="I1360" s="295">
        <v>3.38</v>
      </c>
    </row>
    <row r="1361" spans="1:12" ht="12.75">
      <c r="A1361" s="136"/>
      <c r="B1361" s="111" t="s">
        <v>613</v>
      </c>
      <c r="C1361" s="140" t="s">
        <v>545</v>
      </c>
      <c r="D1361" s="138" t="s">
        <v>32</v>
      </c>
      <c r="E1361" s="138"/>
      <c r="F1361" s="142">
        <v>2</v>
      </c>
      <c r="G1361" s="144">
        <f>VLOOKUP(B1361,Insumos!$A$2:$C$187,3,FALSE)</f>
        <v>0</v>
      </c>
      <c r="H1361" s="138">
        <f t="shared" ref="H1361" si="201">G1361*F1361</f>
        <v>0</v>
      </c>
      <c r="I1361" s="138"/>
    </row>
    <row r="1362" spans="1:12" ht="12.75">
      <c r="A1362" s="136"/>
      <c r="B1362" s="112" t="s">
        <v>245</v>
      </c>
      <c r="C1362" s="140" t="s">
        <v>545</v>
      </c>
      <c r="D1362" s="138" t="s">
        <v>30</v>
      </c>
      <c r="E1362" s="138"/>
      <c r="F1362" s="142">
        <v>0.3</v>
      </c>
      <c r="G1362" s="144">
        <f>VLOOKUP(B1362,Insumos!$A$2:$C$187,3,FALSE)</f>
        <v>0</v>
      </c>
      <c r="H1362" s="138">
        <f t="shared" ref="H1362:H1382" si="202">G1362*F1362</f>
        <v>0</v>
      </c>
      <c r="I1362" s="138"/>
    </row>
    <row r="1363" spans="1:12" ht="12.75">
      <c r="A1363" s="136"/>
      <c r="B1363" s="112" t="s">
        <v>103</v>
      </c>
      <c r="C1363" s="140" t="s">
        <v>545</v>
      </c>
      <c r="D1363" s="138" t="s">
        <v>32</v>
      </c>
      <c r="E1363" s="138"/>
      <c r="F1363" s="142">
        <v>1</v>
      </c>
      <c r="G1363" s="144">
        <f>VLOOKUP(B1363,Insumos!$A$2:$C$187,3,FALSE)</f>
        <v>0</v>
      </c>
      <c r="H1363" s="138">
        <f t="shared" si="202"/>
        <v>0</v>
      </c>
      <c r="I1363" s="138"/>
    </row>
    <row r="1364" spans="1:12" ht="12.75">
      <c r="A1364" s="136"/>
      <c r="B1364" s="112" t="s">
        <v>495</v>
      </c>
      <c r="C1364" s="140" t="s">
        <v>545</v>
      </c>
      <c r="D1364" s="138" t="s">
        <v>32</v>
      </c>
      <c r="E1364" s="138"/>
      <c r="F1364" s="142">
        <v>3</v>
      </c>
      <c r="G1364" s="144">
        <f>VLOOKUP(B1364,Insumos!$A$2:$C$187,3,FALSE)</f>
        <v>0</v>
      </c>
      <c r="H1364" s="138">
        <f t="shared" si="202"/>
        <v>0</v>
      </c>
      <c r="I1364" s="138"/>
    </row>
    <row r="1365" spans="1:12" ht="12.75">
      <c r="A1365" s="136"/>
      <c r="B1365" s="112" t="s">
        <v>281</v>
      </c>
      <c r="C1365" s="140" t="s">
        <v>545</v>
      </c>
      <c r="D1365" s="138" t="s">
        <v>32</v>
      </c>
      <c r="E1365" s="138"/>
      <c r="F1365" s="142">
        <v>1</v>
      </c>
      <c r="G1365" s="144">
        <f>VLOOKUP(B1365,Insumos!$A$2:$C$187,3,FALSE)</f>
        <v>0</v>
      </c>
      <c r="H1365" s="138">
        <f t="shared" si="202"/>
        <v>0</v>
      </c>
      <c r="I1365" s="138"/>
    </row>
    <row r="1366" spans="1:12" ht="12.75">
      <c r="A1366" s="136"/>
      <c r="B1366" s="112" t="s">
        <v>496</v>
      </c>
      <c r="C1366" s="140" t="s">
        <v>545</v>
      </c>
      <c r="D1366" s="138" t="s">
        <v>32</v>
      </c>
      <c r="E1366" s="138"/>
      <c r="F1366" s="142">
        <v>3</v>
      </c>
      <c r="G1366" s="144">
        <f>VLOOKUP(B1366,Insumos!$A$2:$C$187,3,FALSE)</f>
        <v>0</v>
      </c>
      <c r="H1366" s="138">
        <f t="shared" si="202"/>
        <v>0</v>
      </c>
      <c r="I1366" s="138"/>
    </row>
    <row r="1367" spans="1:12" ht="25.5">
      <c r="A1367" s="136"/>
      <c r="B1367" s="112" t="s">
        <v>781</v>
      </c>
      <c r="C1367" s="140" t="s">
        <v>545</v>
      </c>
      <c r="D1367" s="138" t="s">
        <v>35</v>
      </c>
      <c r="E1367" s="138"/>
      <c r="F1367" s="142">
        <v>0</v>
      </c>
      <c r="G1367" s="144">
        <f>VLOOKUP(B1367,Insumos!$A$2:$C$187,3,FALSE)</f>
        <v>0</v>
      </c>
      <c r="H1367" s="138">
        <f t="shared" si="202"/>
        <v>0</v>
      </c>
      <c r="I1367" s="138"/>
    </row>
    <row r="1368" spans="1:12" ht="25.5">
      <c r="A1368" s="136"/>
      <c r="B1368" s="112" t="s">
        <v>182</v>
      </c>
      <c r="C1368" s="140" t="s">
        <v>545</v>
      </c>
      <c r="D1368" s="138" t="s">
        <v>35</v>
      </c>
      <c r="E1368" s="138"/>
      <c r="F1368" s="142">
        <v>0</v>
      </c>
      <c r="G1368" s="144">
        <f>VLOOKUP(B1368,Insumos!$A$2:$C$187,3,FALSE)</f>
        <v>0</v>
      </c>
      <c r="H1368" s="138">
        <f t="shared" si="202"/>
        <v>0</v>
      </c>
      <c r="I1368" s="138"/>
    </row>
    <row r="1369" spans="1:12" ht="25.5">
      <c r="A1369" s="136"/>
      <c r="B1369" s="112" t="s">
        <v>303</v>
      </c>
      <c r="C1369" s="140" t="s">
        <v>545</v>
      </c>
      <c r="D1369" s="138" t="s">
        <v>32</v>
      </c>
      <c r="E1369" s="138"/>
      <c r="F1369" s="142">
        <v>1</v>
      </c>
      <c r="G1369" s="144">
        <f>VLOOKUP(B1369,Insumos!$A$2:$C$187,3,FALSE)</f>
        <v>0</v>
      </c>
      <c r="H1369" s="138">
        <f t="shared" si="202"/>
        <v>0</v>
      </c>
      <c r="I1369" s="138"/>
    </row>
    <row r="1370" spans="1:12" ht="12.75">
      <c r="A1370" s="136"/>
      <c r="B1370" s="127" t="s">
        <v>714</v>
      </c>
      <c r="C1370" s="140" t="s">
        <v>545</v>
      </c>
      <c r="D1370" s="138" t="s">
        <v>32</v>
      </c>
      <c r="E1370" s="138"/>
      <c r="F1370" s="142">
        <v>3</v>
      </c>
      <c r="G1370" s="144">
        <f>VLOOKUP(B1370,Insumos!$A$2:$C$187,3,FALSE)</f>
        <v>0</v>
      </c>
      <c r="H1370" s="138">
        <f t="shared" si="202"/>
        <v>0</v>
      </c>
      <c r="I1370" s="138"/>
    </row>
    <row r="1371" spans="1:12" ht="25.5">
      <c r="A1371" s="136"/>
      <c r="B1371" s="112" t="s">
        <v>719</v>
      </c>
      <c r="C1371" s="140" t="s">
        <v>545</v>
      </c>
      <c r="D1371" s="138" t="s">
        <v>32</v>
      </c>
      <c r="E1371" s="138"/>
      <c r="F1371" s="142">
        <v>2</v>
      </c>
      <c r="G1371" s="144">
        <f>VLOOKUP(B1371,Insumos!$A$2:$C$187,3,FALSE)</f>
        <v>0</v>
      </c>
      <c r="H1371" s="138">
        <f t="shared" si="202"/>
        <v>0</v>
      </c>
      <c r="I1371" s="138"/>
    </row>
    <row r="1372" spans="1:12" ht="12.75">
      <c r="A1372" s="136"/>
      <c r="B1372" s="112" t="s">
        <v>491</v>
      </c>
      <c r="C1372" s="140" t="s">
        <v>545</v>
      </c>
      <c r="D1372" s="138" t="s">
        <v>32</v>
      </c>
      <c r="E1372" s="138"/>
      <c r="F1372" s="142">
        <v>3</v>
      </c>
      <c r="G1372" s="144">
        <f>VLOOKUP(B1372,Insumos!$A$2:$C$187,3,FALSE)</f>
        <v>0</v>
      </c>
      <c r="H1372" s="138">
        <f t="shared" si="202"/>
        <v>0</v>
      </c>
      <c r="I1372" s="138"/>
    </row>
    <row r="1373" spans="1:12" ht="12.75">
      <c r="A1373" s="136"/>
      <c r="B1373" s="104" t="s">
        <v>653</v>
      </c>
      <c r="C1373" s="140" t="s">
        <v>545</v>
      </c>
      <c r="D1373" s="138" t="s">
        <v>32</v>
      </c>
      <c r="E1373" s="138"/>
      <c r="F1373" s="142">
        <v>1</v>
      </c>
      <c r="G1373" s="144">
        <f>VLOOKUP(B1373,Insumos!$A$2:$C$187,3,FALSE)</f>
        <v>0</v>
      </c>
      <c r="H1373" s="138">
        <f t="shared" si="202"/>
        <v>0</v>
      </c>
      <c r="I1373" s="138"/>
    </row>
    <row r="1374" spans="1:12" ht="12.75">
      <c r="A1374" s="136"/>
      <c r="B1374" s="112" t="s">
        <v>492</v>
      </c>
      <c r="C1374" s="140" t="s">
        <v>545</v>
      </c>
      <c r="D1374" s="138" t="s">
        <v>32</v>
      </c>
      <c r="E1374" s="138"/>
      <c r="F1374" s="142">
        <v>2</v>
      </c>
      <c r="G1374" s="144">
        <f>VLOOKUP(B1374,Insumos!$A$2:$C$187,3,FALSE)</f>
        <v>0</v>
      </c>
      <c r="H1374" s="138">
        <f t="shared" si="202"/>
        <v>0</v>
      </c>
      <c r="I1374" s="138"/>
    </row>
    <row r="1375" spans="1:12" ht="15.75">
      <c r="A1375" s="136"/>
      <c r="B1375" s="111" t="s">
        <v>654</v>
      </c>
      <c r="C1375" s="140" t="s">
        <v>545</v>
      </c>
      <c r="D1375" s="138" t="s">
        <v>32</v>
      </c>
      <c r="E1375" s="138"/>
      <c r="F1375" s="142">
        <v>0.2</v>
      </c>
      <c r="G1375" s="144">
        <f>VLOOKUP(B1375,Insumos!$A$2:$C$187,3,FALSE)</f>
        <v>0</v>
      </c>
      <c r="H1375" s="138">
        <f t="shared" si="202"/>
        <v>0</v>
      </c>
      <c r="I1375" s="138"/>
      <c r="L1375" s="169"/>
    </row>
    <row r="1376" spans="1:12" ht="25.5">
      <c r="A1376" s="136"/>
      <c r="B1376" s="112" t="s">
        <v>416</v>
      </c>
      <c r="C1376" s="140" t="s">
        <v>545</v>
      </c>
      <c r="D1376" s="138" t="s">
        <v>32</v>
      </c>
      <c r="E1376" s="138"/>
      <c r="F1376" s="142">
        <v>1</v>
      </c>
      <c r="G1376" s="144">
        <f>VLOOKUP(B1376,Insumos!$A$2:$C$187,3,FALSE)</f>
        <v>0</v>
      </c>
      <c r="H1376" s="138">
        <f t="shared" si="202"/>
        <v>0</v>
      </c>
      <c r="I1376" s="138"/>
    </row>
    <row r="1377" spans="1:9" ht="12.75">
      <c r="A1377" s="136"/>
      <c r="B1377" s="111" t="s">
        <v>418</v>
      </c>
      <c r="C1377" s="140" t="s">
        <v>545</v>
      </c>
      <c r="D1377" s="138" t="s">
        <v>32</v>
      </c>
      <c r="E1377" s="138"/>
      <c r="F1377" s="142">
        <v>3</v>
      </c>
      <c r="G1377" s="144">
        <f>VLOOKUP(B1377,Insumos!$A$2:$C$187,3,FALSE)</f>
        <v>0</v>
      </c>
      <c r="H1377" s="138">
        <f t="shared" si="202"/>
        <v>0</v>
      </c>
      <c r="I1377" s="138"/>
    </row>
    <row r="1378" spans="1:9" ht="12.75">
      <c r="A1378" s="136"/>
      <c r="B1378" s="127" t="s">
        <v>707</v>
      </c>
      <c r="C1378" s="140" t="s">
        <v>545</v>
      </c>
      <c r="D1378" s="138" t="s">
        <v>32</v>
      </c>
      <c r="E1378" s="138"/>
      <c r="F1378" s="142">
        <v>1</v>
      </c>
      <c r="G1378" s="144">
        <f>VLOOKUP(B1378,Insumos!$A$2:$C$187,3,FALSE)</f>
        <v>0</v>
      </c>
      <c r="H1378" s="138">
        <f t="shared" si="202"/>
        <v>0</v>
      </c>
      <c r="I1378" s="138"/>
    </row>
    <row r="1379" spans="1:9" ht="12.75">
      <c r="A1379" s="136"/>
      <c r="B1379" s="112" t="s">
        <v>417</v>
      </c>
      <c r="C1379" s="140" t="s">
        <v>545</v>
      </c>
      <c r="D1379" s="138" t="s">
        <v>32</v>
      </c>
      <c r="E1379" s="138"/>
      <c r="F1379" s="142">
        <v>4</v>
      </c>
      <c r="G1379" s="144">
        <f>VLOOKUP(B1379,Insumos!$A$2:$C$187,3,FALSE)</f>
        <v>0</v>
      </c>
      <c r="H1379" s="138">
        <f t="shared" si="202"/>
        <v>0</v>
      </c>
      <c r="I1379" s="138"/>
    </row>
    <row r="1380" spans="1:9" ht="12.75">
      <c r="A1380" s="136"/>
      <c r="B1380" s="160" t="s">
        <v>637</v>
      </c>
      <c r="C1380" s="140" t="s">
        <v>545</v>
      </c>
      <c r="D1380" s="138" t="s">
        <v>32</v>
      </c>
      <c r="E1380" s="138"/>
      <c r="F1380" s="142">
        <v>0</v>
      </c>
      <c r="G1380" s="144">
        <f>VLOOKUP(B1380,Insumos!$A$2:$C$187,3,FALSE)</f>
        <v>0</v>
      </c>
      <c r="H1380" s="138">
        <f t="shared" si="202"/>
        <v>0</v>
      </c>
      <c r="I1380" s="138"/>
    </row>
    <row r="1381" spans="1:9" ht="12.75">
      <c r="A1381" s="136"/>
      <c r="B1381" s="112" t="s">
        <v>625</v>
      </c>
      <c r="C1381" s="140" t="s">
        <v>545</v>
      </c>
      <c r="D1381" s="138" t="s">
        <v>32</v>
      </c>
      <c r="E1381" s="138"/>
      <c r="F1381" s="142">
        <v>0</v>
      </c>
      <c r="G1381" s="144">
        <f>VLOOKUP(B1381,Insumos!$A$2:$C$187,3,FALSE)</f>
        <v>0</v>
      </c>
      <c r="H1381" s="138">
        <f t="shared" si="202"/>
        <v>0</v>
      </c>
      <c r="I1381" s="138"/>
    </row>
    <row r="1382" spans="1:9" ht="12.75">
      <c r="A1382" s="136"/>
      <c r="B1382" s="112" t="s">
        <v>403</v>
      </c>
      <c r="C1382" s="140" t="s">
        <v>545</v>
      </c>
      <c r="D1382" s="138" t="s">
        <v>31</v>
      </c>
      <c r="E1382" s="138"/>
      <c r="F1382" s="142">
        <v>0</v>
      </c>
      <c r="G1382" s="144">
        <f>VLOOKUP(B1382,Insumos!$A$2:$C$187,3,FALSE)</f>
        <v>0</v>
      </c>
      <c r="H1382" s="138">
        <f t="shared" si="202"/>
        <v>0</v>
      </c>
      <c r="I1382" s="138"/>
    </row>
    <row r="1383" spans="1:9" ht="12.75">
      <c r="A1383" s="136"/>
      <c r="B1383" s="112"/>
      <c r="C1383" s="140"/>
      <c r="D1383" s="138"/>
      <c r="E1383" s="138"/>
      <c r="F1383" s="142"/>
      <c r="G1383" s="144"/>
      <c r="H1383" s="138"/>
      <c r="I1383" s="138"/>
    </row>
    <row r="1384" spans="1:9" ht="12.75">
      <c r="A1384" s="292">
        <v>21</v>
      </c>
      <c r="B1384" s="293" t="s">
        <v>639</v>
      </c>
      <c r="C1384" s="140" t="s">
        <v>545</v>
      </c>
      <c r="D1384" s="297" t="s">
        <v>545</v>
      </c>
      <c r="E1384" s="138"/>
      <c r="F1384" s="303"/>
      <c r="G1384" s="304"/>
      <c r="H1384" s="297">
        <f>SUM(H1385:H1393)</f>
        <v>0</v>
      </c>
      <c r="I1384" s="297">
        <v>2.5</v>
      </c>
    </row>
    <row r="1385" spans="1:9" ht="25.5">
      <c r="A1385" s="136"/>
      <c r="B1385" s="112" t="s">
        <v>43</v>
      </c>
      <c r="C1385" s="140" t="s">
        <v>545</v>
      </c>
      <c r="D1385" s="138" t="s">
        <v>41</v>
      </c>
      <c r="E1385" s="138"/>
      <c r="F1385" s="101">
        <v>3</v>
      </c>
      <c r="G1385" s="144">
        <f>VLOOKUP(B1385,Insumos!$A$2:$C$187,3,FALSE)</f>
        <v>0</v>
      </c>
      <c r="H1385" s="138">
        <f t="shared" ref="H1385:H1387" si="203">G1385*F1385</f>
        <v>0</v>
      </c>
      <c r="I1385" s="141"/>
    </row>
    <row r="1386" spans="1:9" ht="25.5">
      <c r="A1386" s="136"/>
      <c r="B1386" s="127" t="s">
        <v>713</v>
      </c>
      <c r="C1386" s="137" t="s">
        <v>545</v>
      </c>
      <c r="D1386" s="101" t="s">
        <v>41</v>
      </c>
      <c r="E1386" s="101"/>
      <c r="F1386" s="101">
        <v>2</v>
      </c>
      <c r="G1386" s="144">
        <f>VLOOKUP(B1386,Insumos!$A$2:$C$187,3,FALSE)</f>
        <v>0</v>
      </c>
      <c r="H1386" s="138">
        <f t="shared" si="203"/>
        <v>0</v>
      </c>
      <c r="I1386" s="141"/>
    </row>
    <row r="1387" spans="1:9" ht="12.75">
      <c r="A1387" s="136"/>
      <c r="B1387" s="127" t="s">
        <v>722</v>
      </c>
      <c r="C1387" s="140" t="s">
        <v>545</v>
      </c>
      <c r="D1387" s="138" t="s">
        <v>41</v>
      </c>
      <c r="E1387" s="138"/>
      <c r="F1387" s="142">
        <v>3</v>
      </c>
      <c r="G1387" s="144">
        <f>VLOOKUP(B1387,Insumos!$A$2:$C$187,3,FALSE)</f>
        <v>0</v>
      </c>
      <c r="H1387" s="138">
        <f t="shared" si="203"/>
        <v>0</v>
      </c>
      <c r="I1387" s="138"/>
    </row>
    <row r="1388" spans="1:9" ht="25.5">
      <c r="A1388" s="136"/>
      <c r="B1388" s="112" t="s">
        <v>781</v>
      </c>
      <c r="C1388" s="140" t="s">
        <v>545</v>
      </c>
      <c r="D1388" s="138" t="s">
        <v>35</v>
      </c>
      <c r="E1388" s="138"/>
      <c r="F1388" s="142">
        <v>16</v>
      </c>
      <c r="G1388" s="144">
        <f>VLOOKUP(B1388,Insumos!$A$2:$C$187,3,FALSE)</f>
        <v>0</v>
      </c>
      <c r="H1388" s="138">
        <f t="shared" ref="H1388:H1406" si="204">G1388*F1388</f>
        <v>0</v>
      </c>
      <c r="I1388" s="138"/>
    </row>
    <row r="1389" spans="1:9" ht="25.5">
      <c r="A1389" s="136"/>
      <c r="B1389" s="112" t="s">
        <v>780</v>
      </c>
      <c r="C1389" s="140" t="s">
        <v>545</v>
      </c>
      <c r="D1389" s="138" t="s">
        <v>35</v>
      </c>
      <c r="E1389" s="138"/>
      <c r="F1389" s="142">
        <v>20</v>
      </c>
      <c r="G1389" s="144">
        <f>VLOOKUP(B1389,Insumos!$A$2:$C$187,3,FALSE)</f>
        <v>0</v>
      </c>
      <c r="H1389" s="138">
        <f t="shared" si="204"/>
        <v>0</v>
      </c>
      <c r="I1389" s="138"/>
    </row>
    <row r="1390" spans="1:9" ht="12.75">
      <c r="A1390" s="136"/>
      <c r="B1390" s="112" t="s">
        <v>42</v>
      </c>
      <c r="C1390" s="140" t="s">
        <v>545</v>
      </c>
      <c r="D1390" s="138" t="s">
        <v>41</v>
      </c>
      <c r="E1390" s="138"/>
      <c r="F1390" s="142">
        <v>3</v>
      </c>
      <c r="G1390" s="144">
        <f>VLOOKUP(B1390,Insumos!$A$2:$C$187,3,FALSE)</f>
        <v>0</v>
      </c>
      <c r="H1390" s="138">
        <f t="shared" si="204"/>
        <v>0</v>
      </c>
      <c r="I1390" s="138"/>
    </row>
    <row r="1391" spans="1:9" ht="12.75">
      <c r="A1391" s="136"/>
      <c r="B1391" s="112" t="s">
        <v>341</v>
      </c>
      <c r="C1391" s="140" t="s">
        <v>545</v>
      </c>
      <c r="D1391" s="138" t="s">
        <v>41</v>
      </c>
      <c r="E1391" s="138"/>
      <c r="F1391" s="142">
        <v>20</v>
      </c>
      <c r="G1391" s="144">
        <f>VLOOKUP(B1391,Insumos!$A$2:$C$187,3,FALSE)</f>
        <v>0</v>
      </c>
      <c r="H1391" s="138">
        <f t="shared" si="204"/>
        <v>0</v>
      </c>
      <c r="I1391" s="138"/>
    </row>
    <row r="1392" spans="1:9" ht="12.75">
      <c r="A1392" s="136"/>
      <c r="B1392" s="112" t="s">
        <v>412</v>
      </c>
      <c r="C1392" s="140" t="s">
        <v>545</v>
      </c>
      <c r="D1392" s="138" t="s">
        <v>32</v>
      </c>
      <c r="E1392" s="138"/>
      <c r="F1392" s="142">
        <v>4</v>
      </c>
      <c r="G1392" s="144">
        <f>VLOOKUP(B1392,Insumos!$A$2:$C$187,3,FALSE)</f>
        <v>0</v>
      </c>
      <c r="H1392" s="138">
        <f t="shared" si="204"/>
        <v>0</v>
      </c>
      <c r="I1392" s="138"/>
    </row>
    <row r="1393" spans="1:9" ht="12.75">
      <c r="A1393" s="136"/>
      <c r="B1393" s="170" t="s">
        <v>655</v>
      </c>
      <c r="C1393" s="140" t="s">
        <v>545</v>
      </c>
      <c r="D1393" s="138" t="s">
        <v>35</v>
      </c>
      <c r="E1393" s="138"/>
      <c r="F1393" s="142">
        <v>0.2</v>
      </c>
      <c r="G1393" s="144">
        <f>VLOOKUP(B1393,Insumos!$A$2:$C$187,3,FALSE)</f>
        <v>0</v>
      </c>
      <c r="H1393" s="138">
        <f t="shared" si="204"/>
        <v>0</v>
      </c>
      <c r="I1393" s="138"/>
    </row>
    <row r="1394" spans="1:9" ht="12.75">
      <c r="A1394" s="136"/>
      <c r="B1394" s="170"/>
      <c r="C1394" s="140"/>
      <c r="D1394" s="138"/>
      <c r="E1394" s="138"/>
      <c r="F1394" s="142"/>
      <c r="G1394" s="144"/>
      <c r="H1394" s="138"/>
      <c r="I1394" s="138"/>
    </row>
    <row r="1395" spans="1:9" ht="12.75">
      <c r="A1395" s="292">
        <v>22</v>
      </c>
      <c r="B1395" s="293" t="s">
        <v>636</v>
      </c>
      <c r="C1395" s="140" t="s">
        <v>545</v>
      </c>
      <c r="D1395" s="297" t="s">
        <v>545</v>
      </c>
      <c r="E1395" s="138"/>
      <c r="F1395" s="303"/>
      <c r="G1395" s="304"/>
      <c r="H1395" s="297">
        <f>SUM(H1396:H1404)</f>
        <v>0</v>
      </c>
      <c r="I1395" s="297">
        <v>2.5</v>
      </c>
    </row>
    <row r="1396" spans="1:9" ht="25.5">
      <c r="A1396" s="136"/>
      <c r="B1396" s="112" t="s">
        <v>43</v>
      </c>
      <c r="C1396" s="140" t="s">
        <v>545</v>
      </c>
      <c r="D1396" s="138" t="s">
        <v>41</v>
      </c>
      <c r="E1396" s="138"/>
      <c r="F1396" s="101">
        <v>3</v>
      </c>
      <c r="G1396" s="144">
        <f>VLOOKUP(B1396,Insumos!$A$2:$C$187,3,FALSE)</f>
        <v>0</v>
      </c>
      <c r="H1396" s="138">
        <f t="shared" ref="H1396:H1404" si="205">G1396*F1396</f>
        <v>0</v>
      </c>
      <c r="I1396" s="141"/>
    </row>
    <row r="1397" spans="1:9" ht="25.5">
      <c r="A1397" s="136"/>
      <c r="B1397" s="127" t="s">
        <v>713</v>
      </c>
      <c r="C1397" s="137" t="s">
        <v>545</v>
      </c>
      <c r="D1397" s="101" t="s">
        <v>41</v>
      </c>
      <c r="E1397" s="101"/>
      <c r="F1397" s="101">
        <v>2</v>
      </c>
      <c r="G1397" s="144">
        <f>VLOOKUP(B1397,Insumos!$A$2:$C$187,3,FALSE)</f>
        <v>0</v>
      </c>
      <c r="H1397" s="138">
        <f t="shared" si="205"/>
        <v>0</v>
      </c>
      <c r="I1397" s="141"/>
    </row>
    <row r="1398" spans="1:9" ht="12.75">
      <c r="A1398" s="136"/>
      <c r="B1398" s="127" t="s">
        <v>722</v>
      </c>
      <c r="C1398" s="140" t="s">
        <v>545</v>
      </c>
      <c r="D1398" s="138" t="s">
        <v>41</v>
      </c>
      <c r="E1398" s="138"/>
      <c r="F1398" s="142">
        <v>3</v>
      </c>
      <c r="G1398" s="144">
        <f>VLOOKUP(B1398,Insumos!$A$2:$C$187,3,FALSE)</f>
        <v>0</v>
      </c>
      <c r="H1398" s="138">
        <f t="shared" si="205"/>
        <v>0</v>
      </c>
      <c r="I1398" s="138"/>
    </row>
    <row r="1399" spans="1:9" ht="25.5">
      <c r="A1399" s="136"/>
      <c r="B1399" s="112" t="s">
        <v>781</v>
      </c>
      <c r="C1399" s="140" t="s">
        <v>545</v>
      </c>
      <c r="D1399" s="138" t="s">
        <v>35</v>
      </c>
      <c r="E1399" s="138"/>
      <c r="F1399" s="142">
        <v>16</v>
      </c>
      <c r="G1399" s="144">
        <f>VLOOKUP(B1399,Insumos!$A$2:$C$187,3,FALSE)</f>
        <v>0</v>
      </c>
      <c r="H1399" s="138">
        <f t="shared" si="205"/>
        <v>0</v>
      </c>
      <c r="I1399" s="138"/>
    </row>
    <row r="1400" spans="1:9" ht="25.5">
      <c r="A1400" s="136"/>
      <c r="B1400" s="112" t="s">
        <v>780</v>
      </c>
      <c r="C1400" s="140" t="s">
        <v>545</v>
      </c>
      <c r="D1400" s="138" t="s">
        <v>35</v>
      </c>
      <c r="E1400" s="138"/>
      <c r="F1400" s="142">
        <v>20</v>
      </c>
      <c r="G1400" s="144">
        <f>VLOOKUP(B1400,Insumos!$A$2:$C$187,3,FALSE)</f>
        <v>0</v>
      </c>
      <c r="H1400" s="138">
        <f t="shared" si="205"/>
        <v>0</v>
      </c>
      <c r="I1400" s="138"/>
    </row>
    <row r="1401" spans="1:9" ht="12.75">
      <c r="A1401" s="136"/>
      <c r="B1401" s="112" t="s">
        <v>42</v>
      </c>
      <c r="C1401" s="140" t="s">
        <v>545</v>
      </c>
      <c r="D1401" s="138" t="s">
        <v>41</v>
      </c>
      <c r="E1401" s="138"/>
      <c r="F1401" s="142">
        <v>3</v>
      </c>
      <c r="G1401" s="144">
        <f>VLOOKUP(B1401,Insumos!$A$2:$C$187,3,FALSE)</f>
        <v>0</v>
      </c>
      <c r="H1401" s="138">
        <f t="shared" si="205"/>
        <v>0</v>
      </c>
      <c r="I1401" s="138"/>
    </row>
    <row r="1402" spans="1:9" ht="12.75">
      <c r="A1402" s="136"/>
      <c r="B1402" s="112" t="s">
        <v>341</v>
      </c>
      <c r="C1402" s="140" t="s">
        <v>545</v>
      </c>
      <c r="D1402" s="138" t="s">
        <v>41</v>
      </c>
      <c r="E1402" s="138"/>
      <c r="F1402" s="142">
        <v>20</v>
      </c>
      <c r="G1402" s="144">
        <f>VLOOKUP(B1402,Insumos!$A$2:$C$187,3,FALSE)</f>
        <v>0</v>
      </c>
      <c r="H1402" s="138">
        <f t="shared" si="205"/>
        <v>0</v>
      </c>
      <c r="I1402" s="138"/>
    </row>
    <row r="1403" spans="1:9" ht="12.75">
      <c r="A1403" s="136"/>
      <c r="B1403" s="112" t="s">
        <v>412</v>
      </c>
      <c r="C1403" s="140" t="s">
        <v>545</v>
      </c>
      <c r="D1403" s="138" t="s">
        <v>32</v>
      </c>
      <c r="E1403" s="138"/>
      <c r="F1403" s="142">
        <v>4</v>
      </c>
      <c r="G1403" s="144">
        <f>VLOOKUP(B1403,Insumos!$A$2:$C$187,3,FALSE)</f>
        <v>0</v>
      </c>
      <c r="H1403" s="138">
        <f t="shared" si="205"/>
        <v>0</v>
      </c>
      <c r="I1403" s="138"/>
    </row>
    <row r="1404" spans="1:9" ht="12.75">
      <c r="A1404" s="136"/>
      <c r="B1404" s="170" t="s">
        <v>655</v>
      </c>
      <c r="C1404" s="140" t="s">
        <v>545</v>
      </c>
      <c r="D1404" s="138" t="s">
        <v>35</v>
      </c>
      <c r="E1404" s="138"/>
      <c r="F1404" s="142">
        <v>0.2</v>
      </c>
      <c r="G1404" s="144">
        <f>VLOOKUP(B1404,Insumos!$A$2:$C$187,3,FALSE)</f>
        <v>0</v>
      </c>
      <c r="H1404" s="138">
        <f t="shared" si="205"/>
        <v>0</v>
      </c>
      <c r="I1404" s="138"/>
    </row>
    <row r="1405" spans="1:9" ht="12.75">
      <c r="A1405" s="136"/>
      <c r="B1405" s="170"/>
      <c r="C1405" s="140"/>
      <c r="D1405" s="138"/>
      <c r="E1405" s="138"/>
      <c r="F1405" s="142"/>
      <c r="G1405" s="144"/>
      <c r="H1405" s="138"/>
      <c r="I1405" s="138"/>
    </row>
    <row r="1406" spans="1:9" ht="12.75">
      <c r="A1406" s="292">
        <v>23</v>
      </c>
      <c r="B1406" s="293" t="s">
        <v>615</v>
      </c>
      <c r="C1406" s="140"/>
      <c r="D1406" s="297"/>
      <c r="E1406" s="138"/>
      <c r="F1406" s="303"/>
      <c r="G1406" s="304">
        <f>VLOOKUP(B1406,Insumos!$A$2:$C$188,3,FALSE)</f>
        <v>0</v>
      </c>
      <c r="H1406" s="297">
        <f t="shared" si="204"/>
        <v>0</v>
      </c>
      <c r="I1406" s="297"/>
    </row>
    <row r="1407" spans="1:9" ht="12.75">
      <c r="A1407" s="136"/>
      <c r="B1407" s="112" t="s">
        <v>367</v>
      </c>
      <c r="C1407" s="137"/>
      <c r="D1407" s="101" t="s">
        <v>360</v>
      </c>
      <c r="E1407" s="101"/>
      <c r="F1407" s="101"/>
      <c r="G1407" s="138"/>
      <c r="H1407" s="138"/>
      <c r="I1407" s="138"/>
    </row>
    <row r="1408" spans="1:9" ht="12.75">
      <c r="A1408" s="136"/>
      <c r="B1408" s="139"/>
      <c r="C1408" s="140"/>
      <c r="D1408" s="109"/>
      <c r="E1408" s="109"/>
      <c r="F1408" s="109"/>
      <c r="G1408" s="109"/>
      <c r="H1408" s="171"/>
      <c r="I1408" s="141">
        <v>29.34</v>
      </c>
    </row>
    <row r="1409" spans="1:9" ht="25.5">
      <c r="A1409" s="136"/>
      <c r="B1409" s="112" t="s">
        <v>361</v>
      </c>
      <c r="C1409" s="137"/>
      <c r="D1409" s="172"/>
      <c r="E1409" s="172"/>
      <c r="F1409" s="142">
        <v>1</v>
      </c>
      <c r="G1409" s="173"/>
      <c r="H1409" s="138">
        <f>F1409*G1409</f>
        <v>0</v>
      </c>
      <c r="I1409" s="138"/>
    </row>
    <row r="1410" spans="1:9" ht="12.75">
      <c r="A1410" s="136"/>
      <c r="B1410" s="112" t="s">
        <v>362</v>
      </c>
      <c r="C1410" s="137"/>
      <c r="D1410" s="101" t="s">
        <v>32</v>
      </c>
      <c r="E1410" s="101"/>
      <c r="F1410" s="101"/>
      <c r="G1410" s="172"/>
      <c r="H1410" s="172"/>
      <c r="I1410" s="138"/>
    </row>
    <row r="1411" spans="1:9" ht="12.75">
      <c r="A1411" s="136"/>
      <c r="B1411" s="139"/>
      <c r="C1411" s="140"/>
      <c r="D1411" s="109"/>
      <c r="E1411" s="109"/>
      <c r="F1411" s="109"/>
      <c r="G1411" s="109"/>
      <c r="H1411" s="141">
        <f>SUM(H1412:H1422)</f>
        <v>0</v>
      </c>
      <c r="I1411" s="141">
        <v>6.7</v>
      </c>
    </row>
    <row r="1412" spans="1:9" ht="12.75">
      <c r="A1412" s="136"/>
      <c r="B1412" s="112" t="s">
        <v>363</v>
      </c>
      <c r="C1412" s="137"/>
      <c r="D1412" s="172"/>
      <c r="E1412" s="172"/>
      <c r="F1412" s="142">
        <v>1</v>
      </c>
      <c r="G1412" s="173"/>
      <c r="H1412" s="138">
        <f>F1412*G1412</f>
        <v>0</v>
      </c>
      <c r="I1412" s="138"/>
    </row>
    <row r="1413" spans="1:9" ht="12.75">
      <c r="A1413" s="136"/>
      <c r="B1413" s="112" t="s">
        <v>364</v>
      </c>
      <c r="C1413" s="137"/>
      <c r="D1413" s="101" t="s">
        <v>32</v>
      </c>
      <c r="E1413" s="101"/>
      <c r="F1413" s="101"/>
      <c r="G1413" s="172"/>
      <c r="H1413" s="172"/>
      <c r="I1413" s="138"/>
    </row>
    <row r="1414" spans="1:9" ht="12.75">
      <c r="A1414" s="136"/>
      <c r="B1414" s="139"/>
      <c r="C1414" s="140"/>
      <c r="D1414" s="109"/>
      <c r="E1414" s="109"/>
      <c r="F1414" s="109"/>
      <c r="G1414" s="109"/>
      <c r="H1414" s="141">
        <f>SUM(H1415:H1425)</f>
        <v>0</v>
      </c>
      <c r="I1414" s="141">
        <v>0.34</v>
      </c>
    </row>
    <row r="1415" spans="1:9" ht="12.75">
      <c r="A1415" s="136"/>
      <c r="B1415" s="112" t="s">
        <v>365</v>
      </c>
      <c r="C1415" s="137"/>
      <c r="D1415" s="172"/>
      <c r="E1415" s="172"/>
      <c r="F1415" s="142">
        <v>1</v>
      </c>
      <c r="G1415" s="173"/>
      <c r="H1415" s="138">
        <f>F1415*G1415</f>
        <v>0</v>
      </c>
      <c r="I1415" s="138"/>
    </row>
    <row r="1416" spans="1:9" ht="12.75">
      <c r="A1416" s="136"/>
      <c r="B1416" s="112" t="s">
        <v>366</v>
      </c>
      <c r="C1416" s="137"/>
      <c r="D1416" s="101" t="s">
        <v>32</v>
      </c>
      <c r="E1416" s="101"/>
      <c r="F1416" s="101"/>
      <c r="G1416" s="172"/>
      <c r="H1416" s="172"/>
      <c r="I1416" s="138"/>
    </row>
    <row r="1417" spans="1:9" ht="12.75">
      <c r="A1417" s="136"/>
      <c r="B1417" s="139"/>
      <c r="C1417" s="140"/>
      <c r="D1417" s="109"/>
      <c r="E1417" s="109"/>
      <c r="F1417" s="109"/>
      <c r="G1417" s="109"/>
      <c r="H1417" s="141">
        <f>SUM(H1418:H1428)</f>
        <v>0</v>
      </c>
      <c r="I1417" s="141">
        <v>0.73</v>
      </c>
    </row>
    <row r="1418" spans="1:9" ht="12.75">
      <c r="A1418" s="136"/>
      <c r="B1418" s="112" t="s">
        <v>366</v>
      </c>
      <c r="C1418" s="137"/>
      <c r="D1418" s="172" t="s">
        <v>32</v>
      </c>
      <c r="E1418" s="172"/>
      <c r="F1418" s="142">
        <v>1</v>
      </c>
      <c r="G1418" s="173"/>
      <c r="H1418" s="138">
        <f>F1418*G1418</f>
        <v>0</v>
      </c>
      <c r="I1418" s="138"/>
    </row>
    <row r="1419" spans="1:9" ht="12.75">
      <c r="A1419" s="174"/>
      <c r="B1419" s="175"/>
      <c r="C1419" s="176"/>
      <c r="D1419" s="113"/>
      <c r="E1419" s="113"/>
      <c r="F1419" s="113"/>
      <c r="G1419" s="145"/>
      <c r="H1419" s="145"/>
      <c r="I1419" s="145"/>
    </row>
    <row r="1420" spans="1:9" ht="12.75">
      <c r="A1420" s="292">
        <v>24</v>
      </c>
      <c r="B1420" s="435" t="s">
        <v>763</v>
      </c>
      <c r="C1420" s="292"/>
      <c r="D1420" s="292"/>
      <c r="E1420" s="292"/>
      <c r="F1420" s="292"/>
      <c r="G1420" s="292"/>
      <c r="H1420" s="292"/>
      <c r="I1420" s="292">
        <f>I1421*F1421</f>
        <v>36</v>
      </c>
    </row>
    <row r="1421" spans="1:9" ht="12.75">
      <c r="A1421" s="136"/>
      <c r="B1421" s="166" t="s">
        <v>764</v>
      </c>
      <c r="C1421" s="101"/>
      <c r="D1421" s="101" t="s">
        <v>630</v>
      </c>
      <c r="E1421" s="101"/>
      <c r="F1421" s="101">
        <v>12</v>
      </c>
      <c r="G1421" s="138"/>
      <c r="H1421" s="138"/>
      <c r="I1421" s="138">
        <v>3</v>
      </c>
    </row>
    <row r="1422" spans="1:9" ht="12.75">
      <c r="A1422" s="136"/>
      <c r="B1422" s="112"/>
      <c r="C1422" s="137"/>
      <c r="D1422" s="101"/>
      <c r="E1422" s="101"/>
      <c r="F1422" s="101"/>
      <c r="G1422" s="138"/>
      <c r="H1422" s="138"/>
      <c r="I1422" s="138"/>
    </row>
    <row r="1423" spans="1:9" ht="12.75">
      <c r="A1423" s="292">
        <v>25</v>
      </c>
      <c r="B1423" s="435" t="s">
        <v>765</v>
      </c>
      <c r="C1423" s="292"/>
      <c r="D1423" s="292"/>
      <c r="E1423" s="292"/>
      <c r="F1423" s="292"/>
      <c r="G1423" s="292"/>
      <c r="H1423" s="292"/>
      <c r="I1423" s="292">
        <f>I1424*F1424</f>
        <v>18</v>
      </c>
    </row>
    <row r="1424" spans="1:9" ht="18.75" customHeight="1">
      <c r="A1424" s="136"/>
      <c r="B1424" s="112" t="s">
        <v>764</v>
      </c>
      <c r="C1424" s="137"/>
      <c r="D1424" s="101" t="s">
        <v>630</v>
      </c>
      <c r="E1424" s="101"/>
      <c r="F1424" s="101">
        <v>6</v>
      </c>
      <c r="G1424" s="138"/>
      <c r="H1424" s="138"/>
      <c r="I1424" s="138">
        <v>3</v>
      </c>
    </row>
    <row r="1425" spans="1:9" ht="12.75">
      <c r="A1425" s="136"/>
      <c r="B1425" s="112"/>
      <c r="C1425" s="137"/>
      <c r="D1425" s="101"/>
      <c r="E1425" s="101"/>
      <c r="F1425" s="101"/>
      <c r="G1425" s="138"/>
      <c r="H1425" s="138"/>
      <c r="I1425" s="138"/>
    </row>
    <row r="1426" spans="1:9" ht="12.75">
      <c r="A1426" s="292">
        <v>26</v>
      </c>
      <c r="B1426" s="435" t="s">
        <v>766</v>
      </c>
      <c r="C1426" s="292"/>
      <c r="D1426" s="292"/>
      <c r="E1426" s="292"/>
      <c r="F1426" s="292"/>
      <c r="G1426" s="292"/>
      <c r="H1426" s="292"/>
      <c r="I1426" s="292">
        <f>I1427*F1427</f>
        <v>4.5</v>
      </c>
    </row>
    <row r="1427" spans="1:9" ht="17.25" customHeight="1">
      <c r="A1427" s="136"/>
      <c r="B1427" s="112" t="s">
        <v>764</v>
      </c>
      <c r="C1427" s="137"/>
      <c r="D1427" s="101" t="s">
        <v>630</v>
      </c>
      <c r="E1427" s="101"/>
      <c r="F1427" s="101">
        <v>1.5</v>
      </c>
      <c r="G1427" s="138"/>
      <c r="H1427" s="138"/>
      <c r="I1427" s="138">
        <v>3</v>
      </c>
    </row>
    <row r="1428" spans="1:9" ht="12.75"/>
    <row r="1429" spans="1:9" ht="12.75"/>
    <row r="1430" spans="1:9" ht="12.75">
      <c r="A1430" s="291"/>
    </row>
  </sheetData>
  <autoFilter ref="A1:I1429" xr:uid="{00000000-0009-0000-0000-000004000000}"/>
  <phoneticPr fontId="0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fitToHeight="10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6"/>
  <sheetViews>
    <sheetView view="pageBreakPreview" zoomScale="91" zoomScaleNormal="100" zoomScaleSheetLayoutView="91" workbookViewId="0">
      <selection activeCell="H37" sqref="H37"/>
    </sheetView>
  </sheetViews>
  <sheetFormatPr defaultRowHeight="12.75"/>
  <cols>
    <col min="1" max="1" width="4.7109375" style="282" customWidth="1"/>
    <col min="2" max="2" width="8.28515625" style="282" customWidth="1"/>
    <col min="3" max="3" width="11.5703125" style="283" customWidth="1"/>
    <col min="4" max="4" width="43.140625" style="282" customWidth="1"/>
    <col min="5" max="5" width="13.5703125" style="283" customWidth="1"/>
    <col min="6" max="6" width="8.28515625" style="283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>
      <c r="A1" s="475" t="s">
        <v>675</v>
      </c>
      <c r="B1" s="476"/>
      <c r="C1" s="476"/>
      <c r="D1" s="476"/>
      <c r="E1" s="476"/>
      <c r="F1" s="477"/>
    </row>
    <row r="2" spans="1:6" ht="39.75" customHeight="1">
      <c r="A2" s="478" t="s">
        <v>485</v>
      </c>
      <c r="B2" s="478"/>
      <c r="C2" s="478"/>
      <c r="D2" s="478"/>
      <c r="E2" s="478"/>
      <c r="F2" s="478"/>
    </row>
    <row r="3" spans="1:6" ht="8.25" customHeight="1">
      <c r="A3" s="248"/>
      <c r="B3" s="249"/>
      <c r="C3" s="249"/>
      <c r="D3" s="249"/>
      <c r="E3" s="249"/>
      <c r="F3" s="250"/>
    </row>
    <row r="4" spans="1:6" ht="18" customHeight="1">
      <c r="A4" s="479" t="s">
        <v>676</v>
      </c>
      <c r="B4" s="480"/>
      <c r="C4" s="480"/>
      <c r="D4" s="480"/>
      <c r="E4" s="480"/>
      <c r="F4" s="481"/>
    </row>
    <row r="5" spans="1:6">
      <c r="A5" s="251"/>
      <c r="B5" s="252"/>
      <c r="C5" s="252"/>
      <c r="D5" s="252"/>
      <c r="E5" s="252"/>
      <c r="F5" s="253"/>
    </row>
    <row r="6" spans="1:6" ht="14.25">
      <c r="A6" s="254"/>
      <c r="B6" s="255"/>
      <c r="C6" s="256" t="s">
        <v>0</v>
      </c>
      <c r="D6" s="256" t="s">
        <v>677</v>
      </c>
      <c r="E6" s="256" t="s">
        <v>678</v>
      </c>
      <c r="F6" s="257"/>
    </row>
    <row r="7" spans="1:6" ht="14.25">
      <c r="A7" s="254"/>
      <c r="B7" s="255"/>
      <c r="C7" s="258"/>
      <c r="D7" s="258"/>
      <c r="E7" s="258"/>
      <c r="F7" s="257"/>
    </row>
    <row r="8" spans="1:6" ht="14.25">
      <c r="A8" s="254"/>
      <c r="B8" s="255"/>
      <c r="C8" s="259" t="s">
        <v>580</v>
      </c>
      <c r="D8" s="260" t="s">
        <v>679</v>
      </c>
      <c r="E8" s="449"/>
      <c r="F8" s="257"/>
    </row>
    <row r="9" spans="1:6" ht="14.25">
      <c r="A9" s="262"/>
      <c r="B9" s="263"/>
      <c r="C9" s="259" t="s">
        <v>581</v>
      </c>
      <c r="D9" s="260" t="s">
        <v>680</v>
      </c>
      <c r="E9" s="261">
        <f>SUM(E10:E13)</f>
        <v>0</v>
      </c>
      <c r="F9" s="264"/>
    </row>
    <row r="10" spans="1:6" ht="14.25">
      <c r="A10" s="254"/>
      <c r="B10" s="255"/>
      <c r="C10" s="258" t="s">
        <v>681</v>
      </c>
      <c r="D10" s="265" t="s">
        <v>101</v>
      </c>
      <c r="E10" s="266"/>
      <c r="F10" s="257"/>
    </row>
    <row r="11" spans="1:6" ht="14.25">
      <c r="A11" s="262"/>
      <c r="B11" s="263"/>
      <c r="C11" s="258" t="s">
        <v>682</v>
      </c>
      <c r="D11" s="265" t="s">
        <v>99</v>
      </c>
      <c r="E11" s="450"/>
      <c r="F11" s="264"/>
    </row>
    <row r="12" spans="1:6" ht="14.25">
      <c r="A12" s="254"/>
      <c r="B12" s="255"/>
      <c r="C12" s="258" t="s">
        <v>683</v>
      </c>
      <c r="D12" s="265" t="s">
        <v>100</v>
      </c>
      <c r="E12" s="450"/>
      <c r="F12" s="257"/>
    </row>
    <row r="13" spans="1:6" ht="14.25">
      <c r="A13" s="254"/>
      <c r="B13" s="255"/>
      <c r="C13" s="258" t="s">
        <v>684</v>
      </c>
      <c r="D13" s="265" t="s">
        <v>685</v>
      </c>
      <c r="E13" s="450"/>
      <c r="F13" s="257"/>
    </row>
    <row r="14" spans="1:6" ht="14.25">
      <c r="A14" s="254"/>
      <c r="B14" s="255"/>
      <c r="C14" s="256" t="s">
        <v>582</v>
      </c>
      <c r="D14" s="267" t="s">
        <v>686</v>
      </c>
      <c r="E14" s="451"/>
      <c r="F14" s="257"/>
    </row>
    <row r="15" spans="1:6" ht="14.25">
      <c r="A15" s="254"/>
      <c r="B15" s="255"/>
      <c r="C15" s="259" t="s">
        <v>583</v>
      </c>
      <c r="D15" s="260" t="s">
        <v>687</v>
      </c>
      <c r="E15" s="449"/>
      <c r="F15" s="257"/>
    </row>
    <row r="16" spans="1:6" ht="14.25">
      <c r="A16" s="254"/>
      <c r="B16" s="255"/>
      <c r="C16" s="268" t="s">
        <v>584</v>
      </c>
      <c r="D16" s="267" t="s">
        <v>688</v>
      </c>
      <c r="E16" s="452"/>
      <c r="F16" s="257"/>
    </row>
    <row r="17" spans="1:6" ht="14.25">
      <c r="A17" s="254"/>
      <c r="B17" s="255"/>
      <c r="C17" s="268" t="s">
        <v>590</v>
      </c>
      <c r="D17" s="267" t="s">
        <v>689</v>
      </c>
      <c r="E17" s="452"/>
      <c r="F17" s="257"/>
    </row>
    <row r="18" spans="1:6" ht="8.25" customHeight="1">
      <c r="A18" s="254"/>
      <c r="B18" s="255"/>
      <c r="C18" s="258"/>
      <c r="D18" s="269"/>
      <c r="E18" s="258"/>
      <c r="F18" s="257"/>
    </row>
    <row r="19" spans="1:6" ht="14.25">
      <c r="A19" s="270"/>
      <c r="B19" s="259" t="s">
        <v>690</v>
      </c>
      <c r="C19" s="255"/>
      <c r="D19" s="258"/>
      <c r="E19" s="258"/>
      <c r="F19" s="257"/>
    </row>
    <row r="20" spans="1:6" ht="18.75" customHeight="1">
      <c r="A20" s="254"/>
      <c r="B20" s="255"/>
      <c r="C20" s="271"/>
      <c r="D20" s="256" t="s">
        <v>691</v>
      </c>
      <c r="E20" s="259"/>
      <c r="F20" s="272"/>
    </row>
    <row r="21" spans="1:6" ht="14.25">
      <c r="A21" s="254"/>
      <c r="B21" s="255"/>
      <c r="C21" s="271"/>
      <c r="D21" s="259" t="s">
        <v>692</v>
      </c>
      <c r="E21" s="259"/>
      <c r="F21" s="272"/>
    </row>
    <row r="22" spans="1:6" ht="14.25">
      <c r="A22" s="254"/>
      <c r="B22" s="255"/>
      <c r="C22" s="259"/>
      <c r="D22" s="259"/>
      <c r="E22" s="259"/>
      <c r="F22" s="257"/>
    </row>
    <row r="23" spans="1:6" ht="14.25">
      <c r="A23" s="254"/>
      <c r="B23" s="255"/>
      <c r="C23" s="273" t="s">
        <v>693</v>
      </c>
      <c r="D23" s="274">
        <f>(((1+E8+E16+E17)*(1+E14)*(1+E15))/(1-E9))-1</f>
        <v>0</v>
      </c>
      <c r="E23" s="259"/>
      <c r="F23" s="257"/>
    </row>
    <row r="24" spans="1:6" ht="15">
      <c r="A24" s="275"/>
      <c r="B24" s="276"/>
      <c r="C24" s="277"/>
      <c r="D24" s="276"/>
      <c r="E24" s="276"/>
      <c r="F24" s="278"/>
    </row>
    <row r="25" spans="1:6" ht="15" customHeight="1">
      <c r="A25" s="279"/>
      <c r="B25" s="480" t="s">
        <v>694</v>
      </c>
      <c r="C25" s="480"/>
      <c r="D25" s="480"/>
      <c r="E25" s="480"/>
      <c r="F25" s="280"/>
    </row>
    <row r="26" spans="1:6">
      <c r="A26" s="281"/>
      <c r="F26" s="280"/>
    </row>
    <row r="27" spans="1:6" s="283" customFormat="1" ht="14.25">
      <c r="A27" s="254"/>
      <c r="B27" s="255"/>
      <c r="C27" s="256" t="s">
        <v>0</v>
      </c>
      <c r="D27" s="256" t="s">
        <v>677</v>
      </c>
      <c r="E27" s="256" t="s">
        <v>678</v>
      </c>
      <c r="F27" s="257"/>
    </row>
    <row r="28" spans="1:6" s="283" customFormat="1" ht="14.25">
      <c r="A28" s="254"/>
      <c r="B28" s="255"/>
      <c r="C28" s="258"/>
      <c r="D28" s="258"/>
      <c r="E28" s="258"/>
      <c r="F28" s="257"/>
    </row>
    <row r="29" spans="1:6" s="283" customFormat="1" ht="14.25">
      <c r="A29" s="254"/>
      <c r="B29" s="255"/>
      <c r="C29" s="259" t="s">
        <v>580</v>
      </c>
      <c r="D29" s="260" t="s">
        <v>679</v>
      </c>
      <c r="E29" s="449"/>
      <c r="F29" s="257"/>
    </row>
    <row r="30" spans="1:6" s="283" customFormat="1" ht="14.25">
      <c r="A30" s="262"/>
      <c r="B30" s="263"/>
      <c r="C30" s="259" t="s">
        <v>581</v>
      </c>
      <c r="D30" s="260" t="s">
        <v>680</v>
      </c>
      <c r="E30" s="261">
        <f>SUM(E31:E34)</f>
        <v>0</v>
      </c>
      <c r="F30" s="257"/>
    </row>
    <row r="31" spans="1:6" s="283" customFormat="1" ht="14.25">
      <c r="A31" s="254"/>
      <c r="B31" s="255"/>
      <c r="C31" s="258" t="s">
        <v>681</v>
      </c>
      <c r="D31" s="265" t="s">
        <v>101</v>
      </c>
      <c r="E31" s="450"/>
      <c r="F31" s="257"/>
    </row>
    <row r="32" spans="1:6" s="283" customFormat="1" ht="14.25">
      <c r="A32" s="262"/>
      <c r="B32" s="263"/>
      <c r="C32" s="258" t="s">
        <v>682</v>
      </c>
      <c r="D32" s="265" t="s">
        <v>99</v>
      </c>
      <c r="E32" s="450"/>
      <c r="F32" s="257"/>
    </row>
    <row r="33" spans="1:6" s="283" customFormat="1" ht="14.25">
      <c r="A33" s="254"/>
      <c r="B33" s="255"/>
      <c r="C33" s="258" t="s">
        <v>683</v>
      </c>
      <c r="D33" s="265" t="s">
        <v>100</v>
      </c>
      <c r="E33" s="450"/>
      <c r="F33" s="257"/>
    </row>
    <row r="34" spans="1:6" s="283" customFormat="1" ht="14.25">
      <c r="A34" s="254"/>
      <c r="B34" s="255"/>
      <c r="C34" s="258" t="s">
        <v>695</v>
      </c>
      <c r="D34" s="265" t="s">
        <v>685</v>
      </c>
      <c r="E34" s="266"/>
      <c r="F34" s="257"/>
    </row>
    <row r="35" spans="1:6" s="283" customFormat="1" ht="14.25">
      <c r="A35" s="254"/>
      <c r="B35" s="255"/>
      <c r="C35" s="256" t="s">
        <v>582</v>
      </c>
      <c r="D35" s="267" t="s">
        <v>686</v>
      </c>
      <c r="E35" s="451"/>
      <c r="F35" s="257"/>
    </row>
    <row r="36" spans="1:6" s="283" customFormat="1" ht="14.25">
      <c r="A36" s="254"/>
      <c r="B36" s="255"/>
      <c r="C36" s="259" t="s">
        <v>583</v>
      </c>
      <c r="D36" s="260" t="s">
        <v>687</v>
      </c>
      <c r="E36" s="449"/>
      <c r="F36" s="257"/>
    </row>
    <row r="37" spans="1:6" s="283" customFormat="1" ht="14.25">
      <c r="A37" s="254"/>
      <c r="B37" s="255"/>
      <c r="C37" s="268" t="s">
        <v>584</v>
      </c>
      <c r="D37" s="267" t="s">
        <v>696</v>
      </c>
      <c r="E37" s="452"/>
      <c r="F37" s="257"/>
    </row>
    <row r="38" spans="1:6" s="283" customFormat="1" ht="14.25">
      <c r="A38" s="254"/>
      <c r="B38" s="255"/>
      <c r="C38" s="268" t="s">
        <v>590</v>
      </c>
      <c r="D38" s="267" t="s">
        <v>689</v>
      </c>
      <c r="E38" s="452"/>
      <c r="F38" s="257"/>
    </row>
    <row r="39" spans="1:6" s="283" customFormat="1" ht="9" customHeight="1">
      <c r="A39" s="254"/>
      <c r="B39" s="255"/>
      <c r="C39" s="258"/>
      <c r="D39" s="269"/>
      <c r="E39" s="258"/>
      <c r="F39" s="257"/>
    </row>
    <row r="40" spans="1:6" s="283" customFormat="1" ht="14.25">
      <c r="A40" s="270"/>
      <c r="B40" s="259" t="s">
        <v>690</v>
      </c>
      <c r="C40" s="255"/>
      <c r="D40" s="258"/>
      <c r="E40" s="258"/>
      <c r="F40" s="257"/>
    </row>
    <row r="41" spans="1:6" s="283" customFormat="1" ht="14.25">
      <c r="A41" s="254"/>
      <c r="B41" s="255"/>
      <c r="C41" s="271"/>
      <c r="D41" s="259" t="s">
        <v>691</v>
      </c>
      <c r="E41" s="259"/>
      <c r="F41" s="257"/>
    </row>
    <row r="42" spans="1:6" s="283" customFormat="1" ht="14.25">
      <c r="A42" s="254"/>
      <c r="B42" s="255"/>
      <c r="C42" s="271"/>
      <c r="D42" s="259" t="s">
        <v>692</v>
      </c>
      <c r="E42" s="259"/>
      <c r="F42" s="257"/>
    </row>
    <row r="43" spans="1:6" s="283" customFormat="1" ht="15" thickBot="1">
      <c r="A43" s="254"/>
      <c r="B43" s="255"/>
      <c r="C43" s="259"/>
      <c r="D43" s="259"/>
      <c r="E43" s="259"/>
      <c r="F43" s="257"/>
    </row>
    <row r="44" spans="1:6" s="283" customFormat="1" ht="15" thickBot="1">
      <c r="A44" s="254"/>
      <c r="B44" s="255"/>
      <c r="C44" s="284" t="s">
        <v>693</v>
      </c>
      <c r="D44" s="285">
        <f>(((1+E29+E37+E38)*(1+E35)*(1+E36))/(1-E30))-1</f>
        <v>0</v>
      </c>
      <c r="E44" s="259"/>
      <c r="F44" s="257"/>
    </row>
    <row r="45" spans="1:6" s="283" customFormat="1" ht="14.25">
      <c r="A45" s="286"/>
      <c r="B45" s="287"/>
      <c r="C45" s="287"/>
      <c r="D45" s="287"/>
      <c r="E45" s="287"/>
      <c r="F45" s="288"/>
    </row>
    <row r="46" spans="1:6" s="283" customFormat="1" ht="14.25">
      <c r="A46" s="265"/>
      <c r="B46" s="265"/>
      <c r="C46" s="265"/>
      <c r="D46" s="265"/>
      <c r="E46" s="265"/>
      <c r="F46" s="255"/>
    </row>
    <row r="47" spans="1:6" s="283" customFormat="1" ht="14.25">
      <c r="A47" s="265"/>
      <c r="B47" s="265"/>
      <c r="C47" s="265"/>
      <c r="D47" s="265"/>
      <c r="E47" s="265"/>
      <c r="F47" s="255"/>
    </row>
    <row r="48" spans="1:6" s="283" customFormat="1" ht="14.25">
      <c r="A48" s="265"/>
      <c r="B48" s="265"/>
      <c r="C48" s="265"/>
      <c r="D48" s="265"/>
      <c r="E48" s="265"/>
      <c r="F48" s="255"/>
    </row>
    <row r="49" spans="1:6" s="283" customFormat="1" ht="14.25">
      <c r="A49" s="265"/>
      <c r="B49" s="265"/>
      <c r="C49" s="265"/>
      <c r="D49" s="265"/>
      <c r="E49" s="265"/>
      <c r="F49" s="255"/>
    </row>
    <row r="50" spans="1:6" s="283" customFormat="1" ht="14.25">
      <c r="A50" s="265"/>
      <c r="B50" s="265"/>
      <c r="C50" s="265"/>
      <c r="D50" s="265"/>
      <c r="E50" s="265"/>
      <c r="F50" s="255"/>
    </row>
    <row r="51" spans="1:6" s="283" customFormat="1" ht="14.25">
      <c r="A51" s="265"/>
      <c r="B51" s="265"/>
      <c r="C51" s="265"/>
      <c r="D51" s="265"/>
      <c r="E51" s="265"/>
      <c r="F51" s="255"/>
    </row>
    <row r="52" spans="1:6" s="283" customFormat="1" ht="14.25">
      <c r="A52" s="265"/>
      <c r="B52" s="265"/>
      <c r="C52" s="265"/>
      <c r="D52" s="265"/>
      <c r="E52" s="265"/>
      <c r="F52" s="255"/>
    </row>
    <row r="53" spans="1:6" s="283" customFormat="1" ht="14.25">
      <c r="A53" s="265"/>
      <c r="B53" s="265"/>
      <c r="C53" s="265"/>
      <c r="D53" s="265"/>
      <c r="E53" s="265"/>
      <c r="F53" s="255"/>
    </row>
    <row r="54" spans="1:6" s="283" customFormat="1" ht="14.25">
      <c r="A54" s="265"/>
      <c r="B54" s="265"/>
      <c r="C54" s="265"/>
      <c r="D54" s="265"/>
      <c r="E54" s="265"/>
      <c r="F54" s="255"/>
    </row>
    <row r="55" spans="1:6" s="283" customFormat="1" ht="14.25">
      <c r="A55" s="265"/>
      <c r="B55" s="265"/>
      <c r="C55" s="265"/>
      <c r="D55" s="265"/>
      <c r="E55" s="265"/>
      <c r="F55" s="255"/>
    </row>
    <row r="56" spans="1:6" s="283" customFormat="1" ht="14.25">
      <c r="A56" s="265"/>
      <c r="B56" s="265"/>
      <c r="C56" s="265"/>
      <c r="D56" s="265"/>
      <c r="E56" s="265"/>
      <c r="F56" s="255"/>
    </row>
    <row r="57" spans="1:6" s="283" customFormat="1" ht="14.25">
      <c r="A57" s="265"/>
      <c r="B57" s="265"/>
      <c r="C57" s="265"/>
      <c r="D57" s="265"/>
      <c r="E57" s="265"/>
      <c r="F57" s="255"/>
    </row>
    <row r="58" spans="1:6" s="283" customFormat="1" ht="14.25">
      <c r="A58" s="265"/>
      <c r="B58" s="265"/>
      <c r="C58" s="265"/>
      <c r="D58" s="265"/>
      <c r="E58" s="265"/>
      <c r="F58" s="255"/>
    </row>
    <row r="59" spans="1:6" s="283" customFormat="1" ht="14.25">
      <c r="A59" s="265"/>
      <c r="B59" s="265"/>
      <c r="C59" s="265"/>
      <c r="D59" s="265"/>
      <c r="E59" s="265"/>
      <c r="F59" s="255"/>
    </row>
    <row r="60" spans="1:6" s="283" customFormat="1" ht="14.25">
      <c r="A60" s="265"/>
      <c r="B60" s="265"/>
      <c r="C60" s="265"/>
      <c r="D60" s="265"/>
      <c r="E60" s="265"/>
      <c r="F60" s="255"/>
    </row>
    <row r="61" spans="1:6" s="283" customFormat="1" ht="14.25">
      <c r="A61" s="265"/>
      <c r="B61" s="265"/>
      <c r="C61" s="265"/>
      <c r="D61" s="265"/>
      <c r="E61" s="265"/>
      <c r="F61" s="255"/>
    </row>
    <row r="62" spans="1:6" s="283" customFormat="1" ht="14.25">
      <c r="A62" s="265"/>
      <c r="B62" s="265"/>
      <c r="C62" s="265"/>
      <c r="D62" s="265"/>
      <c r="E62" s="265"/>
      <c r="F62" s="255"/>
    </row>
    <row r="63" spans="1:6" s="283" customFormat="1" ht="14.25">
      <c r="A63" s="265"/>
      <c r="B63" s="265"/>
      <c r="C63" s="265"/>
      <c r="D63" s="265"/>
      <c r="E63" s="265"/>
      <c r="F63" s="255"/>
    </row>
    <row r="64" spans="1:6" s="283" customFormat="1" ht="14.25">
      <c r="A64" s="265"/>
      <c r="B64" s="265"/>
      <c r="C64" s="265"/>
      <c r="D64" s="265"/>
      <c r="E64" s="265"/>
      <c r="F64" s="255"/>
    </row>
    <row r="65" spans="1:6" s="283" customFormat="1" ht="14.25">
      <c r="A65" s="265"/>
      <c r="B65" s="265"/>
      <c r="C65" s="265"/>
      <c r="D65" s="265"/>
      <c r="E65" s="265"/>
      <c r="F65" s="255"/>
    </row>
    <row r="66" spans="1:6" s="283" customFormat="1" ht="14.25">
      <c r="A66" s="265"/>
      <c r="B66" s="265"/>
      <c r="C66" s="265"/>
      <c r="D66" s="265"/>
      <c r="E66" s="265"/>
      <c r="F66" s="255"/>
    </row>
    <row r="67" spans="1:6" s="283" customFormat="1" ht="14.25">
      <c r="A67" s="265"/>
      <c r="B67" s="265"/>
      <c r="C67" s="265"/>
      <c r="D67" s="265"/>
      <c r="E67" s="265"/>
      <c r="F67" s="255"/>
    </row>
    <row r="68" spans="1:6" s="283" customFormat="1" ht="14.25">
      <c r="A68" s="265"/>
      <c r="B68" s="265"/>
      <c r="C68" s="265"/>
      <c r="D68" s="265"/>
      <c r="E68" s="265"/>
      <c r="F68" s="255"/>
    </row>
    <row r="69" spans="1:6" s="283" customFormat="1" ht="14.25">
      <c r="A69" s="265"/>
      <c r="B69" s="265"/>
      <c r="C69" s="265"/>
      <c r="D69" s="265"/>
      <c r="E69" s="265"/>
      <c r="F69" s="255"/>
    </row>
    <row r="70" spans="1:6" s="283" customFormat="1">
      <c r="A70" s="289"/>
      <c r="B70" s="289"/>
      <c r="C70" s="289"/>
      <c r="D70" s="289"/>
      <c r="E70" s="289"/>
    </row>
    <row r="71" spans="1:6" s="283" customFormat="1">
      <c r="A71" s="289"/>
      <c r="B71" s="289"/>
      <c r="C71" s="289"/>
      <c r="D71" s="289"/>
      <c r="E71" s="289"/>
    </row>
    <row r="72" spans="1:6" s="283" customFormat="1">
      <c r="A72" s="289"/>
      <c r="B72" s="289"/>
      <c r="C72" s="289"/>
      <c r="D72" s="289"/>
      <c r="E72" s="289"/>
    </row>
    <row r="73" spans="1:6" s="283" customFormat="1">
      <c r="A73" s="289"/>
      <c r="B73" s="289"/>
      <c r="C73" s="289"/>
      <c r="D73" s="289"/>
      <c r="E73" s="289"/>
    </row>
    <row r="74" spans="1:6" s="283" customFormat="1">
      <c r="A74" s="289"/>
      <c r="B74" s="289"/>
      <c r="C74" s="289"/>
      <c r="D74" s="289"/>
      <c r="E74" s="289"/>
    </row>
    <row r="75" spans="1:6" s="283" customFormat="1">
      <c r="A75" s="289"/>
      <c r="B75" s="289"/>
      <c r="C75" s="289"/>
      <c r="D75" s="289"/>
      <c r="E75" s="289"/>
    </row>
    <row r="76" spans="1:6" s="283" customFormat="1">
      <c r="A76" s="289"/>
      <c r="B76" s="289"/>
      <c r="C76" s="289"/>
      <c r="D76" s="289"/>
      <c r="E76" s="289"/>
    </row>
    <row r="77" spans="1:6" s="283" customFormat="1">
      <c r="A77" s="289"/>
      <c r="B77" s="289"/>
      <c r="C77" s="289"/>
      <c r="D77" s="289"/>
      <c r="E77" s="289"/>
    </row>
    <row r="78" spans="1:6" s="283" customFormat="1">
      <c r="A78" s="289"/>
      <c r="B78" s="289"/>
      <c r="C78" s="289"/>
      <c r="D78" s="289"/>
      <c r="E78" s="289"/>
    </row>
    <row r="79" spans="1:6" s="283" customFormat="1">
      <c r="A79" s="289"/>
      <c r="B79" s="289"/>
      <c r="C79" s="289"/>
      <c r="D79" s="289"/>
      <c r="E79" s="289"/>
    </row>
    <row r="80" spans="1:6" s="283" customFormat="1">
      <c r="A80" s="289"/>
      <c r="B80" s="289"/>
      <c r="C80" s="289"/>
      <c r="D80" s="289"/>
      <c r="E80" s="289"/>
    </row>
    <row r="81" spans="1:5" s="283" customFormat="1">
      <c r="A81" s="289"/>
      <c r="B81" s="289"/>
      <c r="C81" s="289"/>
      <c r="D81" s="289"/>
      <c r="E81" s="289"/>
    </row>
    <row r="82" spans="1:5" s="283" customFormat="1">
      <c r="A82" s="289"/>
      <c r="B82" s="289"/>
      <c r="C82" s="289"/>
      <c r="D82" s="289"/>
      <c r="E82" s="289"/>
    </row>
    <row r="83" spans="1:5" s="283" customFormat="1">
      <c r="A83" s="289"/>
      <c r="B83" s="289"/>
      <c r="C83" s="289"/>
      <c r="D83" s="289"/>
      <c r="E83" s="289"/>
    </row>
    <row r="84" spans="1:5" s="283" customFormat="1">
      <c r="A84" s="289"/>
      <c r="B84" s="289"/>
      <c r="C84" s="289"/>
      <c r="D84" s="289"/>
      <c r="E84" s="289"/>
    </row>
    <row r="85" spans="1:5" s="283" customFormat="1">
      <c r="A85" s="289"/>
      <c r="B85" s="289"/>
      <c r="C85" s="289"/>
      <c r="D85" s="289"/>
      <c r="E85" s="289"/>
    </row>
    <row r="86" spans="1:5" s="283" customFormat="1">
      <c r="A86" s="289"/>
      <c r="B86" s="289"/>
      <c r="C86" s="289"/>
      <c r="D86" s="289"/>
      <c r="E86" s="289"/>
    </row>
    <row r="87" spans="1:5" s="283" customFormat="1">
      <c r="A87" s="289"/>
      <c r="B87" s="289"/>
      <c r="C87" s="289"/>
      <c r="D87" s="289"/>
      <c r="E87" s="289"/>
    </row>
    <row r="88" spans="1:5" s="283" customFormat="1">
      <c r="A88" s="289"/>
      <c r="B88" s="289"/>
      <c r="C88" s="289"/>
      <c r="D88" s="289"/>
      <c r="E88" s="289"/>
    </row>
    <row r="89" spans="1:5" s="283" customFormat="1">
      <c r="A89" s="289"/>
      <c r="B89" s="289"/>
      <c r="C89" s="289"/>
      <c r="D89" s="289"/>
      <c r="E89" s="289"/>
    </row>
    <row r="90" spans="1:5" s="283" customFormat="1">
      <c r="A90" s="289"/>
      <c r="B90" s="289"/>
      <c r="C90" s="289"/>
      <c r="D90" s="289"/>
      <c r="E90" s="289"/>
    </row>
    <row r="91" spans="1:5" s="283" customFormat="1">
      <c r="A91" s="289"/>
      <c r="B91" s="289"/>
      <c r="C91" s="289"/>
      <c r="D91" s="289"/>
      <c r="E91" s="289"/>
    </row>
    <row r="92" spans="1:5" s="283" customFormat="1">
      <c r="A92" s="289"/>
      <c r="B92" s="289"/>
      <c r="C92" s="289"/>
      <c r="D92" s="289"/>
      <c r="E92" s="289"/>
    </row>
    <row r="93" spans="1:5" s="283" customFormat="1">
      <c r="A93" s="289"/>
      <c r="B93" s="289"/>
      <c r="C93" s="289"/>
      <c r="D93" s="289"/>
      <c r="E93" s="289"/>
    </row>
    <row r="94" spans="1:5" s="283" customFormat="1">
      <c r="A94" s="289"/>
      <c r="B94" s="289"/>
      <c r="C94" s="289"/>
      <c r="D94" s="289"/>
      <c r="E94" s="289"/>
    </row>
    <row r="95" spans="1:5" s="283" customFormat="1">
      <c r="A95" s="289"/>
      <c r="B95" s="289"/>
      <c r="C95" s="289"/>
      <c r="D95" s="289"/>
      <c r="E95" s="289"/>
    </row>
    <row r="96" spans="1:5" s="283" customFormat="1">
      <c r="A96" s="289"/>
      <c r="B96" s="289"/>
      <c r="C96" s="289"/>
      <c r="D96" s="289"/>
      <c r="E96" s="289"/>
    </row>
    <row r="97" spans="1:5" s="283" customFormat="1">
      <c r="A97" s="289"/>
      <c r="B97" s="289"/>
      <c r="C97" s="289"/>
      <c r="D97" s="289"/>
      <c r="E97" s="289"/>
    </row>
    <row r="98" spans="1:5" s="283" customFormat="1">
      <c r="A98" s="289"/>
      <c r="B98" s="289"/>
      <c r="C98" s="289"/>
      <c r="D98" s="289"/>
      <c r="E98" s="289"/>
    </row>
    <row r="99" spans="1:5" s="283" customFormat="1">
      <c r="A99" s="289"/>
      <c r="B99" s="289"/>
      <c r="C99" s="289"/>
      <c r="D99" s="289"/>
      <c r="E99" s="289"/>
    </row>
    <row r="100" spans="1:5" s="283" customFormat="1">
      <c r="A100" s="289"/>
      <c r="B100" s="289"/>
      <c r="C100" s="289"/>
      <c r="D100" s="289"/>
      <c r="E100" s="289"/>
    </row>
    <row r="101" spans="1:5" s="283" customFormat="1">
      <c r="A101" s="289"/>
      <c r="B101" s="289"/>
      <c r="C101" s="289"/>
      <c r="D101" s="289"/>
      <c r="E101" s="289"/>
    </row>
    <row r="102" spans="1:5" s="283" customFormat="1">
      <c r="A102" s="289"/>
      <c r="B102" s="289"/>
      <c r="C102" s="289"/>
      <c r="D102" s="289"/>
      <c r="E102" s="289"/>
    </row>
    <row r="103" spans="1:5" s="283" customFormat="1">
      <c r="A103" s="289"/>
      <c r="B103" s="289"/>
      <c r="C103" s="289"/>
      <c r="D103" s="289"/>
      <c r="E103" s="289"/>
    </row>
    <row r="104" spans="1:5" s="283" customFormat="1">
      <c r="A104" s="289"/>
      <c r="B104" s="289"/>
      <c r="C104" s="289"/>
      <c r="D104" s="289"/>
      <c r="E104" s="289"/>
    </row>
    <row r="105" spans="1:5" s="283" customFormat="1">
      <c r="A105" s="289"/>
      <c r="B105" s="289"/>
      <c r="C105" s="289"/>
      <c r="D105" s="289"/>
      <c r="E105" s="289"/>
    </row>
    <row r="106" spans="1:5" s="283" customFormat="1">
      <c r="A106" s="289"/>
      <c r="B106" s="289"/>
      <c r="C106" s="289"/>
      <c r="D106" s="289"/>
      <c r="E106" s="289"/>
    </row>
  </sheetData>
  <mergeCells count="4">
    <mergeCell ref="A1:F1"/>
    <mergeCell ref="A2:F2"/>
    <mergeCell ref="A4:F4"/>
    <mergeCell ref="B25:E25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00"/>
  <sheetViews>
    <sheetView showGridLines="0" tabSelected="1" view="pageBreakPreview" zoomScale="120" zoomScaleNormal="120" zoomScaleSheetLayoutView="120" workbookViewId="0">
      <selection activeCell="N2" sqref="N2"/>
    </sheetView>
  </sheetViews>
  <sheetFormatPr defaultRowHeight="12.75"/>
  <cols>
    <col min="1" max="1" width="6.140625" style="398" customWidth="1"/>
    <col min="2" max="2" width="42.85546875" style="399" customWidth="1"/>
    <col min="3" max="3" width="5.7109375" style="398" bestFit="1" customWidth="1"/>
    <col min="4" max="4" width="14.28515625" style="408" bestFit="1" customWidth="1"/>
    <col min="5" max="5" width="9.140625" style="408" customWidth="1"/>
    <col min="6" max="6" width="10.28515625" style="408" customWidth="1"/>
    <col min="7" max="7" width="14.140625" style="409" customWidth="1"/>
    <col min="8" max="8" width="18.140625" style="348" customWidth="1"/>
    <col min="9" max="9" width="13.28515625" style="325" customWidth="1"/>
    <col min="10" max="10" width="14" style="326" hidden="1" customWidth="1"/>
    <col min="11" max="11" width="12.42578125" style="326" hidden="1" customWidth="1"/>
    <col min="12" max="12" width="13.42578125" style="325" hidden="1" customWidth="1"/>
    <col min="13" max="13" width="11.140625" style="325" hidden="1" customWidth="1"/>
    <col min="14" max="14" width="13.42578125" style="325" customWidth="1"/>
    <col min="15" max="15" width="12" style="325" customWidth="1"/>
    <col min="16" max="16384" width="9.140625" style="325"/>
  </cols>
  <sheetData>
    <row r="1" spans="1:16" ht="63.75" customHeight="1">
      <c r="A1" s="503" t="s">
        <v>782</v>
      </c>
      <c r="B1" s="503"/>
      <c r="C1" s="503"/>
      <c r="D1" s="503"/>
      <c r="E1" s="503"/>
      <c r="F1" s="503"/>
      <c r="G1" s="503"/>
      <c r="H1" s="503"/>
    </row>
    <row r="2" spans="1:16">
      <c r="A2" s="504" t="s">
        <v>783</v>
      </c>
      <c r="B2" s="504"/>
      <c r="C2" s="504"/>
      <c r="D2" s="504"/>
      <c r="E2" s="504"/>
      <c r="F2" s="504"/>
      <c r="G2" s="504"/>
      <c r="H2" s="504"/>
    </row>
    <row r="3" spans="1:16">
      <c r="A3" s="504" t="s">
        <v>758</v>
      </c>
      <c r="B3" s="504"/>
      <c r="C3" s="504"/>
      <c r="D3" s="504"/>
      <c r="E3" s="504"/>
      <c r="F3" s="504"/>
      <c r="G3" s="504"/>
      <c r="H3" s="504"/>
    </row>
    <row r="4" spans="1:16">
      <c r="A4" s="504"/>
      <c r="B4" s="504"/>
      <c r="C4" s="504"/>
      <c r="D4" s="504"/>
      <c r="E4" s="504"/>
      <c r="F4" s="504"/>
      <c r="G4" s="504"/>
      <c r="H4" s="504"/>
    </row>
    <row r="5" spans="1:16" s="333" customFormat="1" ht="37.5" customHeight="1">
      <c r="A5" s="327" t="s">
        <v>0</v>
      </c>
      <c r="B5" s="328" t="s">
        <v>478</v>
      </c>
      <c r="C5" s="329" t="s">
        <v>1</v>
      </c>
      <c r="D5" s="330" t="s">
        <v>479</v>
      </c>
      <c r="E5" s="331" t="s">
        <v>480</v>
      </c>
      <c r="F5" s="331" t="s">
        <v>481</v>
      </c>
      <c r="G5" s="331" t="s">
        <v>482</v>
      </c>
      <c r="H5" s="332" t="s">
        <v>483</v>
      </c>
      <c r="J5" s="334"/>
      <c r="K5" s="334"/>
    </row>
    <row r="6" spans="1:16" s="116" customFormat="1" ht="29.25" customHeight="1">
      <c r="A6" s="327">
        <v>1</v>
      </c>
      <c r="B6" s="372" t="s">
        <v>438</v>
      </c>
      <c r="C6" s="373"/>
      <c r="D6" s="374"/>
      <c r="E6" s="374"/>
      <c r="F6" s="374"/>
      <c r="G6" s="374"/>
      <c r="H6" s="375" t="s">
        <v>718</v>
      </c>
      <c r="J6" s="117"/>
      <c r="K6" s="117"/>
    </row>
    <row r="7" spans="1:16" ht="29.25" customHeight="1">
      <c r="A7" s="335" t="s">
        <v>437</v>
      </c>
      <c r="B7" s="336" t="s">
        <v>656</v>
      </c>
      <c r="C7" s="337" t="s">
        <v>27</v>
      </c>
      <c r="D7" s="338">
        <v>1</v>
      </c>
      <c r="E7" s="338"/>
      <c r="F7" s="338"/>
      <c r="G7" s="339">
        <f>H182</f>
        <v>0</v>
      </c>
      <c r="H7" s="340">
        <f>ROUND(D7*G7,2)</f>
        <v>0</v>
      </c>
      <c r="I7" s="341"/>
    </row>
    <row r="8" spans="1:16" s="120" customFormat="1" ht="29.25" customHeight="1">
      <c r="A8" s="505" t="s">
        <v>459</v>
      </c>
      <c r="B8" s="506"/>
      <c r="C8" s="506"/>
      <c r="D8" s="507"/>
      <c r="E8" s="506"/>
      <c r="F8" s="506"/>
      <c r="G8" s="508"/>
      <c r="H8" s="363">
        <f>SUM(H7:H7)</f>
        <v>0</v>
      </c>
      <c r="I8" s="118"/>
      <c r="J8" s="119"/>
      <c r="K8" s="117"/>
    </row>
    <row r="9" spans="1:16" s="116" customFormat="1" ht="29.25" customHeight="1">
      <c r="A9" s="327">
        <v>2</v>
      </c>
      <c r="B9" s="372" t="s">
        <v>475</v>
      </c>
      <c r="C9" s="373"/>
      <c r="D9" s="374"/>
      <c r="E9" s="374"/>
      <c r="F9" s="374"/>
      <c r="G9" s="374"/>
      <c r="H9" s="375" t="s">
        <v>718</v>
      </c>
      <c r="I9" s="118"/>
      <c r="J9" s="117"/>
      <c r="K9" s="117"/>
    </row>
    <row r="10" spans="1:16" s="116" customFormat="1" ht="12.75" customHeight="1">
      <c r="A10" s="342" t="s">
        <v>3</v>
      </c>
      <c r="B10" s="343" t="s">
        <v>137</v>
      </c>
      <c r="C10" s="342" t="s">
        <v>4</v>
      </c>
      <c r="D10" s="324"/>
      <c r="E10" s="344">
        <f>IF(D10=0,0,VLOOKUP(B10,Composições!$B:$I,8,FALSE))</f>
        <v>0</v>
      </c>
      <c r="F10" s="344">
        <f t="shared" ref="F10:F73" si="0">D10*E10</f>
        <v>0</v>
      </c>
      <c r="G10" s="345">
        <f>IF(D10=0,0,VLOOKUP(B10,Composições!$B:$I,7,FALSE))</f>
        <v>0</v>
      </c>
      <c r="H10" s="346">
        <f t="shared" ref="H10:H70" si="1">ROUND(D10*G10,2)</f>
        <v>0</v>
      </c>
      <c r="I10" s="118"/>
      <c r="J10" s="117"/>
      <c r="K10" s="117"/>
    </row>
    <row r="11" spans="1:16" s="116" customFormat="1" ht="12.75" customHeight="1">
      <c r="A11" s="342" t="s">
        <v>5</v>
      </c>
      <c r="B11" s="343" t="s">
        <v>275</v>
      </c>
      <c r="C11" s="342" t="s">
        <v>4</v>
      </c>
      <c r="D11" s="324"/>
      <c r="E11" s="344">
        <f>IF(D11=0,0,VLOOKUP(B11,Composições!$B:$I,8,FALSE))</f>
        <v>0</v>
      </c>
      <c r="F11" s="344">
        <f t="shared" si="0"/>
        <v>0</v>
      </c>
      <c r="G11" s="345">
        <f>IF(D11=0,0,VLOOKUP(B11,Composições!$B:$I,7,FALSE))</f>
        <v>0</v>
      </c>
      <c r="H11" s="346">
        <f t="shared" si="1"/>
        <v>0</v>
      </c>
      <c r="I11" s="118"/>
      <c r="J11" s="117"/>
      <c r="K11" s="117"/>
    </row>
    <row r="12" spans="1:16" s="116" customFormat="1" ht="12.75" customHeight="1">
      <c r="A12" s="342" t="s">
        <v>6</v>
      </c>
      <c r="B12" s="343" t="s">
        <v>138</v>
      </c>
      <c r="C12" s="342" t="s">
        <v>4</v>
      </c>
      <c r="D12" s="324"/>
      <c r="E12" s="344">
        <f>IF(D12=0,0,VLOOKUP(B12,Composições!$B:$I,8,FALSE))</f>
        <v>0</v>
      </c>
      <c r="F12" s="344">
        <f t="shared" si="0"/>
        <v>0</v>
      </c>
      <c r="G12" s="345">
        <f>IF(D12=0,0,VLOOKUP(B12,Composições!$B:$I,7,FALSE))</f>
        <v>0</v>
      </c>
      <c r="H12" s="346">
        <f t="shared" si="1"/>
        <v>0</v>
      </c>
      <c r="I12" s="118"/>
      <c r="J12" s="117"/>
      <c r="K12" s="117"/>
      <c r="P12" s="121"/>
    </row>
    <row r="13" spans="1:16" s="116" customFormat="1" ht="12.75" customHeight="1">
      <c r="A13" s="342" t="s">
        <v>7</v>
      </c>
      <c r="B13" s="343" t="s">
        <v>140</v>
      </c>
      <c r="C13" s="342" t="s">
        <v>4</v>
      </c>
      <c r="D13" s="324"/>
      <c r="E13" s="344">
        <f>IF(D13=0,0,VLOOKUP(B13,Composições!$B:$I,8,FALSE))</f>
        <v>0</v>
      </c>
      <c r="F13" s="344">
        <f t="shared" si="0"/>
        <v>0</v>
      </c>
      <c r="G13" s="345">
        <f>IF(D13=0,0,VLOOKUP(B13,Composições!$B:$I,7,FALSE))</f>
        <v>0</v>
      </c>
      <c r="H13" s="346">
        <f t="shared" si="1"/>
        <v>0</v>
      </c>
      <c r="I13" s="118"/>
      <c r="J13" s="117"/>
      <c r="K13" s="117"/>
      <c r="P13" s="121"/>
    </row>
    <row r="14" spans="1:16" s="116" customFormat="1" ht="12.75" customHeight="1">
      <c r="A14" s="342" t="s">
        <v>8</v>
      </c>
      <c r="B14" s="343" t="s">
        <v>274</v>
      </c>
      <c r="C14" s="342" t="s">
        <v>4</v>
      </c>
      <c r="D14" s="324"/>
      <c r="E14" s="344">
        <f>IF(D14=0,0,VLOOKUP(B14,Composições!$B:$I,8,FALSE))</f>
        <v>0</v>
      </c>
      <c r="F14" s="344">
        <f t="shared" si="0"/>
        <v>0</v>
      </c>
      <c r="G14" s="345">
        <f>IF(D14=0,0,VLOOKUP(B14,Composições!$B:$I,7,FALSE))</f>
        <v>0</v>
      </c>
      <c r="H14" s="346">
        <f t="shared" si="1"/>
        <v>0</v>
      </c>
      <c r="I14" s="118"/>
      <c r="J14" s="117"/>
      <c r="K14" s="117"/>
      <c r="P14" s="121"/>
    </row>
    <row r="15" spans="1:16" s="116" customFormat="1" ht="12.75" customHeight="1">
      <c r="A15" s="342" t="s">
        <v>9</v>
      </c>
      <c r="B15" s="343" t="s">
        <v>139</v>
      </c>
      <c r="C15" s="342" t="s">
        <v>4</v>
      </c>
      <c r="D15" s="324"/>
      <c r="E15" s="344">
        <f>IF(D15=0,0,VLOOKUP(B15,Composições!$B:$I,8,FALSE))</f>
        <v>0</v>
      </c>
      <c r="F15" s="344">
        <f t="shared" si="0"/>
        <v>0</v>
      </c>
      <c r="G15" s="345">
        <f>IF(D15=0,0,VLOOKUP(B15,Composições!$B:$I,7,FALSE))</f>
        <v>0</v>
      </c>
      <c r="H15" s="346">
        <f t="shared" si="1"/>
        <v>0</v>
      </c>
      <c r="I15" s="118"/>
      <c r="J15" s="117"/>
      <c r="K15" s="117"/>
      <c r="P15" s="121"/>
    </row>
    <row r="16" spans="1:16" s="116" customFormat="1" ht="12.75" customHeight="1">
      <c r="A16" s="342" t="s">
        <v>10</v>
      </c>
      <c r="B16" s="343" t="s">
        <v>141</v>
      </c>
      <c r="C16" s="342" t="s">
        <v>4</v>
      </c>
      <c r="D16" s="324"/>
      <c r="E16" s="344">
        <f>IF(D16=0,0,VLOOKUP(B16,Composições!$B:$I,8,FALSE))</f>
        <v>0</v>
      </c>
      <c r="F16" s="344">
        <f t="shared" si="0"/>
        <v>0</v>
      </c>
      <c r="G16" s="345">
        <f>IF(D16=0,0,VLOOKUP(B16,Composições!$B:$I,7,FALSE))</f>
        <v>0</v>
      </c>
      <c r="H16" s="346">
        <f t="shared" si="1"/>
        <v>0</v>
      </c>
      <c r="I16" s="118"/>
      <c r="J16" s="117"/>
      <c r="K16" s="117"/>
      <c r="P16" s="121"/>
    </row>
    <row r="17" spans="1:16" s="116" customFormat="1" ht="12.75" customHeight="1">
      <c r="A17" s="342" t="s">
        <v>11</v>
      </c>
      <c r="B17" s="343" t="s">
        <v>276</v>
      </c>
      <c r="C17" s="342" t="s">
        <v>4</v>
      </c>
      <c r="D17" s="324"/>
      <c r="E17" s="344">
        <f>IF(D17=0,0,VLOOKUP(B17,Composições!$B:$I,8,FALSE))</f>
        <v>0</v>
      </c>
      <c r="F17" s="344">
        <f t="shared" si="0"/>
        <v>0</v>
      </c>
      <c r="G17" s="345">
        <f>IF(D17=0,0,VLOOKUP(B17,Composições!$B:$I,7,FALSE))</f>
        <v>0</v>
      </c>
      <c r="H17" s="346">
        <f t="shared" si="1"/>
        <v>0</v>
      </c>
      <c r="I17" s="118"/>
      <c r="J17" s="117"/>
      <c r="K17" s="117"/>
      <c r="P17" s="121"/>
    </row>
    <row r="18" spans="1:16" s="116" customFormat="1" ht="12.75" customHeight="1">
      <c r="A18" s="342" t="s">
        <v>12</v>
      </c>
      <c r="B18" s="343" t="s">
        <v>142</v>
      </c>
      <c r="C18" s="342" t="s">
        <v>4</v>
      </c>
      <c r="D18" s="324"/>
      <c r="E18" s="344">
        <f>IF(D18=0,0,VLOOKUP(B18,Composições!$B:$I,8,FALSE))</f>
        <v>0</v>
      </c>
      <c r="F18" s="344">
        <f t="shared" si="0"/>
        <v>0</v>
      </c>
      <c r="G18" s="345">
        <f>IF(D18=0,0,VLOOKUP(B18,Composições!$B:$I,7,FALSE))</f>
        <v>0</v>
      </c>
      <c r="H18" s="346">
        <f t="shared" si="1"/>
        <v>0</v>
      </c>
      <c r="I18" s="118"/>
      <c r="J18" s="117"/>
      <c r="K18" s="117"/>
      <c r="P18" s="121"/>
    </row>
    <row r="19" spans="1:16" s="116" customFormat="1" ht="12.75" customHeight="1">
      <c r="A19" s="342" t="s">
        <v>13</v>
      </c>
      <c r="B19" s="343" t="s">
        <v>143</v>
      </c>
      <c r="C19" s="342" t="s">
        <v>4</v>
      </c>
      <c r="D19" s="324"/>
      <c r="E19" s="344">
        <f>IF(D19=0,0,VLOOKUP(B19,Composições!$B:$I,8,FALSE))</f>
        <v>0</v>
      </c>
      <c r="F19" s="344">
        <f t="shared" si="0"/>
        <v>0</v>
      </c>
      <c r="G19" s="345">
        <f>IF(D19=0,0,VLOOKUP(B19,Composições!$B:$I,7,FALSE))</f>
        <v>0</v>
      </c>
      <c r="H19" s="346">
        <f t="shared" si="1"/>
        <v>0</v>
      </c>
      <c r="I19" s="118"/>
      <c r="J19" s="117"/>
      <c r="K19" s="117"/>
      <c r="P19" s="121"/>
    </row>
    <row r="20" spans="1:16" s="116" customFormat="1" ht="12.75" customHeight="1">
      <c r="A20" s="342" t="s">
        <v>14</v>
      </c>
      <c r="B20" s="343" t="s">
        <v>277</v>
      </c>
      <c r="C20" s="342" t="s">
        <v>4</v>
      </c>
      <c r="D20" s="324"/>
      <c r="E20" s="344">
        <f>IF(D20=0,0,VLOOKUP(B20,Composições!$B:$I,8,FALSE))</f>
        <v>0</v>
      </c>
      <c r="F20" s="344">
        <f t="shared" si="0"/>
        <v>0</v>
      </c>
      <c r="G20" s="345">
        <f>IF(D20=0,0,VLOOKUP(B20,Composições!$B:$I,7,FALSE))</f>
        <v>0</v>
      </c>
      <c r="H20" s="346">
        <f t="shared" si="1"/>
        <v>0</v>
      </c>
      <c r="I20" s="118"/>
      <c r="J20" s="117"/>
      <c r="K20" s="117"/>
      <c r="P20" s="121"/>
    </row>
    <row r="21" spans="1:16" s="116" customFormat="1" ht="12.75" customHeight="1">
      <c r="A21" s="342" t="s">
        <v>15</v>
      </c>
      <c r="B21" s="343" t="s">
        <v>144</v>
      </c>
      <c r="C21" s="342" t="s">
        <v>4</v>
      </c>
      <c r="D21" s="324"/>
      <c r="E21" s="344">
        <f>IF(D21=0,0,VLOOKUP(B21,Composições!$B:$I,8,FALSE))</f>
        <v>0</v>
      </c>
      <c r="F21" s="344">
        <f t="shared" si="0"/>
        <v>0</v>
      </c>
      <c r="G21" s="345">
        <f>IF(D21=0,0,VLOOKUP(B21,Composições!$B:$I,7,FALSE))</f>
        <v>0</v>
      </c>
      <c r="H21" s="346">
        <f t="shared" si="1"/>
        <v>0</v>
      </c>
      <c r="I21" s="118"/>
      <c r="J21" s="117"/>
      <c r="K21" s="117"/>
      <c r="P21" s="121"/>
    </row>
    <row r="22" spans="1:16" s="116" customFormat="1" ht="12.75" customHeight="1">
      <c r="A22" s="342" t="s">
        <v>16</v>
      </c>
      <c r="B22" s="343" t="s">
        <v>236</v>
      </c>
      <c r="C22" s="342" t="s">
        <v>4</v>
      </c>
      <c r="D22" s="324"/>
      <c r="E22" s="344">
        <f>IF(D22=0,0,VLOOKUP(B22,Composições!$B:$I,8,FALSE))</f>
        <v>0</v>
      </c>
      <c r="F22" s="344">
        <f t="shared" si="0"/>
        <v>0</v>
      </c>
      <c r="G22" s="345">
        <f>IF(D22=0,0,VLOOKUP(B22,Composições!$B:$I,7,FALSE))</f>
        <v>0</v>
      </c>
      <c r="H22" s="346">
        <f t="shared" si="1"/>
        <v>0</v>
      </c>
      <c r="I22" s="118"/>
      <c r="J22" s="117"/>
      <c r="K22" s="117"/>
      <c r="P22" s="121"/>
    </row>
    <row r="23" spans="1:16" s="116" customFormat="1" ht="12.75" customHeight="1">
      <c r="A23" s="342" t="s">
        <v>17</v>
      </c>
      <c r="B23" s="343" t="s">
        <v>237</v>
      </c>
      <c r="C23" s="342" t="s">
        <v>4</v>
      </c>
      <c r="D23" s="324"/>
      <c r="E23" s="344">
        <f>IF(D23=0,0,VLOOKUP(B23,Composições!$B:$I,8,FALSE))</f>
        <v>0</v>
      </c>
      <c r="F23" s="344">
        <f t="shared" si="0"/>
        <v>0</v>
      </c>
      <c r="G23" s="345">
        <f>IF(D23=0,0,VLOOKUP(B23,Composições!$B:$I,7,FALSE))</f>
        <v>0</v>
      </c>
      <c r="H23" s="346">
        <f t="shared" si="1"/>
        <v>0</v>
      </c>
      <c r="I23" s="118"/>
      <c r="J23" s="117"/>
      <c r="K23" s="117"/>
      <c r="P23" s="121"/>
    </row>
    <row r="24" spans="1:16" s="116" customFormat="1" ht="12.75" customHeight="1">
      <c r="A24" s="342" t="s">
        <v>18</v>
      </c>
      <c r="B24" s="343" t="s">
        <v>298</v>
      </c>
      <c r="C24" s="342" t="s">
        <v>4</v>
      </c>
      <c r="D24" s="324"/>
      <c r="E24" s="344">
        <f>IF(D24=0,0,VLOOKUP(B24,Composições!$B:$I,8,FALSE))</f>
        <v>0</v>
      </c>
      <c r="F24" s="344">
        <f t="shared" si="0"/>
        <v>0</v>
      </c>
      <c r="G24" s="345">
        <f>IF(D24=0,0,VLOOKUP(B24,Composições!$B:$I,7,FALSE))</f>
        <v>0</v>
      </c>
      <c r="H24" s="346">
        <f t="shared" si="1"/>
        <v>0</v>
      </c>
      <c r="I24" s="118"/>
      <c r="J24" s="117"/>
      <c r="K24" s="117"/>
      <c r="P24" s="121"/>
    </row>
    <row r="25" spans="1:16" s="116" customFormat="1" ht="12.75" customHeight="1">
      <c r="A25" s="342" t="s">
        <v>19</v>
      </c>
      <c r="B25" s="343" t="s">
        <v>299</v>
      </c>
      <c r="C25" s="342" t="s">
        <v>4</v>
      </c>
      <c r="D25" s="324"/>
      <c r="E25" s="344">
        <f>IF(D25=0,0,VLOOKUP(B25,Composições!$B:$I,8,FALSE))</f>
        <v>0</v>
      </c>
      <c r="F25" s="344">
        <f t="shared" si="0"/>
        <v>0</v>
      </c>
      <c r="G25" s="345">
        <f>IF(D25=0,0,VLOOKUP(B25,Composições!$B:$I,7,FALSE))</f>
        <v>0</v>
      </c>
      <c r="H25" s="346">
        <f t="shared" si="1"/>
        <v>0</v>
      </c>
      <c r="I25" s="118"/>
      <c r="J25" s="117"/>
      <c r="K25" s="117"/>
      <c r="P25" s="121"/>
    </row>
    <row r="26" spans="1:16" s="116" customFormat="1" ht="12.75" customHeight="1">
      <c r="A26" s="342" t="s">
        <v>20</v>
      </c>
      <c r="B26" s="343" t="s">
        <v>314</v>
      </c>
      <c r="C26" s="342" t="s">
        <v>4</v>
      </c>
      <c r="D26" s="324"/>
      <c r="E26" s="344">
        <f>IF(D26=0,0,VLOOKUP(B26,Composições!$B:$I,8,FALSE))</f>
        <v>0</v>
      </c>
      <c r="F26" s="344">
        <f t="shared" si="0"/>
        <v>0</v>
      </c>
      <c r="G26" s="345">
        <f>IF(D26=0,0,VLOOKUP(B26,Composições!$B:$I,7,FALSE))</f>
        <v>0</v>
      </c>
      <c r="H26" s="346">
        <f t="shared" si="1"/>
        <v>0</v>
      </c>
      <c r="I26" s="118"/>
      <c r="J26" s="117"/>
      <c r="K26" s="117"/>
      <c r="P26" s="121"/>
    </row>
    <row r="27" spans="1:16" ht="12.75" customHeight="1">
      <c r="A27" s="342" t="s">
        <v>202</v>
      </c>
      <c r="B27" s="343" t="s">
        <v>315</v>
      </c>
      <c r="C27" s="342" t="s">
        <v>4</v>
      </c>
      <c r="D27" s="324">
        <f>260+243</f>
        <v>503</v>
      </c>
      <c r="E27" s="344">
        <f>IF(D27=0,0,VLOOKUP(B27,Composições!$B:$I,8,FALSE))</f>
        <v>3.5</v>
      </c>
      <c r="F27" s="344">
        <f t="shared" si="0"/>
        <v>1760.5</v>
      </c>
      <c r="G27" s="345">
        <f>IF(D27=0,0,VLOOKUP(B27,Composições!$B:$I,7,FALSE))</f>
        <v>0</v>
      </c>
      <c r="H27" s="346">
        <f t="shared" si="1"/>
        <v>0</v>
      </c>
      <c r="I27" s="341"/>
      <c r="P27" s="347"/>
    </row>
    <row r="28" spans="1:16" s="116" customFormat="1" ht="12.75" customHeight="1">
      <c r="A28" s="342" t="s">
        <v>203</v>
      </c>
      <c r="B28" s="343" t="s">
        <v>316</v>
      </c>
      <c r="C28" s="342" t="s">
        <v>4</v>
      </c>
      <c r="D28" s="324"/>
      <c r="E28" s="344">
        <f>IF(D28=0,0,VLOOKUP(B28,Composições!$B:$I,8,FALSE))</f>
        <v>0</v>
      </c>
      <c r="F28" s="344">
        <f t="shared" si="0"/>
        <v>0</v>
      </c>
      <c r="G28" s="345">
        <f>IF(D28=0,0,VLOOKUP(B28,Composições!$B:$I,7,FALSE))</f>
        <v>0</v>
      </c>
      <c r="H28" s="346">
        <f t="shared" si="1"/>
        <v>0</v>
      </c>
      <c r="I28" s="118"/>
      <c r="J28" s="117"/>
      <c r="K28" s="117"/>
      <c r="L28" s="118">
        <f>K27-L27</f>
        <v>0</v>
      </c>
      <c r="P28" s="121"/>
    </row>
    <row r="29" spans="1:16" ht="12.75" customHeight="1">
      <c r="A29" s="342" t="s">
        <v>21</v>
      </c>
      <c r="B29" s="343" t="s">
        <v>317</v>
      </c>
      <c r="C29" s="342" t="s">
        <v>4</v>
      </c>
      <c r="D29" s="324">
        <f>26+27</f>
        <v>53</v>
      </c>
      <c r="E29" s="344">
        <f>IF(D29=0,0,VLOOKUP(B29,Composições!$B:$I,8,FALSE))</f>
        <v>4.5</v>
      </c>
      <c r="F29" s="344">
        <f t="shared" si="0"/>
        <v>238.5</v>
      </c>
      <c r="G29" s="345">
        <f>IF(D29=0,0,VLOOKUP(B29,Composições!$B:$I,7,FALSE))</f>
        <v>0</v>
      </c>
      <c r="H29" s="346">
        <f t="shared" si="1"/>
        <v>0</v>
      </c>
      <c r="I29" s="341"/>
      <c r="P29" s="347"/>
    </row>
    <row r="30" spans="1:16" s="116" customFormat="1" ht="12.75" customHeight="1">
      <c r="A30" s="342" t="s">
        <v>22</v>
      </c>
      <c r="B30" s="343" t="s">
        <v>318</v>
      </c>
      <c r="C30" s="342" t="s">
        <v>4</v>
      </c>
      <c r="D30" s="324"/>
      <c r="E30" s="344">
        <f>IF(D30=0,0,VLOOKUP(B30,Composições!$B:$I,8,FALSE))</f>
        <v>0</v>
      </c>
      <c r="F30" s="344">
        <f t="shared" si="0"/>
        <v>0</v>
      </c>
      <c r="G30" s="345">
        <f>IF(D30=0,0,VLOOKUP(B30,Composições!$B:$I,7,FALSE))</f>
        <v>0</v>
      </c>
      <c r="H30" s="346">
        <f t="shared" si="1"/>
        <v>0</v>
      </c>
      <c r="I30" s="118"/>
      <c r="J30" s="117"/>
      <c r="K30" s="117"/>
      <c r="P30" s="121"/>
    </row>
    <row r="31" spans="1:16" ht="12.75" customHeight="1">
      <c r="A31" s="342" t="s">
        <v>23</v>
      </c>
      <c r="B31" s="343" t="s">
        <v>171</v>
      </c>
      <c r="C31" s="342" t="s">
        <v>4</v>
      </c>
      <c r="D31" s="324">
        <f>10+18</f>
        <v>28</v>
      </c>
      <c r="E31" s="344">
        <f>IF(D31=0,0,VLOOKUP(B31,Composições!$B:$I,8,FALSE))</f>
        <v>5.5</v>
      </c>
      <c r="F31" s="344">
        <f t="shared" si="0"/>
        <v>154</v>
      </c>
      <c r="G31" s="345">
        <f>IF(D31=0,0,VLOOKUP(B31,Composições!$B:$I,7,FALSE))</f>
        <v>0</v>
      </c>
      <c r="H31" s="346">
        <f t="shared" si="1"/>
        <v>0</v>
      </c>
      <c r="I31" s="341"/>
      <c r="P31" s="347"/>
    </row>
    <row r="32" spans="1:16" s="116" customFormat="1" ht="12.75" customHeight="1">
      <c r="A32" s="342" t="s">
        <v>24</v>
      </c>
      <c r="B32" s="343" t="s">
        <v>172</v>
      </c>
      <c r="C32" s="342" t="s">
        <v>4</v>
      </c>
      <c r="D32" s="324"/>
      <c r="E32" s="344">
        <f>IF(D32=0,0,VLOOKUP(B32,Composições!$B:$I,8,FALSE))</f>
        <v>0</v>
      </c>
      <c r="F32" s="344">
        <f t="shared" si="0"/>
        <v>0</v>
      </c>
      <c r="G32" s="345">
        <f>IF(D32=0,0,VLOOKUP(B32,Composições!$B:$I,7,FALSE))</f>
        <v>0</v>
      </c>
      <c r="H32" s="346">
        <f t="shared" si="1"/>
        <v>0</v>
      </c>
      <c r="I32" s="118"/>
      <c r="J32" s="117"/>
      <c r="K32" s="117"/>
      <c r="P32" s="121"/>
    </row>
    <row r="33" spans="1:16" ht="12.75" customHeight="1">
      <c r="A33" s="342" t="s">
        <v>25</v>
      </c>
      <c r="B33" s="343" t="s">
        <v>173</v>
      </c>
      <c r="C33" s="342" t="s">
        <v>4</v>
      </c>
      <c r="D33" s="324">
        <f>42+27</f>
        <v>69</v>
      </c>
      <c r="E33" s="344">
        <f>IF(D33=0,0,VLOOKUP(B33,Composições!$B:$I,8,FALSE))</f>
        <v>6.5</v>
      </c>
      <c r="F33" s="344">
        <f t="shared" si="0"/>
        <v>448.5</v>
      </c>
      <c r="G33" s="345">
        <f>IF(D33=0,0,VLOOKUP(B33,Composições!$B:$I,7,FALSE))</f>
        <v>0</v>
      </c>
      <c r="H33" s="346">
        <f t="shared" si="1"/>
        <v>0</v>
      </c>
      <c r="I33" s="341"/>
      <c r="P33" s="347"/>
    </row>
    <row r="34" spans="1:16" s="116" customFormat="1" ht="12.75" customHeight="1">
      <c r="A34" s="342" t="s">
        <v>26</v>
      </c>
      <c r="B34" s="349" t="s">
        <v>355</v>
      </c>
      <c r="C34" s="342" t="s">
        <v>4</v>
      </c>
      <c r="D34" s="324"/>
      <c r="E34" s="344">
        <f>IF(D34=0,0,VLOOKUP(B34,Composições!$B:$I,8,FALSE))</f>
        <v>0</v>
      </c>
      <c r="F34" s="344">
        <f t="shared" si="0"/>
        <v>0</v>
      </c>
      <c r="G34" s="345">
        <f>IF(D34=0,0,VLOOKUP(B34,Composições!$B:$I,7,FALSE))</f>
        <v>0</v>
      </c>
      <c r="H34" s="346">
        <f t="shared" si="1"/>
        <v>0</v>
      </c>
      <c r="I34" s="118"/>
      <c r="J34" s="117"/>
      <c r="K34" s="117"/>
      <c r="P34" s="121"/>
    </row>
    <row r="35" spans="1:16">
      <c r="A35" s="342" t="s">
        <v>499</v>
      </c>
      <c r="B35" s="343" t="s">
        <v>147</v>
      </c>
      <c r="C35" s="342" t="s">
        <v>4</v>
      </c>
      <c r="D35" s="324">
        <f>155+690+1289+462+1026</f>
        <v>3622</v>
      </c>
      <c r="E35" s="344">
        <f>IF(D35=0,0,VLOOKUP(B35,Composições!$B:$I,8,FALSE))</f>
        <v>1</v>
      </c>
      <c r="F35" s="344">
        <f t="shared" ref="F35:F42" si="2">D35*E35</f>
        <v>3622</v>
      </c>
      <c r="G35" s="345">
        <f>IF(D35=0,0,VLOOKUP(B35,Composições!$B:$I,7,FALSE))</f>
        <v>0</v>
      </c>
      <c r="H35" s="346">
        <f t="shared" ref="H35:H42" si="3">ROUND(D35*G35,2)</f>
        <v>0</v>
      </c>
      <c r="I35" s="341"/>
      <c r="L35" s="326"/>
      <c r="M35" s="326"/>
      <c r="N35" s="326"/>
      <c r="P35" s="347"/>
    </row>
    <row r="36" spans="1:16">
      <c r="A36" s="342" t="s">
        <v>500</v>
      </c>
      <c r="B36" s="343" t="s">
        <v>151</v>
      </c>
      <c r="C36" s="342" t="s">
        <v>4</v>
      </c>
      <c r="D36" s="324">
        <f>45</f>
        <v>45</v>
      </c>
      <c r="E36" s="344">
        <f>IF(D36=0,0,VLOOKUP(B36,Composições!$B:$I,8,FALSE))</f>
        <v>1</v>
      </c>
      <c r="F36" s="344">
        <f t="shared" si="2"/>
        <v>45</v>
      </c>
      <c r="G36" s="345">
        <f>IF(D36=0,0,VLOOKUP(B36,Composições!$B:$I,7,FALSE))</f>
        <v>0</v>
      </c>
      <c r="H36" s="346">
        <f t="shared" si="3"/>
        <v>0</v>
      </c>
      <c r="I36" s="341"/>
      <c r="L36" s="326"/>
      <c r="M36" s="326"/>
      <c r="N36" s="326"/>
      <c r="P36" s="347"/>
    </row>
    <row r="37" spans="1:16">
      <c r="A37" s="342" t="s">
        <v>501</v>
      </c>
      <c r="B37" s="343" t="s">
        <v>148</v>
      </c>
      <c r="C37" s="342" t="s">
        <v>4</v>
      </c>
      <c r="D37" s="324">
        <f>26+138+215+77+171</f>
        <v>627</v>
      </c>
      <c r="E37" s="344">
        <f>IF(D37=0,0,VLOOKUP(B37,Composições!$B:$I,8,FALSE))</f>
        <v>1</v>
      </c>
      <c r="F37" s="344">
        <f t="shared" si="2"/>
        <v>627</v>
      </c>
      <c r="G37" s="345">
        <f>IF(D37=0,0,VLOOKUP(B37,Composições!$B:$I,7,FALSE))</f>
        <v>0</v>
      </c>
      <c r="H37" s="346">
        <f t="shared" si="3"/>
        <v>0</v>
      </c>
      <c r="I37" s="341"/>
      <c r="L37" s="326"/>
      <c r="M37" s="326"/>
      <c r="N37" s="326"/>
      <c r="P37" s="347"/>
    </row>
    <row r="38" spans="1:16">
      <c r="A38" s="342" t="s">
        <v>126</v>
      </c>
      <c r="B38" s="343" t="s">
        <v>152</v>
      </c>
      <c r="C38" s="342" t="s">
        <v>4</v>
      </c>
      <c r="D38" s="324">
        <f>5</f>
        <v>5</v>
      </c>
      <c r="E38" s="344">
        <f>IF(D38=0,0,VLOOKUP(B38,Composições!$B:$I,8,FALSE))</f>
        <v>1</v>
      </c>
      <c r="F38" s="344">
        <f t="shared" si="2"/>
        <v>5</v>
      </c>
      <c r="G38" s="345">
        <f>IF(D38=0,0,VLOOKUP(B38,Composições!$B:$I,7,FALSE))</f>
        <v>0</v>
      </c>
      <c r="H38" s="346">
        <f t="shared" si="3"/>
        <v>0</v>
      </c>
      <c r="I38" s="341"/>
      <c r="L38" s="326"/>
      <c r="M38" s="326"/>
      <c r="N38" s="326"/>
      <c r="P38" s="347"/>
    </row>
    <row r="39" spans="1:16">
      <c r="A39" s="342" t="s">
        <v>127</v>
      </c>
      <c r="B39" s="343" t="s">
        <v>149</v>
      </c>
      <c r="C39" s="342" t="s">
        <v>4</v>
      </c>
      <c r="D39" s="324">
        <f>484+461+1034+432+838</f>
        <v>3249</v>
      </c>
      <c r="E39" s="344">
        <f>IF(D39=0,0,VLOOKUP(B39,Composições!$B:$I,8,FALSE))</f>
        <v>1</v>
      </c>
      <c r="F39" s="344">
        <f t="shared" si="2"/>
        <v>3249</v>
      </c>
      <c r="G39" s="345">
        <f>IF(D39=0,0,VLOOKUP(B39,Composições!$B:$I,7,FALSE))</f>
        <v>0</v>
      </c>
      <c r="H39" s="346">
        <f t="shared" si="3"/>
        <v>0</v>
      </c>
      <c r="I39" s="341"/>
      <c r="J39" s="348"/>
      <c r="L39" s="326"/>
      <c r="M39" s="326"/>
      <c r="N39" s="326"/>
      <c r="P39" s="347"/>
    </row>
    <row r="40" spans="1:16">
      <c r="A40" s="342" t="s">
        <v>128</v>
      </c>
      <c r="B40" s="343" t="s">
        <v>153</v>
      </c>
      <c r="C40" s="342" t="s">
        <v>4</v>
      </c>
      <c r="D40" s="324">
        <f>15</f>
        <v>15</v>
      </c>
      <c r="E40" s="344">
        <f>IF(D40=0,0,VLOOKUP(B40,Composições!$B:$I,8,FALSE))</f>
        <v>1</v>
      </c>
      <c r="F40" s="344">
        <f t="shared" si="2"/>
        <v>15</v>
      </c>
      <c r="G40" s="345">
        <f>IF(D40=0,0,VLOOKUP(B40,Composições!$B:$I,7,FALSE))</f>
        <v>0</v>
      </c>
      <c r="H40" s="346">
        <f t="shared" si="3"/>
        <v>0</v>
      </c>
      <c r="I40" s="341"/>
      <c r="L40" s="326"/>
      <c r="M40" s="326"/>
      <c r="N40" s="326"/>
      <c r="P40" s="347"/>
    </row>
    <row r="41" spans="1:16">
      <c r="A41" s="342" t="s">
        <v>129</v>
      </c>
      <c r="B41" s="343" t="s">
        <v>150</v>
      </c>
      <c r="C41" s="342" t="s">
        <v>4</v>
      </c>
      <c r="D41" s="324">
        <f>26+138+215+77+171</f>
        <v>627</v>
      </c>
      <c r="E41" s="344">
        <f>IF(D41=0,0,VLOOKUP(B41,Composições!$B:$I,8,FALSE))</f>
        <v>1</v>
      </c>
      <c r="F41" s="344">
        <f t="shared" si="2"/>
        <v>627</v>
      </c>
      <c r="G41" s="345">
        <f>IF(D41=0,0,VLOOKUP(B41,Composições!$B:$I,7,FALSE))</f>
        <v>0</v>
      </c>
      <c r="H41" s="346">
        <f t="shared" si="3"/>
        <v>0</v>
      </c>
      <c r="I41" s="341"/>
      <c r="L41" s="326"/>
      <c r="M41" s="326"/>
      <c r="N41" s="326"/>
      <c r="P41" s="347"/>
    </row>
    <row r="42" spans="1:16">
      <c r="A42" s="342" t="s">
        <v>130</v>
      </c>
      <c r="B42" s="343" t="s">
        <v>154</v>
      </c>
      <c r="C42" s="342" t="s">
        <v>4</v>
      </c>
      <c r="D42" s="324">
        <f>5</f>
        <v>5</v>
      </c>
      <c r="E42" s="344">
        <f>IF(D42=0,0,VLOOKUP(B42,Composições!$B:$I,8,FALSE))</f>
        <v>1</v>
      </c>
      <c r="F42" s="344">
        <f t="shared" si="2"/>
        <v>5</v>
      </c>
      <c r="G42" s="345">
        <f>IF(D42=0,0,VLOOKUP(B42,Composições!$B:$I,7,FALSE))</f>
        <v>0</v>
      </c>
      <c r="H42" s="346">
        <f t="shared" si="3"/>
        <v>0</v>
      </c>
      <c r="I42" s="341"/>
      <c r="L42" s="326"/>
      <c r="M42" s="326"/>
      <c r="N42" s="326"/>
      <c r="P42" s="347"/>
    </row>
    <row r="43" spans="1:16">
      <c r="A43" s="342" t="s">
        <v>131</v>
      </c>
      <c r="B43" s="343" t="s">
        <v>111</v>
      </c>
      <c r="C43" s="342" t="s">
        <v>4</v>
      </c>
      <c r="D43" s="324"/>
      <c r="E43" s="344">
        <f>IF(D43=0,0,VLOOKUP(B43,Composições!$B:$I,8,FALSE))</f>
        <v>0</v>
      </c>
      <c r="F43" s="344">
        <f t="shared" si="0"/>
        <v>0</v>
      </c>
      <c r="G43" s="345">
        <f>IF(D43=0,0,VLOOKUP(B43,Composições!$B:$I,7,FALSE))</f>
        <v>0</v>
      </c>
      <c r="H43" s="346">
        <f t="shared" si="1"/>
        <v>0</v>
      </c>
      <c r="I43" s="341"/>
      <c r="L43" s="326"/>
      <c r="M43" s="326"/>
      <c r="N43" s="326"/>
      <c r="P43" s="347"/>
    </row>
    <row r="44" spans="1:16">
      <c r="A44" s="342" t="s">
        <v>132</v>
      </c>
      <c r="B44" s="343" t="s">
        <v>159</v>
      </c>
      <c r="C44" s="342" t="s">
        <v>4</v>
      </c>
      <c r="D44" s="324"/>
      <c r="E44" s="344">
        <f>IF(D44=0,0,VLOOKUP(B44,Composições!$B:$I,8,FALSE))</f>
        <v>0</v>
      </c>
      <c r="F44" s="344">
        <f t="shared" si="0"/>
        <v>0</v>
      </c>
      <c r="G44" s="345">
        <f>IF(D44=0,0,VLOOKUP(B44,Composições!$B:$I,7,FALSE))</f>
        <v>0</v>
      </c>
      <c r="H44" s="346">
        <f t="shared" si="1"/>
        <v>0</v>
      </c>
      <c r="I44" s="341"/>
      <c r="L44" s="326"/>
      <c r="M44" s="326"/>
      <c r="N44" s="326"/>
      <c r="P44" s="347"/>
    </row>
    <row r="45" spans="1:16">
      <c r="A45" s="342" t="s">
        <v>133</v>
      </c>
      <c r="B45" s="343" t="s">
        <v>158</v>
      </c>
      <c r="C45" s="342" t="s">
        <v>4</v>
      </c>
      <c r="D45" s="324"/>
      <c r="E45" s="344">
        <f>IF(D45=0,0,VLOOKUP(B45,Composições!$B:$I,8,FALSE))</f>
        <v>0</v>
      </c>
      <c r="F45" s="344">
        <f t="shared" si="0"/>
        <v>0</v>
      </c>
      <c r="G45" s="345">
        <f>IF(D45=0,0,VLOOKUP(B45,Composições!$B:$I,7,FALSE))</f>
        <v>0</v>
      </c>
      <c r="H45" s="346">
        <f t="shared" si="1"/>
        <v>0</v>
      </c>
      <c r="I45" s="341"/>
      <c r="L45" s="326"/>
      <c r="M45" s="326"/>
      <c r="N45" s="326"/>
      <c r="P45" s="347"/>
    </row>
    <row r="46" spans="1:16">
      <c r="A46" s="342" t="s">
        <v>134</v>
      </c>
      <c r="B46" s="343" t="s">
        <v>157</v>
      </c>
      <c r="C46" s="342" t="s">
        <v>4</v>
      </c>
      <c r="D46" s="324"/>
      <c r="E46" s="344">
        <f>IF(D46=0,0,VLOOKUP(B46,Composições!$B:$I,8,FALSE))</f>
        <v>0</v>
      </c>
      <c r="F46" s="344">
        <f t="shared" si="0"/>
        <v>0</v>
      </c>
      <c r="G46" s="345">
        <f>IF(D46=0,0,VLOOKUP(B46,Composições!$B:$I,7,FALSE))</f>
        <v>0</v>
      </c>
      <c r="H46" s="346">
        <f t="shared" si="1"/>
        <v>0</v>
      </c>
      <c r="I46" s="341"/>
      <c r="L46" s="326"/>
      <c r="M46" s="326"/>
      <c r="N46" s="326"/>
      <c r="P46" s="347"/>
    </row>
    <row r="47" spans="1:16">
      <c r="A47" s="342" t="s">
        <v>135</v>
      </c>
      <c r="B47" s="343" t="s">
        <v>156</v>
      </c>
      <c r="C47" s="342" t="s">
        <v>4</v>
      </c>
      <c r="D47" s="324"/>
      <c r="E47" s="344">
        <f>IF(D47=0,0,VLOOKUP(B47,Composições!$B:$I,8,FALSE))</f>
        <v>0</v>
      </c>
      <c r="F47" s="344">
        <f t="shared" si="0"/>
        <v>0</v>
      </c>
      <c r="G47" s="345">
        <f>IF(D47=0,0,VLOOKUP(B47,Composições!$B:$I,7,FALSE))</f>
        <v>0</v>
      </c>
      <c r="H47" s="346">
        <f t="shared" si="1"/>
        <v>0</v>
      </c>
      <c r="I47" s="341"/>
      <c r="L47" s="326"/>
      <c r="M47" s="326"/>
      <c r="N47" s="326"/>
      <c r="P47" s="347"/>
    </row>
    <row r="48" spans="1:16">
      <c r="A48" s="342" t="s">
        <v>136</v>
      </c>
      <c r="B48" s="343" t="s">
        <v>155</v>
      </c>
      <c r="C48" s="342" t="s">
        <v>4</v>
      </c>
      <c r="D48" s="324"/>
      <c r="E48" s="344">
        <f>IF(D48=0,0,VLOOKUP(B48,Composições!$B:$I,8,FALSE))</f>
        <v>0</v>
      </c>
      <c r="F48" s="344">
        <f t="shared" si="0"/>
        <v>0</v>
      </c>
      <c r="G48" s="345">
        <f>IF(D48=0,0,VLOOKUP(B48,Composições!$B:$I,7,FALSE))</f>
        <v>0</v>
      </c>
      <c r="H48" s="346">
        <f t="shared" si="1"/>
        <v>0</v>
      </c>
      <c r="I48" s="341"/>
      <c r="L48" s="326"/>
      <c r="M48" s="326"/>
      <c r="N48" s="326"/>
      <c r="P48" s="347"/>
    </row>
    <row r="49" spans="1:16">
      <c r="A49" s="342" t="s">
        <v>200</v>
      </c>
      <c r="B49" s="343" t="s">
        <v>160</v>
      </c>
      <c r="C49" s="342" t="s">
        <v>4</v>
      </c>
      <c r="D49" s="324"/>
      <c r="E49" s="344">
        <f>IF(D49=0,0,VLOOKUP(B49,Composições!$B:$I,8,FALSE))</f>
        <v>0</v>
      </c>
      <c r="F49" s="344">
        <f t="shared" si="0"/>
        <v>0</v>
      </c>
      <c r="G49" s="345">
        <f>IF(D49=0,0,VLOOKUP(B49,Composições!$B:$I,7,FALSE))</f>
        <v>0</v>
      </c>
      <c r="H49" s="346">
        <f t="shared" si="1"/>
        <v>0</v>
      </c>
      <c r="I49" s="341"/>
      <c r="L49" s="326"/>
      <c r="M49" s="326"/>
      <c r="N49" s="326"/>
      <c r="P49" s="347"/>
    </row>
    <row r="50" spans="1:16">
      <c r="A50" s="342" t="s">
        <v>204</v>
      </c>
      <c r="B50" s="343" t="s">
        <v>161</v>
      </c>
      <c r="C50" s="342" t="s">
        <v>4</v>
      </c>
      <c r="D50" s="324"/>
      <c r="E50" s="344">
        <f>IF(D50=0,0,VLOOKUP(B50,Composições!$B:$I,8,FALSE))</f>
        <v>0</v>
      </c>
      <c r="F50" s="344">
        <f t="shared" si="0"/>
        <v>0</v>
      </c>
      <c r="G50" s="345">
        <f>IF(D50=0,0,VLOOKUP(B50,Composições!$B:$I,7,FALSE))</f>
        <v>0</v>
      </c>
      <c r="H50" s="346">
        <f t="shared" si="1"/>
        <v>0</v>
      </c>
      <c r="I50" s="341"/>
      <c r="L50" s="326"/>
      <c r="M50" s="326"/>
      <c r="N50" s="326"/>
      <c r="P50" s="347"/>
    </row>
    <row r="51" spans="1:16">
      <c r="A51" s="342" t="s">
        <v>205</v>
      </c>
      <c r="B51" s="343" t="s">
        <v>162</v>
      </c>
      <c r="C51" s="342" t="s">
        <v>4</v>
      </c>
      <c r="D51" s="324"/>
      <c r="E51" s="344">
        <f>IF(D51=0,0,VLOOKUP(B51,Composições!$B:$I,8,FALSE))</f>
        <v>0</v>
      </c>
      <c r="F51" s="344">
        <f t="shared" si="0"/>
        <v>0</v>
      </c>
      <c r="G51" s="345">
        <f>IF(D51=0,0,VLOOKUP(B51,Composições!$B:$I,7,FALSE))</f>
        <v>0</v>
      </c>
      <c r="H51" s="346">
        <f t="shared" si="1"/>
        <v>0</v>
      </c>
      <c r="I51" s="341"/>
      <c r="L51" s="326"/>
      <c r="M51" s="326"/>
      <c r="N51" s="326"/>
      <c r="P51" s="347"/>
    </row>
    <row r="52" spans="1:16" ht="25.5">
      <c r="A52" s="342" t="s">
        <v>502</v>
      </c>
      <c r="B52" s="343" t="s">
        <v>163</v>
      </c>
      <c r="C52" s="342" t="s">
        <v>4</v>
      </c>
      <c r="D52" s="324"/>
      <c r="E52" s="344">
        <f>IF(D52=0,0,VLOOKUP(B52,Composições!$B:$I,8,FALSE))</f>
        <v>0</v>
      </c>
      <c r="F52" s="344">
        <f t="shared" si="0"/>
        <v>0</v>
      </c>
      <c r="G52" s="345">
        <f>IF(D52=0,0,VLOOKUP(B52,Composições!$B:$I,7,FALSE))</f>
        <v>0</v>
      </c>
      <c r="H52" s="346">
        <f t="shared" si="1"/>
        <v>0</v>
      </c>
      <c r="I52" s="341"/>
      <c r="L52" s="326"/>
      <c r="M52" s="326"/>
      <c r="N52" s="326"/>
      <c r="P52" s="347"/>
    </row>
    <row r="53" spans="1:16" ht="25.5">
      <c r="A53" s="342" t="s">
        <v>503</v>
      </c>
      <c r="B53" s="343" t="s">
        <v>164</v>
      </c>
      <c r="C53" s="342" t="s">
        <v>4</v>
      </c>
      <c r="D53" s="324"/>
      <c r="E53" s="344">
        <f>IF(D53=0,0,VLOOKUP(B53,Composições!$B:$I,8,FALSE))</f>
        <v>0</v>
      </c>
      <c r="F53" s="344">
        <f t="shared" si="0"/>
        <v>0</v>
      </c>
      <c r="G53" s="345">
        <f>IF(D53=0,0,VLOOKUP(B53,Composições!$B:$I,7,FALSE))</f>
        <v>0</v>
      </c>
      <c r="H53" s="346">
        <f t="shared" si="1"/>
        <v>0</v>
      </c>
      <c r="I53" s="341"/>
      <c r="L53" s="326"/>
      <c r="M53" s="326"/>
      <c r="N53" s="326"/>
      <c r="P53" s="347"/>
    </row>
    <row r="54" spans="1:16" ht="25.5">
      <c r="A54" s="342" t="s">
        <v>504</v>
      </c>
      <c r="B54" s="343" t="s">
        <v>165</v>
      </c>
      <c r="C54" s="342" t="s">
        <v>4</v>
      </c>
      <c r="D54" s="324"/>
      <c r="E54" s="344">
        <f>IF(D54=0,0,VLOOKUP(B54,Composições!$B:$I,8,FALSE))</f>
        <v>0</v>
      </c>
      <c r="F54" s="344">
        <f t="shared" si="0"/>
        <v>0</v>
      </c>
      <c r="G54" s="345">
        <f>IF(D54=0,0,VLOOKUP(B54,Composições!$B:$I,7,FALSE))</f>
        <v>0</v>
      </c>
      <c r="H54" s="346">
        <f t="shared" si="1"/>
        <v>0</v>
      </c>
      <c r="I54" s="341"/>
      <c r="L54" s="326"/>
      <c r="M54" s="326"/>
      <c r="N54" s="326"/>
      <c r="P54" s="347"/>
    </row>
    <row r="55" spans="1:16" ht="25.5">
      <c r="A55" s="342" t="s">
        <v>206</v>
      </c>
      <c r="B55" s="343" t="s">
        <v>166</v>
      </c>
      <c r="C55" s="342" t="s">
        <v>4</v>
      </c>
      <c r="D55" s="324"/>
      <c r="E55" s="344">
        <f>IF(D55=0,0,VLOOKUP(B55,Composições!$B:$I,8,FALSE))</f>
        <v>0</v>
      </c>
      <c r="F55" s="344">
        <f t="shared" si="0"/>
        <v>0</v>
      </c>
      <c r="G55" s="345">
        <f>IF(D55=0,0,VLOOKUP(B55,Composições!$B:$I,7,FALSE))</f>
        <v>0</v>
      </c>
      <c r="H55" s="346">
        <f t="shared" si="1"/>
        <v>0</v>
      </c>
      <c r="I55" s="341"/>
      <c r="L55" s="326"/>
      <c r="M55" s="326"/>
      <c r="N55" s="326"/>
      <c r="P55" s="347"/>
    </row>
    <row r="56" spans="1:16" ht="25.5">
      <c r="A56" s="342" t="s">
        <v>207</v>
      </c>
      <c r="B56" s="343" t="s">
        <v>167</v>
      </c>
      <c r="C56" s="342" t="s">
        <v>4</v>
      </c>
      <c r="D56" s="324"/>
      <c r="E56" s="344">
        <f>IF(D56=0,0,VLOOKUP(B56,Composições!$B:$I,8,FALSE))</f>
        <v>0</v>
      </c>
      <c r="F56" s="344">
        <f t="shared" si="0"/>
        <v>0</v>
      </c>
      <c r="G56" s="345">
        <f>IF(D56=0,0,VLOOKUP(B56,Composições!$B:$I,7,FALSE))</f>
        <v>0</v>
      </c>
      <c r="H56" s="346">
        <f t="shared" si="1"/>
        <v>0</v>
      </c>
      <c r="I56" s="341"/>
      <c r="L56" s="326"/>
      <c r="M56" s="326"/>
      <c r="N56" s="326"/>
      <c r="P56" s="347"/>
    </row>
    <row r="57" spans="1:16" ht="25.5">
      <c r="A57" s="342" t="s">
        <v>208</v>
      </c>
      <c r="B57" s="343" t="s">
        <v>168</v>
      </c>
      <c r="C57" s="342" t="s">
        <v>4</v>
      </c>
      <c r="D57" s="324"/>
      <c r="E57" s="344">
        <f>IF(D57=0,0,VLOOKUP(B57,Composições!$B:$I,8,FALSE))</f>
        <v>0</v>
      </c>
      <c r="F57" s="344">
        <f t="shared" si="0"/>
        <v>0</v>
      </c>
      <c r="G57" s="345">
        <f>IF(D57=0,0,VLOOKUP(B57,Composições!$B:$I,7,FALSE))</f>
        <v>0</v>
      </c>
      <c r="H57" s="346">
        <f t="shared" si="1"/>
        <v>0</v>
      </c>
      <c r="I57" s="341"/>
      <c r="L57" s="326"/>
      <c r="M57" s="326"/>
      <c r="N57" s="326"/>
      <c r="P57" s="347"/>
    </row>
    <row r="58" spans="1:16" ht="25.5">
      <c r="A58" s="342" t="s">
        <v>505</v>
      </c>
      <c r="B58" s="343" t="s">
        <v>169</v>
      </c>
      <c r="C58" s="342" t="s">
        <v>4</v>
      </c>
      <c r="D58" s="324"/>
      <c r="E58" s="344">
        <f>IF(D58=0,0,VLOOKUP(B58,Composições!$B:$I,8,FALSE))</f>
        <v>0</v>
      </c>
      <c r="F58" s="344">
        <f t="shared" si="0"/>
        <v>0</v>
      </c>
      <c r="G58" s="345">
        <f>IF(D58=0,0,VLOOKUP(B58,Composições!$B:$I,7,FALSE))</f>
        <v>0</v>
      </c>
      <c r="H58" s="346">
        <f t="shared" si="1"/>
        <v>0</v>
      </c>
      <c r="I58" s="341"/>
      <c r="L58" s="326"/>
      <c r="M58" s="326"/>
      <c r="N58" s="326"/>
      <c r="P58" s="347"/>
    </row>
    <row r="59" spans="1:16" ht="25.5">
      <c r="A59" s="342" t="s">
        <v>209</v>
      </c>
      <c r="B59" s="343" t="s">
        <v>170</v>
      </c>
      <c r="C59" s="342" t="s">
        <v>4</v>
      </c>
      <c r="D59" s="324"/>
      <c r="E59" s="344">
        <f>IF(D59=0,0,VLOOKUP(B59,Composições!$B:$I,8,FALSE))</f>
        <v>0</v>
      </c>
      <c r="F59" s="344">
        <f t="shared" si="0"/>
        <v>0</v>
      </c>
      <c r="G59" s="345">
        <f>IF(D59=0,0,VLOOKUP(B59,Composições!$B:$I,7,FALSE))</f>
        <v>0</v>
      </c>
      <c r="H59" s="346">
        <f t="shared" si="1"/>
        <v>0</v>
      </c>
      <c r="I59" s="341"/>
      <c r="L59" s="326"/>
      <c r="M59" s="326"/>
      <c r="N59" s="326"/>
      <c r="P59" s="347"/>
    </row>
    <row r="60" spans="1:16" ht="42" customHeight="1">
      <c r="A60" s="342" t="s">
        <v>210</v>
      </c>
      <c r="B60" s="343" t="s">
        <v>463</v>
      </c>
      <c r="C60" s="342" t="s">
        <v>4</v>
      </c>
      <c r="D60" s="324">
        <f>140+93+229+186+419</f>
        <v>1067</v>
      </c>
      <c r="E60" s="344">
        <f>IF(D60=0,0,VLOOKUP(B60,Composições!$B:$I,8,FALSE))</f>
        <v>9.36</v>
      </c>
      <c r="F60" s="344">
        <f t="shared" si="0"/>
        <v>9987.1200000000008</v>
      </c>
      <c r="G60" s="345">
        <f>IF(D60=0,0,VLOOKUP(B60,Composições!$B:$I,7,FALSE))</f>
        <v>0</v>
      </c>
      <c r="H60" s="346">
        <f t="shared" si="1"/>
        <v>0</v>
      </c>
      <c r="I60" s="341"/>
      <c r="L60" s="326"/>
      <c r="M60" s="326"/>
      <c r="N60" s="326"/>
      <c r="P60" s="347"/>
    </row>
    <row r="61" spans="1:16" ht="38.25" customHeight="1">
      <c r="A61" s="342" t="s">
        <v>211</v>
      </c>
      <c r="B61" s="343" t="s">
        <v>464</v>
      </c>
      <c r="C61" s="342" t="s">
        <v>4</v>
      </c>
      <c r="D61" s="324">
        <f>1+23+6+24</f>
        <v>54</v>
      </c>
      <c r="E61" s="344">
        <f>IF(D61=0,0,VLOOKUP(B61,Composições!$B:$I,8,FALSE))</f>
        <v>9.36</v>
      </c>
      <c r="F61" s="344">
        <f t="shared" si="0"/>
        <v>505.44</v>
      </c>
      <c r="G61" s="345">
        <f>IF(D61=0,0,VLOOKUP(B61,Composições!$B:$I,7,FALSE))</f>
        <v>0</v>
      </c>
      <c r="H61" s="346">
        <f t="shared" si="1"/>
        <v>0</v>
      </c>
      <c r="I61" s="341"/>
      <c r="L61" s="326"/>
      <c r="M61" s="326"/>
      <c r="N61" s="326"/>
      <c r="P61" s="347"/>
    </row>
    <row r="62" spans="1:16" ht="25.5">
      <c r="A62" s="342" t="s">
        <v>212</v>
      </c>
      <c r="B62" s="343" t="s">
        <v>415</v>
      </c>
      <c r="C62" s="342" t="s">
        <v>4</v>
      </c>
      <c r="D62" s="324">
        <f>1+24+14+20</f>
        <v>59</v>
      </c>
      <c r="E62" s="344">
        <f>IF(D62=0,0,VLOOKUP(B62,Composições!$B:$I,8,FALSE))</f>
        <v>9.36</v>
      </c>
      <c r="F62" s="344">
        <f t="shared" si="0"/>
        <v>552.24</v>
      </c>
      <c r="G62" s="345">
        <f>IF(D62=0,0,VLOOKUP(B62,Composições!$B:$I,7,FALSE))</f>
        <v>0</v>
      </c>
      <c r="H62" s="346">
        <f t="shared" si="1"/>
        <v>0</v>
      </c>
      <c r="I62" s="341"/>
      <c r="L62" s="326"/>
      <c r="M62" s="326"/>
      <c r="N62" s="326"/>
      <c r="P62" s="347"/>
    </row>
    <row r="63" spans="1:16" ht="25.5">
      <c r="A63" s="342" t="s">
        <v>506</v>
      </c>
      <c r="B63" s="343" t="s">
        <v>332</v>
      </c>
      <c r="C63" s="342" t="s">
        <v>4</v>
      </c>
      <c r="D63" s="324"/>
      <c r="E63" s="344">
        <f>IF(D63=0,0,VLOOKUP(B63,Composições!$B:$I,8,FALSE))</f>
        <v>0</v>
      </c>
      <c r="F63" s="344">
        <f t="shared" si="0"/>
        <v>0</v>
      </c>
      <c r="G63" s="345">
        <f>IF(D63=0,0,VLOOKUP(B63,Composições!$B:$I,7,FALSE))</f>
        <v>0</v>
      </c>
      <c r="H63" s="346">
        <f t="shared" si="1"/>
        <v>0</v>
      </c>
      <c r="I63" s="341"/>
      <c r="L63" s="326"/>
      <c r="M63" s="326"/>
      <c r="N63" s="326"/>
      <c r="P63" s="347"/>
    </row>
    <row r="64" spans="1:16" ht="25.5">
      <c r="A64" s="342" t="s">
        <v>507</v>
      </c>
      <c r="B64" s="343" t="s">
        <v>333</v>
      </c>
      <c r="C64" s="342" t="s">
        <v>4</v>
      </c>
      <c r="D64" s="324"/>
      <c r="E64" s="344">
        <f>IF(D64=0,0,VLOOKUP(B64,Composições!$B:$I,8,FALSE))</f>
        <v>0</v>
      </c>
      <c r="F64" s="344">
        <f t="shared" si="0"/>
        <v>0</v>
      </c>
      <c r="G64" s="345">
        <f>IF(D64=0,0,VLOOKUP(B64,Composições!$B:$I,7,FALSE))</f>
        <v>0</v>
      </c>
      <c r="H64" s="346">
        <f t="shared" si="1"/>
        <v>0</v>
      </c>
      <c r="I64" s="341"/>
      <c r="L64" s="326"/>
      <c r="M64" s="326"/>
      <c r="N64" s="326"/>
      <c r="P64" s="347"/>
    </row>
    <row r="65" spans="1:16" ht="25.5">
      <c r="A65" s="342" t="s">
        <v>213</v>
      </c>
      <c r="B65" s="343" t="s">
        <v>334</v>
      </c>
      <c r="C65" s="342" t="s">
        <v>4</v>
      </c>
      <c r="D65" s="324"/>
      <c r="E65" s="344">
        <f>IF(D65=0,0,VLOOKUP(B65,Composições!$B:$I,8,FALSE))</f>
        <v>0</v>
      </c>
      <c r="F65" s="344">
        <f t="shared" si="0"/>
        <v>0</v>
      </c>
      <c r="G65" s="345">
        <f>IF(D65=0,0,VLOOKUP(B65,Composições!$B:$I,7,FALSE))</f>
        <v>0</v>
      </c>
      <c r="H65" s="346">
        <f t="shared" si="1"/>
        <v>0</v>
      </c>
      <c r="I65" s="341"/>
      <c r="L65" s="326"/>
      <c r="M65" s="326"/>
      <c r="N65" s="326"/>
      <c r="P65" s="347"/>
    </row>
    <row r="66" spans="1:16" ht="25.5">
      <c r="A66" s="342" t="s">
        <v>508</v>
      </c>
      <c r="B66" s="343" t="s">
        <v>343</v>
      </c>
      <c r="C66" s="342" t="s">
        <v>4</v>
      </c>
      <c r="D66" s="324"/>
      <c r="E66" s="344">
        <f>IF(D66=0,0,VLOOKUP(B66,Composições!$B:$I,8,FALSE))</f>
        <v>0</v>
      </c>
      <c r="F66" s="344">
        <f t="shared" si="0"/>
        <v>0</v>
      </c>
      <c r="G66" s="345">
        <f>IF(D66=0,0,VLOOKUP(B66,Composições!$B:$I,7,FALSE))</f>
        <v>0</v>
      </c>
      <c r="H66" s="346">
        <f t="shared" si="1"/>
        <v>0</v>
      </c>
      <c r="I66" s="341"/>
      <c r="L66" s="326"/>
      <c r="M66" s="326"/>
      <c r="N66" s="326"/>
      <c r="P66" s="347"/>
    </row>
    <row r="67" spans="1:16" ht="25.5">
      <c r="A67" s="342" t="s">
        <v>214</v>
      </c>
      <c r="B67" s="349" t="s">
        <v>335</v>
      </c>
      <c r="C67" s="342" t="s">
        <v>4</v>
      </c>
      <c r="D67" s="324"/>
      <c r="E67" s="344">
        <f>IF(D67=0,0,VLOOKUP(B67,Composições!$B:$I,8,FALSE))</f>
        <v>0</v>
      </c>
      <c r="F67" s="344">
        <f t="shared" si="0"/>
        <v>0</v>
      </c>
      <c r="G67" s="345">
        <f>IF(D67=0,0,VLOOKUP(B67,Composições!$B:$I,7,FALSE))</f>
        <v>0</v>
      </c>
      <c r="H67" s="346">
        <f t="shared" si="1"/>
        <v>0</v>
      </c>
      <c r="I67" s="341"/>
      <c r="L67" s="326"/>
      <c r="M67" s="326"/>
      <c r="N67" s="326"/>
      <c r="P67" s="347"/>
    </row>
    <row r="68" spans="1:16" ht="25.5">
      <c r="A68" s="342" t="s">
        <v>215</v>
      </c>
      <c r="B68" s="343" t="s">
        <v>323</v>
      </c>
      <c r="C68" s="342" t="s">
        <v>4</v>
      </c>
      <c r="D68" s="324"/>
      <c r="E68" s="344">
        <f>IF(D68=0,0,VLOOKUP(B68,Composições!$B:$I,8,FALSE))</f>
        <v>0</v>
      </c>
      <c r="F68" s="344">
        <f t="shared" si="0"/>
        <v>0</v>
      </c>
      <c r="G68" s="345">
        <f>IF(D68=0,0,VLOOKUP(B68,Composições!$B:$I,7,FALSE))</f>
        <v>0</v>
      </c>
      <c r="H68" s="346">
        <f t="shared" si="1"/>
        <v>0</v>
      </c>
      <c r="I68" s="341"/>
      <c r="L68" s="326"/>
      <c r="M68" s="326"/>
      <c r="N68" s="326"/>
      <c r="P68" s="347"/>
    </row>
    <row r="69" spans="1:16" ht="25.5">
      <c r="A69" s="342" t="s">
        <v>216</v>
      </c>
      <c r="B69" s="343" t="s">
        <v>324</v>
      </c>
      <c r="C69" s="342" t="s">
        <v>4</v>
      </c>
      <c r="D69" s="324"/>
      <c r="E69" s="344">
        <f>IF(D69=0,0,VLOOKUP(B69,Composições!$B:$I,8,FALSE))</f>
        <v>0</v>
      </c>
      <c r="F69" s="344">
        <f t="shared" si="0"/>
        <v>0</v>
      </c>
      <c r="G69" s="345">
        <f>IF(D69=0,0,VLOOKUP(B69,Composições!$B:$I,7,FALSE))</f>
        <v>0</v>
      </c>
      <c r="H69" s="346">
        <f t="shared" si="1"/>
        <v>0</v>
      </c>
      <c r="I69" s="341"/>
      <c r="L69" s="326"/>
      <c r="M69" s="326"/>
      <c r="N69" s="326"/>
      <c r="P69" s="347"/>
    </row>
    <row r="70" spans="1:16" ht="25.5">
      <c r="A70" s="342" t="s">
        <v>217</v>
      </c>
      <c r="B70" s="349" t="s">
        <v>326</v>
      </c>
      <c r="C70" s="342" t="s">
        <v>4</v>
      </c>
      <c r="D70" s="324"/>
      <c r="E70" s="344">
        <f>IF(D70=0,0,VLOOKUP(B70,Composições!$B:$I,8,FALSE))</f>
        <v>0</v>
      </c>
      <c r="F70" s="344">
        <f t="shared" si="0"/>
        <v>0</v>
      </c>
      <c r="G70" s="345">
        <f>IF(D70=0,0,VLOOKUP(B70,Composições!$B:$I,7,FALSE))</f>
        <v>0</v>
      </c>
      <c r="H70" s="346">
        <f t="shared" si="1"/>
        <v>0</v>
      </c>
      <c r="I70" s="341"/>
      <c r="L70" s="326"/>
      <c r="M70" s="326"/>
      <c r="N70" s="326"/>
      <c r="P70" s="347"/>
    </row>
    <row r="71" spans="1:16" ht="25.5">
      <c r="A71" s="342" t="s">
        <v>218</v>
      </c>
      <c r="B71" s="349" t="s">
        <v>344</v>
      </c>
      <c r="C71" s="342" t="s">
        <v>4</v>
      </c>
      <c r="D71" s="324"/>
      <c r="E71" s="344">
        <f>IF(D71=0,0,VLOOKUP(B71,Composições!$B:$I,8,FALSE))</f>
        <v>0</v>
      </c>
      <c r="F71" s="344">
        <f t="shared" si="0"/>
        <v>0</v>
      </c>
      <c r="G71" s="345">
        <f>IF(D71=0,0,VLOOKUP(B71,Composições!$B:$I,7,FALSE))</f>
        <v>0</v>
      </c>
      <c r="H71" s="346"/>
      <c r="I71" s="341"/>
      <c r="L71" s="326"/>
      <c r="M71" s="326"/>
      <c r="N71" s="326"/>
      <c r="P71" s="347"/>
    </row>
    <row r="72" spans="1:16" ht="25.5">
      <c r="A72" s="342" t="s">
        <v>219</v>
      </c>
      <c r="B72" s="349" t="s">
        <v>336</v>
      </c>
      <c r="C72" s="342" t="s">
        <v>4</v>
      </c>
      <c r="D72" s="324"/>
      <c r="E72" s="344">
        <f>IF(D72=0,0,VLOOKUP(B72,Composições!$B:$I,8,FALSE))</f>
        <v>0</v>
      </c>
      <c r="F72" s="344">
        <f t="shared" si="0"/>
        <v>0</v>
      </c>
      <c r="G72" s="345">
        <f>IF(D72=0,0,VLOOKUP(B72,Composições!$B:$I,7,FALSE))</f>
        <v>0</v>
      </c>
      <c r="H72" s="346">
        <f>ROUND(D72*G72,2)</f>
        <v>0</v>
      </c>
      <c r="I72" s="341"/>
      <c r="L72" s="326"/>
      <c r="M72" s="326"/>
      <c r="N72" s="326"/>
      <c r="P72" s="347"/>
    </row>
    <row r="73" spans="1:16" ht="25.5">
      <c r="A73" s="342" t="s">
        <v>509</v>
      </c>
      <c r="B73" s="349" t="s">
        <v>346</v>
      </c>
      <c r="C73" s="342" t="s">
        <v>4</v>
      </c>
      <c r="D73" s="324"/>
      <c r="E73" s="344">
        <f>IF(D73=0,0,VLOOKUP(B73,Composições!$B:$I,8,FALSE))</f>
        <v>0</v>
      </c>
      <c r="F73" s="344">
        <f t="shared" si="0"/>
        <v>0</v>
      </c>
      <c r="G73" s="345">
        <f>IF(D73=0,0,VLOOKUP(B73,Composições!$B:$I,7,FALSE))</f>
        <v>0</v>
      </c>
      <c r="H73" s="346">
        <f>ROUND(D73*G73,2)</f>
        <v>0</v>
      </c>
      <c r="I73" s="341"/>
      <c r="L73" s="326"/>
      <c r="M73" s="326"/>
      <c r="N73" s="326"/>
      <c r="P73" s="347"/>
    </row>
    <row r="74" spans="1:16">
      <c r="A74" s="342" t="s">
        <v>510</v>
      </c>
      <c r="B74" s="349" t="s">
        <v>123</v>
      </c>
      <c r="C74" s="342" t="s">
        <v>4</v>
      </c>
      <c r="D74" s="324">
        <f>1029</f>
        <v>1029</v>
      </c>
      <c r="E74" s="344">
        <f>IF(D74=0,0,VLOOKUP(B74,Composições!$B:$I,8,FALSE))</f>
        <v>0.5</v>
      </c>
      <c r="F74" s="344">
        <f t="shared" ref="F74:F117" si="4">D74*E74</f>
        <v>514.5</v>
      </c>
      <c r="G74" s="345">
        <f>IF(D74=0,0,VLOOKUP(B74,Composições!$B:$I,7,FALSE))</f>
        <v>0</v>
      </c>
      <c r="H74" s="346">
        <f t="shared" ref="H74:H117" si="5">ROUND(D74*G74,2)</f>
        <v>0</v>
      </c>
      <c r="I74" s="341"/>
      <c r="L74" s="326"/>
      <c r="M74" s="326"/>
      <c r="N74" s="326"/>
      <c r="P74" s="347"/>
    </row>
    <row r="75" spans="1:16">
      <c r="A75" s="342" t="s">
        <v>220</v>
      </c>
      <c r="B75" s="349" t="s">
        <v>404</v>
      </c>
      <c r="C75" s="342" t="s">
        <v>4</v>
      </c>
      <c r="D75" s="324">
        <f>186</f>
        <v>186</v>
      </c>
      <c r="E75" s="344">
        <f>IF(D75=0,0,VLOOKUP(B75,Composições!$B:$I,8,FALSE))</f>
        <v>0.5</v>
      </c>
      <c r="F75" s="344">
        <f t="shared" si="4"/>
        <v>93</v>
      </c>
      <c r="G75" s="345">
        <f>IF(D75=0,0,VLOOKUP(B75,Composições!$B:$I,7,FALSE))</f>
        <v>0</v>
      </c>
      <c r="H75" s="346">
        <f t="shared" si="5"/>
        <v>0</v>
      </c>
      <c r="I75" s="341"/>
      <c r="L75" s="326"/>
      <c r="M75" s="326"/>
      <c r="N75" s="326"/>
      <c r="P75" s="347"/>
    </row>
    <row r="76" spans="1:16">
      <c r="A76" s="342" t="s">
        <v>221</v>
      </c>
      <c r="B76" s="349" t="s">
        <v>405</v>
      </c>
      <c r="C76" s="342" t="s">
        <v>4</v>
      </c>
      <c r="D76" s="324">
        <f>138</f>
        <v>138</v>
      </c>
      <c r="E76" s="344">
        <f>IF(D76=0,0,VLOOKUP(B76,Composições!$B:$I,8,FALSE))</f>
        <v>1</v>
      </c>
      <c r="F76" s="344">
        <f t="shared" si="4"/>
        <v>138</v>
      </c>
      <c r="G76" s="345">
        <f>IF(D76=0,0,VLOOKUP(B76,Composições!$B:$I,7,FALSE))</f>
        <v>0</v>
      </c>
      <c r="H76" s="346">
        <f t="shared" si="5"/>
        <v>0</v>
      </c>
      <c r="I76" s="341"/>
      <c r="L76" s="326"/>
      <c r="M76" s="326"/>
      <c r="N76" s="326"/>
      <c r="P76" s="347"/>
    </row>
    <row r="77" spans="1:16">
      <c r="A77" s="342" t="s">
        <v>222</v>
      </c>
      <c r="B77" s="349" t="s">
        <v>124</v>
      </c>
      <c r="C77" s="342" t="s">
        <v>4</v>
      </c>
      <c r="D77" s="324">
        <f>62+60+238+222</f>
        <v>582</v>
      </c>
      <c r="E77" s="344">
        <f>IF(D77=0,0,VLOOKUP(B77,Composições!$B:$I,8,FALSE))</f>
        <v>1</v>
      </c>
      <c r="F77" s="344">
        <f t="shared" si="4"/>
        <v>582</v>
      </c>
      <c r="G77" s="345">
        <f>IF(D77=0,0,VLOOKUP(B77,Composições!$B:$I,7,FALSE))</f>
        <v>0</v>
      </c>
      <c r="H77" s="346">
        <f t="shared" si="5"/>
        <v>0</v>
      </c>
      <c r="I77" s="341"/>
      <c r="L77" s="326"/>
      <c r="M77" s="326"/>
      <c r="N77" s="326"/>
      <c r="P77" s="347"/>
    </row>
    <row r="78" spans="1:16" ht="29.25" customHeight="1">
      <c r="A78" s="342" t="s">
        <v>223</v>
      </c>
      <c r="B78" s="349" t="s">
        <v>406</v>
      </c>
      <c r="C78" s="342" t="s">
        <v>4</v>
      </c>
      <c r="D78" s="324">
        <f>4+25+28+15</f>
        <v>72</v>
      </c>
      <c r="E78" s="344">
        <f>IF(D78=0,0,VLOOKUP(B78,Composições!$B:$I,8,FALSE))</f>
        <v>1</v>
      </c>
      <c r="F78" s="344">
        <f t="shared" si="4"/>
        <v>72</v>
      </c>
      <c r="G78" s="345">
        <f>IF(D78=0,0,VLOOKUP(B78,Composições!$B:$I,7,FALSE))</f>
        <v>0</v>
      </c>
      <c r="H78" s="346">
        <f t="shared" si="5"/>
        <v>0</v>
      </c>
      <c r="I78" s="341"/>
      <c r="L78" s="326"/>
      <c r="M78" s="326"/>
      <c r="N78" s="326"/>
      <c r="P78" s="347"/>
    </row>
    <row r="79" spans="1:16" ht="29.25" customHeight="1">
      <c r="A79" s="342" t="s">
        <v>224</v>
      </c>
      <c r="B79" s="349" t="s">
        <v>408</v>
      </c>
      <c r="C79" s="342" t="s">
        <v>4</v>
      </c>
      <c r="D79" s="324">
        <f>4+35+28+15</f>
        <v>82</v>
      </c>
      <c r="E79" s="344">
        <f>IF(D79=0,0,VLOOKUP(B79,Composições!$B:$I,8,FALSE))</f>
        <v>1.5</v>
      </c>
      <c r="F79" s="344">
        <f t="shared" si="4"/>
        <v>123</v>
      </c>
      <c r="G79" s="345">
        <f>IF(D79=0,0,VLOOKUP(B79,Composições!$B:$I,7,FALSE))</f>
        <v>0</v>
      </c>
      <c r="H79" s="346">
        <f t="shared" si="5"/>
        <v>0</v>
      </c>
      <c r="I79" s="341"/>
      <c r="L79" s="326"/>
      <c r="M79" s="326"/>
      <c r="N79" s="326"/>
      <c r="P79" s="347"/>
    </row>
    <row r="80" spans="1:16" s="116" customFormat="1" ht="12.75" customHeight="1">
      <c r="A80" s="342" t="s">
        <v>225</v>
      </c>
      <c r="B80" s="427" t="s">
        <v>118</v>
      </c>
      <c r="C80" s="342" t="s">
        <v>4</v>
      </c>
      <c r="D80" s="324"/>
      <c r="E80" s="344">
        <f>IF(D80=0,0,VLOOKUP(B80,Composições!$B:$I,8,FALSE))</f>
        <v>0</v>
      </c>
      <c r="F80" s="344">
        <f t="shared" si="4"/>
        <v>0</v>
      </c>
      <c r="G80" s="345">
        <f>IF(D80=0,0,VLOOKUP(B80,Composições!$B:$I,7,FALSE))</f>
        <v>0</v>
      </c>
      <c r="H80" s="346">
        <f t="shared" si="5"/>
        <v>0</v>
      </c>
      <c r="I80" s="118"/>
      <c r="J80" s="117"/>
      <c r="K80" s="117"/>
      <c r="L80" s="117"/>
      <c r="M80" s="117"/>
      <c r="N80" s="117"/>
      <c r="P80" s="121"/>
    </row>
    <row r="81" spans="1:16" s="116" customFormat="1" ht="12.75" customHeight="1">
      <c r="A81" s="342" t="s">
        <v>226</v>
      </c>
      <c r="B81" s="349" t="s">
        <v>407</v>
      </c>
      <c r="C81" s="342" t="s">
        <v>4</v>
      </c>
      <c r="D81" s="324"/>
      <c r="E81" s="344">
        <f>IF(D81=0,0,VLOOKUP(B81,Composições!$B:$I,8,FALSE))</f>
        <v>0</v>
      </c>
      <c r="F81" s="344">
        <f t="shared" si="4"/>
        <v>0</v>
      </c>
      <c r="G81" s="345">
        <f>IF(D81=0,0,VLOOKUP(B81,Composições!$B:$I,7,FALSE))</f>
        <v>0</v>
      </c>
      <c r="H81" s="346">
        <f t="shared" si="5"/>
        <v>0</v>
      </c>
      <c r="I81" s="118"/>
      <c r="J81" s="117"/>
      <c r="K81" s="117"/>
      <c r="L81" s="117"/>
      <c r="M81" s="117"/>
      <c r="N81" s="117"/>
      <c r="P81" s="121"/>
    </row>
    <row r="82" spans="1:16" s="116" customFormat="1" ht="12.75" customHeight="1">
      <c r="A82" s="342" t="s">
        <v>227</v>
      </c>
      <c r="B82" s="349" t="s">
        <v>409</v>
      </c>
      <c r="C82" s="342" t="s">
        <v>4</v>
      </c>
      <c r="D82" s="324"/>
      <c r="E82" s="344">
        <f>IF(D82=0,0,VLOOKUP(B82,Composições!$B:$I,8,FALSE))</f>
        <v>0</v>
      </c>
      <c r="F82" s="344">
        <f t="shared" si="4"/>
        <v>0</v>
      </c>
      <c r="G82" s="345">
        <f>IF(D82=0,0,VLOOKUP(B82,Composições!$B:$I,7,FALSE))</f>
        <v>0</v>
      </c>
      <c r="H82" s="346">
        <f t="shared" si="5"/>
        <v>0</v>
      </c>
      <c r="I82" s="118"/>
      <c r="J82" s="117"/>
      <c r="K82" s="117"/>
      <c r="L82" s="117"/>
      <c r="M82" s="117"/>
      <c r="N82" s="117"/>
      <c r="P82" s="121"/>
    </row>
    <row r="83" spans="1:16" ht="42" customHeight="1">
      <c r="A83" s="342" t="s">
        <v>228</v>
      </c>
      <c r="B83" s="343" t="s">
        <v>174</v>
      </c>
      <c r="C83" s="342" t="s">
        <v>4</v>
      </c>
      <c r="D83" s="324">
        <f>25+47+72+26+57</f>
        <v>227</v>
      </c>
      <c r="E83" s="344">
        <f>IF(D83=0,0,VLOOKUP(B83,Composições!$B:$I,8,FALSE))</f>
        <v>5.33</v>
      </c>
      <c r="F83" s="344">
        <f t="shared" si="4"/>
        <v>1209.9100000000001</v>
      </c>
      <c r="G83" s="345">
        <f>IF(D83=0,0,VLOOKUP(B83,Composições!$B:$I,7,FALSE))</f>
        <v>0</v>
      </c>
      <c r="H83" s="346">
        <f t="shared" si="5"/>
        <v>0</v>
      </c>
      <c r="I83" s="341"/>
      <c r="L83" s="326"/>
      <c r="M83" s="326"/>
      <c r="N83" s="326"/>
      <c r="P83" s="347"/>
    </row>
    <row r="84" spans="1:16" ht="25.5">
      <c r="A84" s="342" t="s">
        <v>229</v>
      </c>
      <c r="B84" s="343" t="s">
        <v>175</v>
      </c>
      <c r="C84" s="342" t="s">
        <v>4</v>
      </c>
      <c r="D84" s="324">
        <f>42+9</f>
        <v>51</v>
      </c>
      <c r="E84" s="344">
        <f>IF(D84=0,0,VLOOKUP(B84,Composições!$B:$I,8,FALSE))</f>
        <v>5.99</v>
      </c>
      <c r="F84" s="344">
        <f t="shared" si="4"/>
        <v>305.49</v>
      </c>
      <c r="G84" s="345">
        <f>IF(D84=0,0,VLOOKUP(B84,Composições!$B:$I,7,FALSE))</f>
        <v>0</v>
      </c>
      <c r="H84" s="346">
        <f t="shared" si="5"/>
        <v>0</v>
      </c>
      <c r="I84" s="341"/>
      <c r="L84" s="326"/>
      <c r="M84" s="326"/>
      <c r="N84" s="326"/>
      <c r="P84" s="347"/>
    </row>
    <row r="85" spans="1:16" s="116" customFormat="1" ht="25.5">
      <c r="A85" s="342" t="s">
        <v>230</v>
      </c>
      <c r="B85" s="343" t="s">
        <v>176</v>
      </c>
      <c r="C85" s="342" t="s">
        <v>4</v>
      </c>
      <c r="D85" s="324"/>
      <c r="E85" s="344">
        <f>IF(D85=0,0,VLOOKUP(B85,Composições!$B:$I,8,FALSE))</f>
        <v>0</v>
      </c>
      <c r="F85" s="344">
        <f t="shared" si="4"/>
        <v>0</v>
      </c>
      <c r="G85" s="345">
        <f>IF(D85=0,0,VLOOKUP(B85,Composições!$B:$I,7,FALSE))</f>
        <v>0</v>
      </c>
      <c r="H85" s="346">
        <f t="shared" si="5"/>
        <v>0</v>
      </c>
      <c r="I85" s="118"/>
      <c r="J85" s="117"/>
      <c r="K85" s="117"/>
      <c r="L85" s="117"/>
      <c r="M85" s="117"/>
      <c r="N85" s="117"/>
      <c r="P85" s="121"/>
    </row>
    <row r="86" spans="1:16" s="116" customFormat="1" ht="25.5">
      <c r="A86" s="342" t="s">
        <v>231</v>
      </c>
      <c r="B86" s="343" t="s">
        <v>177</v>
      </c>
      <c r="C86" s="342" t="s">
        <v>4</v>
      </c>
      <c r="D86" s="324"/>
      <c r="E86" s="344">
        <f>IF(D86=0,0,VLOOKUP(B86,Composições!$B:$I,8,FALSE))</f>
        <v>0</v>
      </c>
      <c r="F86" s="344">
        <f t="shared" si="4"/>
        <v>0</v>
      </c>
      <c r="G86" s="345">
        <f>IF(D86=0,0,VLOOKUP(B86,Composições!$B:$I,7,FALSE))</f>
        <v>0</v>
      </c>
      <c r="H86" s="346">
        <f t="shared" si="5"/>
        <v>0</v>
      </c>
      <c r="I86" s="118"/>
      <c r="J86" s="117"/>
      <c r="K86" s="117"/>
      <c r="L86" s="117"/>
      <c r="M86" s="117"/>
      <c r="N86" s="117"/>
      <c r="P86" s="121"/>
    </row>
    <row r="87" spans="1:16" s="116" customFormat="1">
      <c r="A87" s="342" t="s">
        <v>511</v>
      </c>
      <c r="B87" s="349" t="s">
        <v>342</v>
      </c>
      <c r="C87" s="342" t="s">
        <v>4</v>
      </c>
      <c r="D87" s="324"/>
      <c r="E87" s="344">
        <f>IF(D87=0,0,VLOOKUP(B87,Composições!$B:$I,8,FALSE))</f>
        <v>0</v>
      </c>
      <c r="F87" s="344">
        <f t="shared" si="4"/>
        <v>0</v>
      </c>
      <c r="G87" s="345">
        <f>IF(D87=0,0,VLOOKUP(B87,Composições!$B:$I,7,FALSE))</f>
        <v>0</v>
      </c>
      <c r="H87" s="346">
        <f t="shared" si="5"/>
        <v>0</v>
      </c>
      <c r="I87" s="118"/>
      <c r="J87" s="117"/>
      <c r="K87" s="117"/>
      <c r="L87" s="117"/>
      <c r="M87" s="117"/>
      <c r="N87" s="117"/>
      <c r="P87" s="121"/>
    </row>
    <row r="88" spans="1:16" ht="29.25" customHeight="1">
      <c r="A88" s="342" t="s">
        <v>512</v>
      </c>
      <c r="B88" s="343" t="s">
        <v>233</v>
      </c>
      <c r="C88" s="342" t="s">
        <v>4</v>
      </c>
      <c r="D88" s="324">
        <f>8+469+56+30</f>
        <v>563</v>
      </c>
      <c r="E88" s="344">
        <f>IF(D88=0,0,VLOOKUP(B88,Composições!$B:$I,8,FALSE))</f>
        <v>1</v>
      </c>
      <c r="F88" s="344">
        <f t="shared" si="4"/>
        <v>563</v>
      </c>
      <c r="G88" s="345">
        <f>IF(D88=0,0,VLOOKUP(B88,Composições!$B:$I,7,FALSE))</f>
        <v>0</v>
      </c>
      <c r="H88" s="346">
        <f t="shared" si="5"/>
        <v>0</v>
      </c>
      <c r="I88" s="341"/>
      <c r="L88" s="326"/>
      <c r="M88" s="326"/>
      <c r="N88" s="326"/>
      <c r="P88" s="347"/>
    </row>
    <row r="89" spans="1:16" s="116" customFormat="1" ht="29.25" customHeight="1">
      <c r="A89" s="342" t="s">
        <v>234</v>
      </c>
      <c r="B89" s="349" t="s">
        <v>243</v>
      </c>
      <c r="C89" s="342" t="s">
        <v>4</v>
      </c>
      <c r="D89" s="324"/>
      <c r="E89" s="344">
        <f>IF(D89=0,0,VLOOKUP(B89,Composições!$B:$I,8,FALSE))</f>
        <v>0</v>
      </c>
      <c r="F89" s="344">
        <f t="shared" si="4"/>
        <v>0</v>
      </c>
      <c r="G89" s="345">
        <f>IF(D89=0,0,VLOOKUP(B89,Composições!$B:$I,7,FALSE))</f>
        <v>0</v>
      </c>
      <c r="H89" s="346">
        <f t="shared" si="5"/>
        <v>0</v>
      </c>
      <c r="I89" s="118"/>
      <c r="J89" s="117"/>
      <c r="K89" s="117"/>
      <c r="L89" s="117"/>
      <c r="M89" s="117"/>
      <c r="N89" s="117"/>
      <c r="P89" s="121"/>
    </row>
    <row r="90" spans="1:16" s="116" customFormat="1" ht="12.75" customHeight="1">
      <c r="A90" s="342" t="s">
        <v>235</v>
      </c>
      <c r="B90" s="343" t="s">
        <v>294</v>
      </c>
      <c r="C90" s="342" t="s">
        <v>4</v>
      </c>
      <c r="D90" s="324"/>
      <c r="E90" s="344">
        <f>IF(D90=0,0,VLOOKUP(B90,Composições!$B:$I,8,FALSE))</f>
        <v>0</v>
      </c>
      <c r="F90" s="344">
        <f t="shared" si="4"/>
        <v>0</v>
      </c>
      <c r="G90" s="345">
        <f>IF(D90=0,0,VLOOKUP(B90,Composições!$B:$I,7,FALSE))</f>
        <v>0</v>
      </c>
      <c r="H90" s="346">
        <f t="shared" si="5"/>
        <v>0</v>
      </c>
      <c r="I90" s="118"/>
      <c r="J90" s="117"/>
      <c r="K90" s="117"/>
      <c r="L90" s="117"/>
      <c r="M90" s="117"/>
      <c r="N90" s="117"/>
      <c r="P90" s="121"/>
    </row>
    <row r="91" spans="1:16" ht="42" customHeight="1">
      <c r="A91" s="342" t="s">
        <v>513</v>
      </c>
      <c r="B91" s="343" t="s">
        <v>322</v>
      </c>
      <c r="C91" s="342" t="s">
        <v>429</v>
      </c>
      <c r="D91" s="324">
        <f>78+138+285+154+171</f>
        <v>826</v>
      </c>
      <c r="E91" s="344">
        <f>IF(D91=0,0,VLOOKUP(B91,Composições!$B:$I,8,FALSE))</f>
        <v>2</v>
      </c>
      <c r="F91" s="344">
        <f t="shared" si="4"/>
        <v>1652</v>
      </c>
      <c r="G91" s="345">
        <f>IF(D91=0,0,VLOOKUP(B91,Composições!$B:$I,7,FALSE))</f>
        <v>0</v>
      </c>
      <c r="H91" s="346">
        <f t="shared" si="5"/>
        <v>0</v>
      </c>
      <c r="I91" s="341"/>
      <c r="L91" s="326"/>
      <c r="M91" s="326"/>
      <c r="N91" s="326"/>
      <c r="P91" s="347"/>
    </row>
    <row r="92" spans="1:16" s="116" customFormat="1" ht="12.75" customHeight="1">
      <c r="A92" s="342" t="s">
        <v>514</v>
      </c>
      <c r="B92" s="349" t="s">
        <v>296</v>
      </c>
      <c r="C92" s="342" t="s">
        <v>4</v>
      </c>
      <c r="D92" s="324"/>
      <c r="E92" s="344">
        <f>IF(D92=0,0,VLOOKUP(B92,Composições!$B:$I,8,FALSE))</f>
        <v>0</v>
      </c>
      <c r="F92" s="344">
        <f t="shared" si="4"/>
        <v>0</v>
      </c>
      <c r="G92" s="345">
        <f>IF(D92=0,0,VLOOKUP(B92,Composições!$B:$I,7,FALSE))</f>
        <v>0</v>
      </c>
      <c r="H92" s="346">
        <f t="shared" si="5"/>
        <v>0</v>
      </c>
      <c r="I92" s="118"/>
      <c r="J92" s="117"/>
      <c r="K92" s="117"/>
      <c r="L92" s="117"/>
      <c r="M92" s="117"/>
      <c r="N92" s="117"/>
      <c r="P92" s="121"/>
    </row>
    <row r="93" spans="1:16" s="116" customFormat="1" ht="12.75" customHeight="1">
      <c r="A93" s="342" t="s">
        <v>515</v>
      </c>
      <c r="B93" s="343" t="s">
        <v>183</v>
      </c>
      <c r="C93" s="342" t="s">
        <v>4</v>
      </c>
      <c r="D93" s="324"/>
      <c r="E93" s="344">
        <f>IF(D93=0,0,VLOOKUP(B93,Composições!$B:$I,8,FALSE))</f>
        <v>0</v>
      </c>
      <c r="F93" s="344">
        <f t="shared" si="4"/>
        <v>0</v>
      </c>
      <c r="G93" s="345">
        <f>IF(D93=0,0,VLOOKUP(B93,Composições!$B:$I,7,FALSE))</f>
        <v>0</v>
      </c>
      <c r="H93" s="346">
        <f t="shared" si="5"/>
        <v>0</v>
      </c>
      <c r="I93" s="118"/>
      <c r="J93" s="117"/>
      <c r="K93" s="117"/>
      <c r="L93" s="117"/>
      <c r="M93" s="117"/>
      <c r="N93" s="117"/>
      <c r="P93" s="121"/>
    </row>
    <row r="94" spans="1:16" s="116" customFormat="1" ht="12.75" customHeight="1">
      <c r="A94" s="342" t="s">
        <v>516</v>
      </c>
      <c r="B94" s="343" t="s">
        <v>186</v>
      </c>
      <c r="C94" s="342" t="s">
        <v>4</v>
      </c>
      <c r="D94" s="324"/>
      <c r="E94" s="344">
        <f>IF(D94=0,0,VLOOKUP(B94,Composições!$B:$I,8,FALSE))</f>
        <v>0</v>
      </c>
      <c r="F94" s="344">
        <f t="shared" si="4"/>
        <v>0</v>
      </c>
      <c r="G94" s="345">
        <f>IF(D94=0,0,VLOOKUP(B94,Composições!$B:$I,7,FALSE))</f>
        <v>0</v>
      </c>
      <c r="H94" s="346">
        <f t="shared" si="5"/>
        <v>0</v>
      </c>
      <c r="I94" s="118"/>
      <c r="J94" s="117"/>
      <c r="K94" s="117"/>
      <c r="L94" s="117"/>
      <c r="M94" s="117"/>
      <c r="N94" s="117"/>
      <c r="P94" s="121"/>
    </row>
    <row r="95" spans="1:16" s="116" customFormat="1" ht="12.75" customHeight="1">
      <c r="A95" s="342" t="s">
        <v>517</v>
      </c>
      <c r="B95" s="343" t="s">
        <v>188</v>
      </c>
      <c r="C95" s="342" t="s">
        <v>4</v>
      </c>
      <c r="D95" s="324"/>
      <c r="E95" s="344">
        <f>IF(D95=0,0,VLOOKUP(B95,Composições!$B:$I,8,FALSE))</f>
        <v>0</v>
      </c>
      <c r="F95" s="344">
        <f t="shared" si="4"/>
        <v>0</v>
      </c>
      <c r="G95" s="345">
        <f>IF(D95=0,0,VLOOKUP(B95,Composições!$B:$I,7,FALSE))</f>
        <v>0</v>
      </c>
      <c r="H95" s="346">
        <f t="shared" si="5"/>
        <v>0</v>
      </c>
      <c r="I95" s="118"/>
      <c r="J95" s="117"/>
      <c r="K95" s="117"/>
      <c r="L95" s="117"/>
      <c r="M95" s="117"/>
      <c r="N95" s="117"/>
      <c r="P95" s="121"/>
    </row>
    <row r="96" spans="1:16" s="116" customFormat="1" ht="12.75" customHeight="1">
      <c r="A96" s="342" t="s">
        <v>518</v>
      </c>
      <c r="B96" s="343" t="s">
        <v>308</v>
      </c>
      <c r="C96" s="342" t="s">
        <v>4</v>
      </c>
      <c r="D96" s="324"/>
      <c r="E96" s="344">
        <f>IF(D96=0,0,VLOOKUP(B96,Composições!$B:$I,8,FALSE))</f>
        <v>0</v>
      </c>
      <c r="F96" s="344">
        <f t="shared" si="4"/>
        <v>0</v>
      </c>
      <c r="G96" s="345">
        <f>IF(D96=0,0,VLOOKUP(B96,Composições!$B:$I,7,FALSE))</f>
        <v>0</v>
      </c>
      <c r="H96" s="346">
        <f t="shared" si="5"/>
        <v>0</v>
      </c>
      <c r="I96" s="118"/>
      <c r="J96" s="117"/>
      <c r="K96" s="117"/>
      <c r="L96" s="117"/>
      <c r="M96" s="117"/>
      <c r="N96" s="117"/>
      <c r="P96" s="121"/>
    </row>
    <row r="97" spans="1:16" s="116" customFormat="1" ht="12.75" customHeight="1">
      <c r="A97" s="342" t="s">
        <v>519</v>
      </c>
      <c r="B97" s="343" t="s">
        <v>309</v>
      </c>
      <c r="C97" s="342" t="s">
        <v>4</v>
      </c>
      <c r="D97" s="324"/>
      <c r="E97" s="344">
        <f>IF(D97=0,0,VLOOKUP(B97,Composições!$B:$I,8,FALSE))</f>
        <v>0</v>
      </c>
      <c r="F97" s="344">
        <f t="shared" si="4"/>
        <v>0</v>
      </c>
      <c r="G97" s="345">
        <f>IF(D97=0,0,VLOOKUP(B97,Composições!$B:$I,7,FALSE))</f>
        <v>0</v>
      </c>
      <c r="H97" s="346">
        <f t="shared" si="5"/>
        <v>0</v>
      </c>
      <c r="I97" s="118"/>
      <c r="J97" s="117"/>
      <c r="K97" s="117"/>
      <c r="L97" s="117"/>
      <c r="M97" s="117"/>
      <c r="N97" s="117"/>
      <c r="P97" s="121"/>
    </row>
    <row r="98" spans="1:16" ht="12.75" customHeight="1">
      <c r="A98" s="342" t="s">
        <v>520</v>
      </c>
      <c r="B98" s="349" t="s">
        <v>310</v>
      </c>
      <c r="C98" s="342" t="s">
        <v>4</v>
      </c>
      <c r="D98" s="324">
        <f>2+2+2+1+2</f>
        <v>9</v>
      </c>
      <c r="E98" s="344">
        <f>IF(D98=0,0,VLOOKUP(B98,Composições!$B:$I,8,FALSE))</f>
        <v>22</v>
      </c>
      <c r="F98" s="344">
        <f t="shared" si="4"/>
        <v>198</v>
      </c>
      <c r="G98" s="345">
        <f>IF(D98=0,0,VLOOKUP(B98,Composições!$B:$I,7,FALSE))</f>
        <v>0</v>
      </c>
      <c r="H98" s="346">
        <f>ROUND(D98*G98,2)</f>
        <v>0</v>
      </c>
      <c r="I98" s="341"/>
      <c r="L98" s="326"/>
      <c r="M98" s="326"/>
      <c r="N98" s="326"/>
      <c r="P98" s="347"/>
    </row>
    <row r="99" spans="1:16" ht="29.25" customHeight="1">
      <c r="A99" s="342" t="s">
        <v>521</v>
      </c>
      <c r="B99" s="343" t="s">
        <v>178</v>
      </c>
      <c r="C99" s="342" t="s">
        <v>4</v>
      </c>
      <c r="D99" s="324">
        <f>25+41+3+15+50</f>
        <v>134</v>
      </c>
      <c r="E99" s="344">
        <f>IF(D99=0,0,VLOOKUP(B99,Composições!$B:$I,8,FALSE))</f>
        <v>0.33</v>
      </c>
      <c r="F99" s="344">
        <f t="shared" si="4"/>
        <v>44.22</v>
      </c>
      <c r="G99" s="345">
        <f>IF(D99=0,0,VLOOKUP(B99,Composições!$B:$I,7,FALSE))</f>
        <v>0</v>
      </c>
      <c r="H99" s="346">
        <f>ROUND(D99*G99,2)</f>
        <v>0</v>
      </c>
      <c r="I99" s="341"/>
      <c r="L99" s="326"/>
      <c r="M99" s="326"/>
      <c r="N99" s="326"/>
      <c r="P99" s="347"/>
    </row>
    <row r="100" spans="1:16" s="116" customFormat="1" ht="12.75" customHeight="1">
      <c r="A100" s="342" t="s">
        <v>522</v>
      </c>
      <c r="B100" s="343" t="s">
        <v>270</v>
      </c>
      <c r="C100" s="342" t="s">
        <v>4</v>
      </c>
      <c r="D100" s="324"/>
      <c r="E100" s="344">
        <f>IF(D100=0,0,VLOOKUP(B100,Composições!$B:$I,8,FALSE))</f>
        <v>0</v>
      </c>
      <c r="F100" s="344">
        <f t="shared" si="4"/>
        <v>0</v>
      </c>
      <c r="G100" s="345">
        <f>IF(D100=0,0,VLOOKUP(B100,Composições!$B:$I,7,FALSE))</f>
        <v>0</v>
      </c>
      <c r="H100" s="346">
        <f t="shared" si="5"/>
        <v>0</v>
      </c>
      <c r="I100" s="118"/>
      <c r="J100" s="117"/>
      <c r="K100" s="117"/>
      <c r="L100" s="117"/>
      <c r="M100" s="117"/>
      <c r="N100" s="117"/>
      <c r="P100" s="121"/>
    </row>
    <row r="101" spans="1:16" ht="12.75" customHeight="1">
      <c r="A101" s="342" t="s">
        <v>523</v>
      </c>
      <c r="B101" s="343" t="s">
        <v>271</v>
      </c>
      <c r="C101" s="342" t="s">
        <v>4</v>
      </c>
      <c r="D101" s="324">
        <f>9+21</f>
        <v>30</v>
      </c>
      <c r="E101" s="344">
        <f>IF(D101=0,0,VLOOKUP(B101,Composições!$B:$I,8,FALSE))</f>
        <v>0.99</v>
      </c>
      <c r="F101" s="344">
        <f t="shared" si="4"/>
        <v>29.7</v>
      </c>
      <c r="G101" s="345">
        <f>IF(D101=0,0,VLOOKUP(B101,Composições!$B:$I,7,FALSE))</f>
        <v>0</v>
      </c>
      <c r="H101" s="346">
        <f t="shared" si="5"/>
        <v>0</v>
      </c>
      <c r="I101" s="341"/>
      <c r="L101" s="326"/>
      <c r="M101" s="326"/>
      <c r="N101" s="326"/>
      <c r="P101" s="347"/>
    </row>
    <row r="102" spans="1:16" s="116" customFormat="1" ht="12.75" customHeight="1">
      <c r="A102" s="342" t="s">
        <v>524</v>
      </c>
      <c r="B102" s="343" t="s">
        <v>179</v>
      </c>
      <c r="C102" s="342" t="s">
        <v>4</v>
      </c>
      <c r="D102" s="324"/>
      <c r="E102" s="344">
        <f>IF(D102=0,0,VLOOKUP(B102,Composições!$B:$I,8,FALSE))</f>
        <v>0</v>
      </c>
      <c r="F102" s="344">
        <f t="shared" si="4"/>
        <v>0</v>
      </c>
      <c r="G102" s="345">
        <f>IF(D102=0,0,VLOOKUP(B102,Composições!$B:$I,7,FALSE))</f>
        <v>0</v>
      </c>
      <c r="H102" s="346">
        <f t="shared" si="5"/>
        <v>0</v>
      </c>
      <c r="I102" s="118"/>
      <c r="J102" s="117"/>
      <c r="K102" s="117"/>
      <c r="L102" s="117"/>
      <c r="M102" s="117"/>
      <c r="N102" s="117"/>
      <c r="P102" s="121"/>
    </row>
    <row r="103" spans="1:16" s="116" customFormat="1" ht="12.75" customHeight="1">
      <c r="A103" s="342" t="s">
        <v>525</v>
      </c>
      <c r="B103" s="343" t="s">
        <v>272</v>
      </c>
      <c r="C103" s="342" t="s">
        <v>4</v>
      </c>
      <c r="D103" s="324"/>
      <c r="E103" s="344">
        <f>IF(D103=0,0,VLOOKUP(B103,Composições!$B:$I,8,FALSE))</f>
        <v>0</v>
      </c>
      <c r="F103" s="344">
        <f t="shared" si="4"/>
        <v>0</v>
      </c>
      <c r="G103" s="345">
        <f>IF(D103=0,0,VLOOKUP(B103,Composições!$B:$I,7,FALSE))</f>
        <v>0</v>
      </c>
      <c r="H103" s="346">
        <f t="shared" si="5"/>
        <v>0</v>
      </c>
      <c r="I103" s="118"/>
      <c r="J103" s="117"/>
      <c r="K103" s="117"/>
      <c r="L103" s="117"/>
      <c r="M103" s="117"/>
      <c r="N103" s="117"/>
      <c r="P103" s="121"/>
    </row>
    <row r="104" spans="1:16" s="116" customFormat="1" ht="12.75" customHeight="1">
      <c r="A104" s="342" t="s">
        <v>526</v>
      </c>
      <c r="B104" s="343" t="s">
        <v>273</v>
      </c>
      <c r="C104" s="342" t="s">
        <v>4</v>
      </c>
      <c r="D104" s="324"/>
      <c r="E104" s="344">
        <f>IF(D104=0,0,VLOOKUP(B104,Composições!$B:$I,8,FALSE))</f>
        <v>0</v>
      </c>
      <c r="F104" s="344">
        <f t="shared" si="4"/>
        <v>0</v>
      </c>
      <c r="G104" s="345">
        <f>IF(D104=0,0,VLOOKUP(B104,Composições!$B:$I,7,FALSE))</f>
        <v>0</v>
      </c>
      <c r="H104" s="346">
        <f t="shared" si="5"/>
        <v>0</v>
      </c>
      <c r="I104" s="118"/>
      <c r="J104" s="117"/>
      <c r="K104" s="117"/>
      <c r="L104" s="117"/>
      <c r="M104" s="117"/>
      <c r="N104" s="117"/>
      <c r="P104" s="121"/>
    </row>
    <row r="105" spans="1:16" s="116" customFormat="1" ht="12.75" customHeight="1">
      <c r="A105" s="342" t="s">
        <v>527</v>
      </c>
      <c r="B105" s="343" t="s">
        <v>269</v>
      </c>
      <c r="C105" s="342" t="s">
        <v>4</v>
      </c>
      <c r="D105" s="324"/>
      <c r="E105" s="344">
        <f>IF(D105=0,0,VLOOKUP(B105,Composições!$B:$I,8,FALSE))</f>
        <v>0</v>
      </c>
      <c r="F105" s="344">
        <f t="shared" si="4"/>
        <v>0</v>
      </c>
      <c r="G105" s="345">
        <f>IF(D105=0,0,VLOOKUP(B105,Composições!$B:$I,7,FALSE))</f>
        <v>0</v>
      </c>
      <c r="H105" s="346">
        <f t="shared" si="5"/>
        <v>0</v>
      </c>
      <c r="I105" s="118"/>
      <c r="J105" s="117"/>
      <c r="K105" s="117"/>
      <c r="L105" s="117"/>
      <c r="M105" s="117"/>
      <c r="N105" s="117"/>
      <c r="P105" s="121"/>
    </row>
    <row r="106" spans="1:16" s="116" customFormat="1" ht="12.75" customHeight="1">
      <c r="A106" s="342" t="s">
        <v>528</v>
      </c>
      <c r="B106" s="343" t="s">
        <v>267</v>
      </c>
      <c r="C106" s="342" t="s">
        <v>4</v>
      </c>
      <c r="D106" s="324"/>
      <c r="E106" s="344">
        <f>IF(D106=0,0,VLOOKUP(B106,Composições!$B:$I,8,FALSE))</f>
        <v>0</v>
      </c>
      <c r="F106" s="344">
        <f t="shared" si="4"/>
        <v>0</v>
      </c>
      <c r="G106" s="345">
        <f>IF(D106=0,0,VLOOKUP(B106,Composições!$B:$I,7,FALSE))</f>
        <v>0</v>
      </c>
      <c r="H106" s="346">
        <f t="shared" si="5"/>
        <v>0</v>
      </c>
      <c r="I106" s="118"/>
      <c r="J106" s="117"/>
      <c r="K106" s="117"/>
      <c r="L106" s="117"/>
      <c r="M106" s="117"/>
      <c r="N106" s="117"/>
      <c r="P106" s="121"/>
    </row>
    <row r="107" spans="1:16" s="116" customFormat="1" ht="12.75" customHeight="1">
      <c r="A107" s="342" t="s">
        <v>529</v>
      </c>
      <c r="B107" s="343" t="s">
        <v>268</v>
      </c>
      <c r="C107" s="342" t="s">
        <v>4</v>
      </c>
      <c r="D107" s="324"/>
      <c r="E107" s="344">
        <f>IF(D107=0,0,VLOOKUP(B107,Composições!$B:$I,8,FALSE))</f>
        <v>0</v>
      </c>
      <c r="F107" s="344">
        <f t="shared" si="4"/>
        <v>0</v>
      </c>
      <c r="G107" s="345">
        <f>IF(D107=0,0,VLOOKUP(B107,Composições!$B:$I,7,FALSE))</f>
        <v>0</v>
      </c>
      <c r="H107" s="346">
        <f t="shared" si="5"/>
        <v>0</v>
      </c>
      <c r="I107" s="118"/>
      <c r="J107" s="117"/>
      <c r="K107" s="117"/>
      <c r="L107" s="117"/>
      <c r="M107" s="117"/>
      <c r="N107" s="117"/>
      <c r="P107" s="121"/>
    </row>
    <row r="108" spans="1:16" s="116" customFormat="1" ht="12.75" customHeight="1">
      <c r="A108" s="342" t="s">
        <v>530</v>
      </c>
      <c r="B108" s="343" t="s">
        <v>266</v>
      </c>
      <c r="C108" s="342" t="s">
        <v>4</v>
      </c>
      <c r="D108" s="324"/>
      <c r="E108" s="344">
        <f>IF(D108=0,0,VLOOKUP(B108,Composições!$B:$I,8,FALSE))</f>
        <v>0</v>
      </c>
      <c r="F108" s="344">
        <f t="shared" si="4"/>
        <v>0</v>
      </c>
      <c r="G108" s="345">
        <f>IF(D108=0,0,VLOOKUP(B108,Composições!$B:$I,7,FALSE))</f>
        <v>0</v>
      </c>
      <c r="H108" s="346">
        <f t="shared" si="5"/>
        <v>0</v>
      </c>
      <c r="I108" s="118"/>
      <c r="J108" s="117"/>
      <c r="K108" s="117"/>
      <c r="L108" s="117"/>
      <c r="M108" s="117"/>
      <c r="N108" s="117"/>
      <c r="P108" s="121"/>
    </row>
    <row r="109" spans="1:16" s="116" customFormat="1" ht="12.75" customHeight="1">
      <c r="A109" s="342" t="s">
        <v>531</v>
      </c>
      <c r="B109" s="343" t="s">
        <v>374</v>
      </c>
      <c r="C109" s="342" t="s">
        <v>4</v>
      </c>
      <c r="D109" s="324"/>
      <c r="E109" s="344">
        <f>IF(D109=0,0,VLOOKUP(B109,Composições!$B:$I,8,FALSE))</f>
        <v>0</v>
      </c>
      <c r="F109" s="344">
        <f t="shared" si="4"/>
        <v>0</v>
      </c>
      <c r="G109" s="345">
        <f>IF(D109=0,0,VLOOKUP(B109,Composições!$B:$I,7,FALSE))</f>
        <v>0</v>
      </c>
      <c r="H109" s="346">
        <f t="shared" si="5"/>
        <v>0</v>
      </c>
      <c r="I109" s="118"/>
      <c r="J109" s="117"/>
      <c r="K109" s="117"/>
      <c r="L109" s="117"/>
      <c r="M109" s="117"/>
      <c r="N109" s="117"/>
      <c r="P109" s="121"/>
    </row>
    <row r="110" spans="1:16" s="116" customFormat="1" ht="12.75" customHeight="1">
      <c r="A110" s="342" t="s">
        <v>532</v>
      </c>
      <c r="B110" s="343" t="s">
        <v>247</v>
      </c>
      <c r="C110" s="342" t="s">
        <v>4</v>
      </c>
      <c r="D110" s="324"/>
      <c r="E110" s="344">
        <f>IF(D110=0,0,VLOOKUP(B110,Composições!$B:$I,8,FALSE))</f>
        <v>0</v>
      </c>
      <c r="F110" s="344">
        <f t="shared" si="4"/>
        <v>0</v>
      </c>
      <c r="G110" s="345">
        <f>IF(D110=0,0,VLOOKUP(B110,Composições!$B:$I,7,FALSE))</f>
        <v>0</v>
      </c>
      <c r="H110" s="346">
        <f t="shared" si="5"/>
        <v>0</v>
      </c>
      <c r="I110" s="118"/>
      <c r="J110" s="117"/>
      <c r="K110" s="117"/>
      <c r="L110" s="117"/>
      <c r="M110" s="117"/>
      <c r="N110" s="117"/>
      <c r="P110" s="121"/>
    </row>
    <row r="111" spans="1:16" s="116" customFormat="1" ht="12.75" customHeight="1">
      <c r="A111" s="342" t="s">
        <v>533</v>
      </c>
      <c r="B111" s="343" t="s">
        <v>249</v>
      </c>
      <c r="C111" s="342" t="s">
        <v>4</v>
      </c>
      <c r="D111" s="324"/>
      <c r="E111" s="344">
        <f>IF(D111=0,0,VLOOKUP(B111,Composições!$B:$I,8,FALSE))</f>
        <v>0</v>
      </c>
      <c r="F111" s="344">
        <f t="shared" si="4"/>
        <v>0</v>
      </c>
      <c r="G111" s="345">
        <f>IF(D111=0,0,VLOOKUP(B111,Composições!$B:$I,7,FALSE))</f>
        <v>0</v>
      </c>
      <c r="H111" s="346">
        <f t="shared" si="5"/>
        <v>0</v>
      </c>
      <c r="I111" s="118"/>
      <c r="J111" s="117"/>
      <c r="K111" s="117"/>
      <c r="L111" s="117"/>
      <c r="M111" s="117"/>
      <c r="N111" s="117"/>
      <c r="P111" s="121"/>
    </row>
    <row r="112" spans="1:16">
      <c r="A112" s="342" t="s">
        <v>534</v>
      </c>
      <c r="B112" s="343" t="s">
        <v>180</v>
      </c>
      <c r="C112" s="342" t="s">
        <v>429</v>
      </c>
      <c r="D112" s="324">
        <f>176+626+500+176+929+36-10</f>
        <v>2433</v>
      </c>
      <c r="E112" s="344">
        <f>IF(D112=0,0,VLOOKUP(B112,Composições!$B:$I,8,FALSE))</f>
        <v>2.8</v>
      </c>
      <c r="F112" s="344">
        <f t="shared" si="4"/>
        <v>6812.4</v>
      </c>
      <c r="G112" s="345">
        <f>IF(D112=0,0,VLOOKUP(B112,Composições!$B:$I,7,FALSE))</f>
        <v>0</v>
      </c>
      <c r="H112" s="346">
        <f t="shared" si="5"/>
        <v>0</v>
      </c>
      <c r="I112" s="341"/>
      <c r="L112" s="326"/>
      <c r="M112" s="326"/>
      <c r="N112" s="326"/>
      <c r="P112" s="347"/>
    </row>
    <row r="113" spans="1:16">
      <c r="A113" s="342" t="s">
        <v>535</v>
      </c>
      <c r="B113" s="343" t="s">
        <v>181</v>
      </c>
      <c r="C113" s="342" t="s">
        <v>4</v>
      </c>
      <c r="D113" s="324">
        <f>15+15+10+10</f>
        <v>50</v>
      </c>
      <c r="E113" s="344">
        <f>IF(D113=0,0,VLOOKUP(B113,Composições!$B:$I,8,FALSE))</f>
        <v>3.38</v>
      </c>
      <c r="F113" s="344">
        <f t="shared" si="4"/>
        <v>169</v>
      </c>
      <c r="G113" s="345">
        <f>IF(D113=0,0,VLOOKUP(B113,Composições!$B:$I,7,FALSE))</f>
        <v>0</v>
      </c>
      <c r="H113" s="346">
        <f t="shared" si="5"/>
        <v>0</v>
      </c>
      <c r="I113" s="341"/>
      <c r="L113" s="326"/>
      <c r="M113" s="326"/>
      <c r="N113" s="326"/>
      <c r="P113" s="347"/>
    </row>
    <row r="114" spans="1:16">
      <c r="A114" s="342" t="s">
        <v>536</v>
      </c>
      <c r="B114" s="349" t="s">
        <v>363</v>
      </c>
      <c r="C114" s="342" t="s">
        <v>4</v>
      </c>
      <c r="D114" s="324"/>
      <c r="E114" s="344">
        <f>IF(D114=0,0,VLOOKUP(B114,Composições!$B:$I,8,FALSE))</f>
        <v>0</v>
      </c>
      <c r="F114" s="344">
        <f t="shared" si="4"/>
        <v>0</v>
      </c>
      <c r="G114" s="345">
        <f>IF(D114=0,0,VLOOKUP(B114,Composições!$B:$I,7,FALSE))</f>
        <v>0</v>
      </c>
      <c r="H114" s="346">
        <f t="shared" si="5"/>
        <v>0</v>
      </c>
      <c r="I114" s="341"/>
      <c r="L114" s="326"/>
      <c r="M114" s="326"/>
      <c r="N114" s="326"/>
      <c r="P114" s="347"/>
    </row>
    <row r="115" spans="1:16">
      <c r="A115" s="342" t="s">
        <v>537</v>
      </c>
      <c r="B115" s="349" t="s">
        <v>365</v>
      </c>
      <c r="C115" s="342" t="s">
        <v>4</v>
      </c>
      <c r="D115" s="324"/>
      <c r="E115" s="344">
        <f>IF(D115=0,0,VLOOKUP(B115,Composições!$B:$I,8,FALSE))</f>
        <v>0</v>
      </c>
      <c r="F115" s="344">
        <f t="shared" si="4"/>
        <v>0</v>
      </c>
      <c r="G115" s="345">
        <f>IF(D115=0,0,VLOOKUP(B115,Composições!$B:$I,7,FALSE))</f>
        <v>0</v>
      </c>
      <c r="H115" s="346">
        <f t="shared" si="5"/>
        <v>0</v>
      </c>
      <c r="I115" s="341"/>
      <c r="L115" s="326"/>
      <c r="M115" s="326"/>
      <c r="N115" s="326"/>
      <c r="P115" s="347"/>
    </row>
    <row r="116" spans="1:16">
      <c r="A116" s="342" t="s">
        <v>538</v>
      </c>
      <c r="B116" s="343" t="s">
        <v>639</v>
      </c>
      <c r="C116" s="342" t="s">
        <v>4</v>
      </c>
      <c r="D116" s="324">
        <f>D112+D113</f>
        <v>2483</v>
      </c>
      <c r="E116" s="344">
        <f>IF(D116=0,0,VLOOKUP(B116,Composições!$B:$I,8,FALSE))</f>
        <v>2.5</v>
      </c>
      <c r="F116" s="344">
        <f t="shared" si="4"/>
        <v>6207.5</v>
      </c>
      <c r="G116" s="345">
        <f>IF(D116=0,0,VLOOKUP(B116,Composições!$B:$I,7,FALSE))</f>
        <v>0</v>
      </c>
      <c r="H116" s="346">
        <f t="shared" ref="H116" si="6">ROUND(D116*G116,2)</f>
        <v>0</v>
      </c>
      <c r="I116" s="341"/>
      <c r="L116" s="326"/>
      <c r="M116" s="326"/>
      <c r="N116" s="326"/>
      <c r="P116" s="347"/>
    </row>
    <row r="117" spans="1:16" s="116" customFormat="1">
      <c r="A117" s="342" t="s">
        <v>626</v>
      </c>
      <c r="B117" s="343" t="s">
        <v>636</v>
      </c>
      <c r="C117" s="342" t="s">
        <v>4</v>
      </c>
      <c r="D117" s="324"/>
      <c r="E117" s="344">
        <f>IF(D117=0,0,VLOOKUP(B117,Composições!$B:$I,8,FALSE))</f>
        <v>0</v>
      </c>
      <c r="F117" s="344">
        <f t="shared" si="4"/>
        <v>0</v>
      </c>
      <c r="G117" s="345">
        <f>IF(D117=0,0,VLOOKUP(B117,Composições!$B:$I,7,FALSE))</f>
        <v>0</v>
      </c>
      <c r="H117" s="346">
        <f t="shared" si="5"/>
        <v>0</v>
      </c>
      <c r="I117" s="118"/>
      <c r="J117" s="117"/>
      <c r="K117" s="117"/>
      <c r="L117" s="117"/>
      <c r="M117" s="117"/>
      <c r="N117" s="117"/>
      <c r="P117" s="121"/>
    </row>
    <row r="118" spans="1:16" ht="25.5">
      <c r="A118" s="350" t="s">
        <v>626</v>
      </c>
      <c r="B118" s="349" t="s">
        <v>115</v>
      </c>
      <c r="C118" s="350" t="s">
        <v>4</v>
      </c>
      <c r="D118" s="324">
        <f>D60</f>
        <v>1067</v>
      </c>
      <c r="E118" s="344"/>
      <c r="F118" s="344"/>
      <c r="G118" s="345"/>
      <c r="H118" s="346"/>
      <c r="I118" s="341"/>
      <c r="L118" s="326"/>
      <c r="M118" s="326"/>
      <c r="N118" s="326"/>
      <c r="P118" s="347"/>
    </row>
    <row r="119" spans="1:16" ht="25.5">
      <c r="A119" s="350" t="s">
        <v>627</v>
      </c>
      <c r="B119" s="349" t="s">
        <v>116</v>
      </c>
      <c r="C119" s="350" t="s">
        <v>4</v>
      </c>
      <c r="D119" s="324">
        <f t="shared" ref="D119:D120" si="7">D61</f>
        <v>54</v>
      </c>
      <c r="E119" s="344"/>
      <c r="F119" s="344"/>
      <c r="G119" s="345"/>
      <c r="H119" s="346"/>
      <c r="I119" s="341"/>
      <c r="L119" s="326"/>
      <c r="M119" s="326"/>
      <c r="N119" s="326"/>
      <c r="P119" s="347"/>
    </row>
    <row r="120" spans="1:16" ht="42" customHeight="1">
      <c r="A120" s="350" t="s">
        <v>628</v>
      </c>
      <c r="B120" s="349" t="s">
        <v>414</v>
      </c>
      <c r="C120" s="350" t="s">
        <v>4</v>
      </c>
      <c r="D120" s="324">
        <f t="shared" si="7"/>
        <v>59</v>
      </c>
      <c r="E120" s="344"/>
      <c r="F120" s="344"/>
      <c r="G120" s="345"/>
      <c r="H120" s="346"/>
      <c r="I120" s="341"/>
      <c r="L120" s="326"/>
      <c r="M120" s="326"/>
      <c r="N120" s="326"/>
      <c r="P120" s="347"/>
    </row>
    <row r="121" spans="1:16" s="116" customFormat="1" ht="29.25" customHeight="1">
      <c r="A121" s="497" t="s">
        <v>459</v>
      </c>
      <c r="B121" s="497"/>
      <c r="C121" s="342"/>
      <c r="D121" s="324"/>
      <c r="E121" s="428"/>
      <c r="F121" s="376">
        <f>SUM(F10:F120)</f>
        <v>40555.019999999997</v>
      </c>
      <c r="G121" s="345"/>
      <c r="H121" s="363">
        <f>ROUND(SUM(H10:H120),2)</f>
        <v>0</v>
      </c>
      <c r="I121" s="118"/>
      <c r="J121" s="117"/>
      <c r="K121" s="117"/>
      <c r="L121" s="117"/>
      <c r="M121" s="117"/>
      <c r="N121" s="117"/>
      <c r="P121" s="121"/>
    </row>
    <row r="122" spans="1:16" s="116" customFormat="1">
      <c r="A122" s="342"/>
      <c r="B122" s="343"/>
      <c r="C122" s="342"/>
      <c r="D122" s="324"/>
      <c r="E122" s="428"/>
      <c r="F122" s="428"/>
      <c r="G122" s="344"/>
      <c r="H122" s="346" t="s">
        <v>718</v>
      </c>
      <c r="I122" s="118"/>
      <c r="J122" s="117"/>
      <c r="K122" s="117"/>
      <c r="L122" s="117"/>
      <c r="M122" s="117"/>
      <c r="N122" s="117"/>
      <c r="P122" s="121"/>
    </row>
    <row r="123" spans="1:16" s="116" customFormat="1" ht="29.25" customHeight="1">
      <c r="A123" s="327">
        <v>3</v>
      </c>
      <c r="B123" s="429" t="s">
        <v>439</v>
      </c>
      <c r="C123" s="430"/>
      <c r="D123" s="324"/>
      <c r="E123" s="431"/>
      <c r="F123" s="431"/>
      <c r="G123" s="431"/>
      <c r="H123" s="363" t="s">
        <v>718</v>
      </c>
      <c r="I123" s="118"/>
      <c r="J123" s="117"/>
      <c r="K123" s="117"/>
      <c r="N123" s="122"/>
      <c r="P123" s="121"/>
    </row>
    <row r="124" spans="1:16" s="353" customFormat="1">
      <c r="A124" s="342" t="s">
        <v>441</v>
      </c>
      <c r="B124" s="351" t="s">
        <v>625</v>
      </c>
      <c r="C124" s="342" t="s">
        <v>29</v>
      </c>
      <c r="D124" s="324">
        <f>64+606+280+546</f>
        <v>1496</v>
      </c>
      <c r="E124" s="346">
        <f>VLOOKUP(B124,Composições!$B:$I,8,FALSE)</f>
        <v>0</v>
      </c>
      <c r="F124" s="346">
        <f t="shared" ref="F124:F144" si="8">D124*E124</f>
        <v>0</v>
      </c>
      <c r="G124" s="346">
        <v>0</v>
      </c>
      <c r="H124" s="346">
        <f t="shared" ref="H124:H139" si="9">ROUND(D124*G124,2)</f>
        <v>0</v>
      </c>
      <c r="I124" s="341"/>
      <c r="J124" s="352"/>
      <c r="K124" s="326"/>
      <c r="O124" s="325"/>
      <c r="P124" s="347"/>
    </row>
    <row r="125" spans="1:16" ht="25.5">
      <c r="A125" s="342" t="s">
        <v>442</v>
      </c>
      <c r="B125" s="343" t="s">
        <v>255</v>
      </c>
      <c r="C125" s="342" t="s">
        <v>29</v>
      </c>
      <c r="D125" s="324">
        <f>21+60+238+222</f>
        <v>541</v>
      </c>
      <c r="E125" s="346">
        <f>VLOOKUP(B125,Composições!$B:$I,8,FALSE)</f>
        <v>6.7</v>
      </c>
      <c r="F125" s="354">
        <f t="shared" si="8"/>
        <v>3624.7</v>
      </c>
      <c r="G125" s="346">
        <v>0</v>
      </c>
      <c r="H125" s="346">
        <f t="shared" si="9"/>
        <v>0</v>
      </c>
      <c r="I125" s="341"/>
      <c r="P125" s="347"/>
    </row>
    <row r="126" spans="1:16" ht="25.5">
      <c r="A126" s="342" t="s">
        <v>443</v>
      </c>
      <c r="B126" s="343" t="s">
        <v>256</v>
      </c>
      <c r="C126" s="342" t="s">
        <v>29</v>
      </c>
      <c r="D126" s="324">
        <f>2+35+28+15</f>
        <v>80</v>
      </c>
      <c r="E126" s="346">
        <f>VLOOKUP(B126,Composições!$B:$I,8,FALSE)</f>
        <v>6.7</v>
      </c>
      <c r="F126" s="346">
        <f t="shared" si="8"/>
        <v>536</v>
      </c>
      <c r="G126" s="346">
        <v>0</v>
      </c>
      <c r="H126" s="346">
        <f t="shared" si="9"/>
        <v>0</v>
      </c>
      <c r="I126" s="341"/>
      <c r="P126" s="347"/>
    </row>
    <row r="127" spans="1:16" s="116" customFormat="1" ht="25.5">
      <c r="A127" s="342" t="s">
        <v>444</v>
      </c>
      <c r="B127" s="343" t="s">
        <v>258</v>
      </c>
      <c r="C127" s="342" t="s">
        <v>29</v>
      </c>
      <c r="D127" s="324"/>
      <c r="E127" s="346">
        <f>VLOOKUP(B127,Composições!$B:$I,8,FALSE)</f>
        <v>6.7</v>
      </c>
      <c r="F127" s="346">
        <f t="shared" si="8"/>
        <v>0</v>
      </c>
      <c r="G127" s="346">
        <f>Composições!H13</f>
        <v>0</v>
      </c>
      <c r="H127" s="346">
        <f t="shared" si="9"/>
        <v>0</v>
      </c>
      <c r="I127" s="118"/>
      <c r="J127" s="117"/>
      <c r="K127" s="117"/>
      <c r="L127" s="117"/>
      <c r="M127" s="117"/>
      <c r="N127" s="117"/>
      <c r="P127" s="121"/>
    </row>
    <row r="128" spans="1:16" ht="25.5">
      <c r="A128" s="342" t="s">
        <v>445</v>
      </c>
      <c r="B128" s="343" t="s">
        <v>257</v>
      </c>
      <c r="C128" s="342" t="s">
        <v>29</v>
      </c>
      <c r="D128" s="324">
        <f>2+25+28+15</f>
        <v>70</v>
      </c>
      <c r="E128" s="346">
        <f>VLOOKUP(B128,Composições!$B:$I,8,FALSE)</f>
        <v>6.7</v>
      </c>
      <c r="F128" s="346">
        <f t="shared" si="8"/>
        <v>469</v>
      </c>
      <c r="G128" s="346">
        <v>0</v>
      </c>
      <c r="H128" s="346">
        <f t="shared" si="9"/>
        <v>0</v>
      </c>
      <c r="I128" s="341"/>
      <c r="L128" s="326"/>
      <c r="M128" s="326"/>
      <c r="N128" s="326"/>
      <c r="P128" s="347"/>
    </row>
    <row r="129" spans="1:16" ht="25.5">
      <c r="A129" s="342" t="s">
        <v>446</v>
      </c>
      <c r="B129" s="343" t="s">
        <v>540</v>
      </c>
      <c r="C129" s="342" t="s">
        <v>29</v>
      </c>
      <c r="D129" s="324">
        <f>417+826+1289+450+1026</f>
        <v>4008</v>
      </c>
      <c r="E129" s="346">
        <f>VLOOKUP(B129,Composições!$B:$I,8,FALSE)</f>
        <v>6.7</v>
      </c>
      <c r="F129" s="346">
        <f t="shared" si="8"/>
        <v>26853.599999999999</v>
      </c>
      <c r="G129" s="346">
        <v>0</v>
      </c>
      <c r="H129" s="346">
        <f t="shared" si="9"/>
        <v>0</v>
      </c>
      <c r="I129" s="341"/>
      <c r="L129" s="326"/>
      <c r="M129" s="326"/>
      <c r="N129" s="326"/>
      <c r="P129" s="347"/>
    </row>
    <row r="130" spans="1:16" ht="42" customHeight="1">
      <c r="A130" s="342" t="s">
        <v>618</v>
      </c>
      <c r="B130" s="343" t="s">
        <v>541</v>
      </c>
      <c r="C130" s="342" t="s">
        <v>29</v>
      </c>
      <c r="D130" s="324">
        <f>182+540+712+263+171</f>
        <v>1868</v>
      </c>
      <c r="E130" s="346">
        <f>VLOOKUP(B130,Composições!$B:$I,8,FALSE)</f>
        <v>6.7</v>
      </c>
      <c r="F130" s="346">
        <f t="shared" si="8"/>
        <v>12515.6</v>
      </c>
      <c r="G130" s="346">
        <v>0</v>
      </c>
      <c r="H130" s="346">
        <f t="shared" si="9"/>
        <v>0</v>
      </c>
      <c r="I130" s="341"/>
      <c r="L130" s="326"/>
      <c r="M130" s="326"/>
      <c r="N130" s="326"/>
      <c r="P130" s="347"/>
    </row>
    <row r="131" spans="1:16" ht="42" customHeight="1">
      <c r="A131" s="342" t="s">
        <v>619</v>
      </c>
      <c r="B131" s="343" t="s">
        <v>542</v>
      </c>
      <c r="C131" s="342" t="s">
        <v>29</v>
      </c>
      <c r="D131" s="324">
        <f>42+192+214+77+171</f>
        <v>696</v>
      </c>
      <c r="E131" s="346">
        <f>VLOOKUP(B131,Composições!$B:$I,8,FALSE)</f>
        <v>6.7</v>
      </c>
      <c r="F131" s="346">
        <f t="shared" si="8"/>
        <v>4663.2</v>
      </c>
      <c r="G131" s="346">
        <v>0</v>
      </c>
      <c r="H131" s="346">
        <f t="shared" si="9"/>
        <v>0</v>
      </c>
      <c r="I131" s="341"/>
      <c r="L131" s="326"/>
      <c r="M131" s="326"/>
      <c r="N131" s="326"/>
      <c r="P131" s="347"/>
    </row>
    <row r="132" spans="1:16" s="116" customFormat="1" ht="25.5">
      <c r="A132" s="342" t="s">
        <v>620</v>
      </c>
      <c r="B132" s="343" t="s">
        <v>259</v>
      </c>
      <c r="C132" s="342" t="s">
        <v>29</v>
      </c>
      <c r="D132" s="324"/>
      <c r="E132" s="346">
        <f>Composições!I22</f>
        <v>0</v>
      </c>
      <c r="F132" s="346">
        <f t="shared" si="8"/>
        <v>0</v>
      </c>
      <c r="G132" s="346">
        <f>Composições!H38</f>
        <v>0</v>
      </c>
      <c r="H132" s="346">
        <f t="shared" si="9"/>
        <v>0</v>
      </c>
      <c r="I132" s="118"/>
      <c r="J132" s="117"/>
      <c r="K132" s="117"/>
      <c r="L132" s="117"/>
      <c r="M132" s="117"/>
      <c r="N132" s="117"/>
      <c r="P132" s="121"/>
    </row>
    <row r="133" spans="1:16" s="116" customFormat="1" ht="25.5">
      <c r="A133" s="342" t="s">
        <v>28</v>
      </c>
      <c r="B133" s="343" t="s">
        <v>413</v>
      </c>
      <c r="C133" s="342" t="s">
        <v>29</v>
      </c>
      <c r="D133" s="324"/>
      <c r="E133" s="346">
        <f>Composições!I23</f>
        <v>6.7</v>
      </c>
      <c r="F133" s="346">
        <f t="shared" si="8"/>
        <v>0</v>
      </c>
      <c r="G133" s="346">
        <f>Composições!H43</f>
        <v>0</v>
      </c>
      <c r="H133" s="346">
        <f t="shared" si="9"/>
        <v>0</v>
      </c>
      <c r="I133" s="118"/>
      <c r="J133" s="117"/>
      <c r="K133" s="117"/>
      <c r="L133" s="117"/>
      <c r="M133" s="117"/>
      <c r="N133" s="117"/>
      <c r="P133" s="121"/>
    </row>
    <row r="134" spans="1:16" s="116" customFormat="1" ht="12.75" customHeight="1">
      <c r="A134" s="342" t="s">
        <v>320</v>
      </c>
      <c r="B134" s="343" t="s">
        <v>260</v>
      </c>
      <c r="C134" s="342" t="s">
        <v>29</v>
      </c>
      <c r="D134" s="324"/>
      <c r="E134" s="346">
        <f>Composições!I24</f>
        <v>0</v>
      </c>
      <c r="F134" s="346">
        <f t="shared" si="8"/>
        <v>0</v>
      </c>
      <c r="G134" s="346">
        <f>Composições!H48</f>
        <v>0</v>
      </c>
      <c r="H134" s="346">
        <f t="shared" si="9"/>
        <v>0</v>
      </c>
      <c r="I134" s="118"/>
      <c r="J134" s="117"/>
      <c r="K134" s="117"/>
      <c r="L134" s="117"/>
      <c r="M134" s="117"/>
      <c r="N134" s="117"/>
      <c r="P134" s="121"/>
    </row>
    <row r="135" spans="1:16" s="116" customFormat="1" ht="12.75" customHeight="1">
      <c r="A135" s="342" t="s">
        <v>339</v>
      </c>
      <c r="B135" s="343" t="s">
        <v>261</v>
      </c>
      <c r="C135" s="342" t="s">
        <v>29</v>
      </c>
      <c r="D135" s="324"/>
      <c r="E135" s="346">
        <f>Composições!I25</f>
        <v>0</v>
      </c>
      <c r="F135" s="346">
        <f t="shared" si="8"/>
        <v>0</v>
      </c>
      <c r="G135" s="346">
        <f>Composições!H53</f>
        <v>0</v>
      </c>
      <c r="H135" s="346">
        <f t="shared" si="9"/>
        <v>0</v>
      </c>
      <c r="I135" s="118"/>
      <c r="J135" s="117"/>
      <c r="K135" s="117"/>
      <c r="L135" s="117"/>
      <c r="M135" s="117"/>
      <c r="N135" s="117"/>
      <c r="P135" s="121"/>
    </row>
    <row r="136" spans="1:16" s="116" customFormat="1" ht="12.75" customHeight="1">
      <c r="A136" s="342" t="s">
        <v>368</v>
      </c>
      <c r="B136" s="343" t="s">
        <v>262</v>
      </c>
      <c r="C136" s="342" t="s">
        <v>29</v>
      </c>
      <c r="D136" s="324"/>
      <c r="E136" s="346">
        <f>Composições!I26</f>
        <v>0</v>
      </c>
      <c r="F136" s="346">
        <f t="shared" si="8"/>
        <v>0</v>
      </c>
      <c r="G136" s="346">
        <f>Composições!H58</f>
        <v>0</v>
      </c>
      <c r="H136" s="346">
        <f t="shared" si="9"/>
        <v>0</v>
      </c>
      <c r="I136" s="118"/>
      <c r="J136" s="117"/>
      <c r="K136" s="117"/>
      <c r="L136" s="117"/>
      <c r="M136" s="117"/>
      <c r="N136" s="117"/>
      <c r="P136" s="121"/>
    </row>
    <row r="137" spans="1:16" s="116" customFormat="1" ht="12.75" customHeight="1">
      <c r="A137" s="342" t="s">
        <v>369</v>
      </c>
      <c r="B137" s="343" t="s">
        <v>319</v>
      </c>
      <c r="C137" s="342" t="s">
        <v>29</v>
      </c>
      <c r="D137" s="324"/>
      <c r="E137" s="346">
        <f>Composições!I27</f>
        <v>0</v>
      </c>
      <c r="F137" s="346">
        <f t="shared" si="8"/>
        <v>0</v>
      </c>
      <c r="G137" s="346">
        <f>Composições!H63</f>
        <v>0</v>
      </c>
      <c r="H137" s="346">
        <f t="shared" si="9"/>
        <v>0</v>
      </c>
      <c r="I137" s="118"/>
      <c r="J137" s="117"/>
      <c r="K137" s="117"/>
      <c r="L137" s="117"/>
      <c r="M137" s="117"/>
      <c r="N137" s="117"/>
      <c r="P137" s="121"/>
    </row>
    <row r="138" spans="1:16" s="116" customFormat="1" ht="12.75" customHeight="1">
      <c r="A138" s="342" t="s">
        <v>621</v>
      </c>
      <c r="B138" s="343" t="s">
        <v>201</v>
      </c>
      <c r="C138" s="342" t="s">
        <v>29</v>
      </c>
      <c r="D138" s="324"/>
      <c r="E138" s="346">
        <f>Composições!I28</f>
        <v>6.7</v>
      </c>
      <c r="F138" s="346">
        <f t="shared" si="8"/>
        <v>0</v>
      </c>
      <c r="G138" s="346">
        <f>Composições!H68</f>
        <v>0</v>
      </c>
      <c r="H138" s="346">
        <f t="shared" si="9"/>
        <v>0</v>
      </c>
      <c r="I138" s="118"/>
      <c r="J138" s="117"/>
      <c r="K138" s="117"/>
      <c r="L138" s="117"/>
      <c r="M138" s="117"/>
      <c r="N138" s="117"/>
      <c r="P138" s="121"/>
    </row>
    <row r="139" spans="1:16" s="116" customFormat="1" ht="12.75" customHeight="1">
      <c r="A139" s="342" t="s">
        <v>622</v>
      </c>
      <c r="B139" s="349" t="s">
        <v>361</v>
      </c>
      <c r="C139" s="342" t="s">
        <v>29</v>
      </c>
      <c r="D139" s="324"/>
      <c r="E139" s="346">
        <f>Composições!I29</f>
        <v>0</v>
      </c>
      <c r="F139" s="346">
        <f t="shared" si="8"/>
        <v>0</v>
      </c>
      <c r="G139" s="346"/>
      <c r="H139" s="346">
        <f t="shared" si="9"/>
        <v>0</v>
      </c>
      <c r="I139" s="118"/>
      <c r="J139" s="117"/>
      <c r="K139" s="117"/>
      <c r="L139" s="117"/>
      <c r="M139" s="117"/>
      <c r="N139" s="117"/>
      <c r="P139" s="121"/>
    </row>
    <row r="140" spans="1:16" s="116" customFormat="1" ht="12.75" customHeight="1">
      <c r="A140" s="342" t="s">
        <v>623</v>
      </c>
      <c r="B140" s="432" t="s">
        <v>359</v>
      </c>
      <c r="C140" s="342" t="s">
        <v>375</v>
      </c>
      <c r="D140" s="324"/>
      <c r="E140" s="346">
        <f>Composições!I1408</f>
        <v>29.34</v>
      </c>
      <c r="F140" s="346">
        <f t="shared" si="8"/>
        <v>0</v>
      </c>
      <c r="G140" s="346"/>
      <c r="H140" s="346"/>
      <c r="I140" s="118"/>
      <c r="J140" s="117"/>
      <c r="K140" s="117"/>
      <c r="L140" s="117"/>
      <c r="M140" s="117"/>
      <c r="N140" s="117"/>
      <c r="P140" s="121"/>
    </row>
    <row r="141" spans="1:16" s="116" customFormat="1" ht="12.75" customHeight="1">
      <c r="A141" s="342" t="s">
        <v>624</v>
      </c>
      <c r="B141" s="349" t="s">
        <v>338</v>
      </c>
      <c r="C141" s="342" t="s">
        <v>29</v>
      </c>
      <c r="D141" s="324"/>
      <c r="E141" s="346">
        <f>Composições!I124</f>
        <v>10</v>
      </c>
      <c r="F141" s="346">
        <f t="shared" si="8"/>
        <v>0</v>
      </c>
      <c r="G141" s="346"/>
      <c r="H141" s="346"/>
      <c r="I141" s="118"/>
      <c r="J141" s="117"/>
      <c r="K141" s="117"/>
      <c r="L141" s="117"/>
      <c r="M141" s="117"/>
      <c r="N141" s="117"/>
      <c r="P141" s="121"/>
    </row>
    <row r="142" spans="1:16" s="116" customFormat="1" ht="12.75" customHeight="1">
      <c r="A142" s="101" t="s">
        <v>767</v>
      </c>
      <c r="B142" s="112" t="s">
        <v>768</v>
      </c>
      <c r="C142" s="101" t="s">
        <v>29</v>
      </c>
      <c r="D142" s="436">
        <v>8</v>
      </c>
      <c r="E142" s="110">
        <f>[2]Composições!I1420</f>
        <v>36</v>
      </c>
      <c r="F142" s="110">
        <f t="shared" si="8"/>
        <v>288</v>
      </c>
      <c r="G142" s="110"/>
      <c r="H142" s="110"/>
      <c r="I142" s="118"/>
      <c r="J142" s="117"/>
      <c r="K142" s="117"/>
      <c r="L142" s="117"/>
      <c r="M142" s="117"/>
      <c r="N142" s="117"/>
      <c r="P142" s="121"/>
    </row>
    <row r="143" spans="1:16" s="116" customFormat="1" ht="12.75" customHeight="1">
      <c r="A143" s="101" t="s">
        <v>769</v>
      </c>
      <c r="B143" s="112" t="s">
        <v>770</v>
      </c>
      <c r="C143" s="101" t="s">
        <v>29</v>
      </c>
      <c r="D143" s="436">
        <v>18</v>
      </c>
      <c r="E143" s="110">
        <f>[2]Composições!I1423</f>
        <v>18</v>
      </c>
      <c r="F143" s="110">
        <f t="shared" si="8"/>
        <v>324</v>
      </c>
      <c r="G143" s="110"/>
      <c r="H143" s="110"/>
      <c r="I143" s="118"/>
      <c r="J143" s="117"/>
      <c r="K143" s="117"/>
      <c r="L143" s="117"/>
      <c r="M143" s="117"/>
      <c r="N143" s="117"/>
      <c r="P143" s="121"/>
    </row>
    <row r="144" spans="1:16" s="116" customFormat="1" ht="12.75" customHeight="1">
      <c r="A144" s="101" t="s">
        <v>771</v>
      </c>
      <c r="B144" s="112" t="s">
        <v>772</v>
      </c>
      <c r="C144" s="101" t="s">
        <v>29</v>
      </c>
      <c r="D144" s="436">
        <v>8</v>
      </c>
      <c r="E144" s="110">
        <f>[2]Composições!I1426</f>
        <v>4.5</v>
      </c>
      <c r="F144" s="110">
        <f t="shared" si="8"/>
        <v>36</v>
      </c>
      <c r="G144" s="110"/>
      <c r="H144" s="110"/>
      <c r="I144" s="118"/>
      <c r="J144" s="117"/>
      <c r="K144" s="117"/>
      <c r="L144" s="117"/>
      <c r="M144" s="117"/>
      <c r="N144" s="117"/>
      <c r="P144" s="121"/>
    </row>
    <row r="145" spans="1:16" s="116" customFormat="1" ht="12.75" customHeight="1">
      <c r="A145" s="342"/>
      <c r="B145" s="349"/>
      <c r="C145" s="342"/>
      <c r="D145" s="324"/>
      <c r="E145" s="346"/>
      <c r="F145" s="346"/>
      <c r="G145" s="346"/>
      <c r="H145" s="346"/>
      <c r="I145" s="118"/>
      <c r="J145" s="117"/>
      <c r="K145" s="117"/>
      <c r="L145" s="117"/>
      <c r="M145" s="117"/>
      <c r="N145" s="117"/>
      <c r="P145" s="121"/>
    </row>
    <row r="146" spans="1:16" s="116" customFormat="1" ht="29.25" customHeight="1">
      <c r="A146" s="498" t="s">
        <v>459</v>
      </c>
      <c r="B146" s="498"/>
      <c r="C146" s="327"/>
      <c r="D146" s="324"/>
      <c r="E146" s="431"/>
      <c r="F146" s="376">
        <f>SUM(F124:F144)</f>
        <v>49310.1</v>
      </c>
      <c r="G146" s="376"/>
      <c r="H146" s="363">
        <f>ROUND(SUM(H124:H141),2)</f>
        <v>0</v>
      </c>
      <c r="I146" s="118"/>
      <c r="J146" s="117"/>
      <c r="K146" s="117"/>
      <c r="L146" s="117"/>
      <c r="M146" s="117"/>
      <c r="N146" s="117"/>
      <c r="P146" s="121"/>
    </row>
    <row r="147" spans="1:16" s="120" customFormat="1" ht="29.25" customHeight="1">
      <c r="A147" s="327">
        <v>4</v>
      </c>
      <c r="B147" s="429" t="s">
        <v>440</v>
      </c>
      <c r="C147" s="430"/>
      <c r="D147" s="324"/>
      <c r="E147" s="431"/>
      <c r="F147" s="431"/>
      <c r="G147" s="431"/>
      <c r="H147" s="363" t="s">
        <v>718</v>
      </c>
      <c r="I147" s="118"/>
      <c r="J147" s="119"/>
      <c r="K147" s="117"/>
      <c r="L147" s="119"/>
      <c r="M147" s="119"/>
      <c r="N147" s="117"/>
      <c r="P147" s="121"/>
    </row>
    <row r="148" spans="1:16" s="353" customFormat="1" ht="28.5">
      <c r="A148" s="342" t="s">
        <v>447</v>
      </c>
      <c r="B148" s="355" t="s">
        <v>544</v>
      </c>
      <c r="C148" s="342" t="s">
        <v>30</v>
      </c>
      <c r="D148" s="324">
        <f>50*85.6*1.03+(7032)+(18867)+6788+15081.14</f>
        <v>52177</v>
      </c>
      <c r="E148" s="344">
        <f>VLOOKUP(B148,Composições!$B:$I,8,FALSE)</f>
        <v>0.04</v>
      </c>
      <c r="F148" s="344">
        <f t="shared" ref="F148:F163" si="10">D148*E148</f>
        <v>2087.08</v>
      </c>
      <c r="G148" s="346">
        <v>0</v>
      </c>
      <c r="H148" s="346">
        <f t="shared" ref="H148:H162" si="11">ROUND(D148*G148,2)</f>
        <v>0</v>
      </c>
      <c r="I148" s="341"/>
      <c r="J148" s="352"/>
      <c r="K148" s="326"/>
      <c r="O148" s="325"/>
      <c r="P148" s="347"/>
    </row>
    <row r="149" spans="1:16" ht="25.5">
      <c r="A149" s="342" t="s">
        <v>448</v>
      </c>
      <c r="B149" s="343" t="s">
        <v>350</v>
      </c>
      <c r="C149" s="342" t="s">
        <v>30</v>
      </c>
      <c r="D149" s="324">
        <f>8095</f>
        <v>8095</v>
      </c>
      <c r="E149" s="344">
        <f>VLOOKUP(B149,Composições!$B:$I,8,FALSE)</f>
        <v>0.04</v>
      </c>
      <c r="F149" s="344">
        <f t="shared" si="10"/>
        <v>323.8</v>
      </c>
      <c r="G149" s="345">
        <f>VLOOKUP(B149,Composições!$B:$I,6,FALSE)</f>
        <v>0</v>
      </c>
      <c r="H149" s="346">
        <f t="shared" si="11"/>
        <v>0</v>
      </c>
      <c r="I149" s="341"/>
      <c r="J149" s="352"/>
      <c r="P149" s="347"/>
    </row>
    <row r="150" spans="1:16" ht="25.5">
      <c r="A150" s="342" t="s">
        <v>449</v>
      </c>
      <c r="B150" s="343" t="s">
        <v>351</v>
      </c>
      <c r="C150" s="342" t="s">
        <v>30</v>
      </c>
      <c r="D150" s="324">
        <f>17416</f>
        <v>17416</v>
      </c>
      <c r="E150" s="344">
        <f>VLOOKUP(B150,Composições!$B:$I,8,FALSE)</f>
        <v>0.04</v>
      </c>
      <c r="F150" s="344">
        <f t="shared" si="10"/>
        <v>696.64</v>
      </c>
      <c r="G150" s="345">
        <f>VLOOKUP(B150,Composições!$B:$I,6,FALSE)</f>
        <v>0</v>
      </c>
      <c r="H150" s="346">
        <f t="shared" si="11"/>
        <v>0</v>
      </c>
      <c r="I150" s="341"/>
      <c r="J150" s="352"/>
      <c r="L150" s="326"/>
      <c r="M150" s="326"/>
      <c r="N150" s="326"/>
      <c r="P150" s="347"/>
    </row>
    <row r="151" spans="1:16" ht="25.5">
      <c r="A151" s="342" t="s">
        <v>450</v>
      </c>
      <c r="B151" s="343" t="s">
        <v>352</v>
      </c>
      <c r="C151" s="342" t="s">
        <v>30</v>
      </c>
      <c r="D151" s="324"/>
      <c r="E151" s="344">
        <f>VLOOKUP(B151,Composições!$B:$I,8,FALSE)</f>
        <v>0.04</v>
      </c>
      <c r="F151" s="344">
        <f t="shared" si="10"/>
        <v>0</v>
      </c>
      <c r="G151" s="345">
        <f>VLOOKUP(B151,Composições!$B:$I,6,FALSE)</f>
        <v>0</v>
      </c>
      <c r="H151" s="346">
        <f t="shared" si="11"/>
        <v>0</v>
      </c>
      <c r="I151" s="341"/>
      <c r="L151" s="326"/>
      <c r="M151" s="326"/>
      <c r="N151" s="326"/>
      <c r="P151" s="347"/>
    </row>
    <row r="152" spans="1:16" ht="25.5">
      <c r="A152" s="342" t="s">
        <v>451</v>
      </c>
      <c r="B152" s="343" t="s">
        <v>353</v>
      </c>
      <c r="C152" s="342" t="s">
        <v>30</v>
      </c>
      <c r="D152" s="324"/>
      <c r="E152" s="344">
        <f>VLOOKUP(B152,Composições!$B:$I,8,FALSE)</f>
        <v>0.04</v>
      </c>
      <c r="F152" s="344">
        <f t="shared" si="10"/>
        <v>0</v>
      </c>
      <c r="G152" s="345">
        <f>VLOOKUP(B152,Composições!$B:$I,6,FALSE)</f>
        <v>0</v>
      </c>
      <c r="H152" s="346">
        <f t="shared" si="11"/>
        <v>0</v>
      </c>
      <c r="I152" s="341"/>
      <c r="L152" s="326"/>
      <c r="M152" s="326"/>
      <c r="N152" s="326"/>
      <c r="P152" s="347"/>
    </row>
    <row r="153" spans="1:16" ht="25.5">
      <c r="A153" s="342" t="s">
        <v>448</v>
      </c>
      <c r="B153" s="349" t="s">
        <v>617</v>
      </c>
      <c r="C153" s="342" t="s">
        <v>35</v>
      </c>
      <c r="D153" s="324">
        <f>2300+14000+14000+14800</f>
        <v>45100</v>
      </c>
      <c r="E153" s="344">
        <f>VLOOKUP(B153,Composições!$B:$I,8,FALSE)</f>
        <v>0.03</v>
      </c>
      <c r="F153" s="344">
        <f t="shared" si="10"/>
        <v>1353</v>
      </c>
      <c r="G153" s="345">
        <v>0</v>
      </c>
      <c r="H153" s="346">
        <f t="shared" si="11"/>
        <v>0</v>
      </c>
      <c r="I153" s="341"/>
      <c r="L153" s="326"/>
      <c r="M153" s="326"/>
      <c r="N153" s="326"/>
      <c r="P153" s="347"/>
    </row>
    <row r="154" spans="1:16" s="116" customFormat="1" ht="12.75" customHeight="1">
      <c r="A154" s="342" t="s">
        <v>452</v>
      </c>
      <c r="B154" s="343" t="s">
        <v>121</v>
      </c>
      <c r="C154" s="342" t="s">
        <v>35</v>
      </c>
      <c r="D154" s="324"/>
      <c r="E154" s="344">
        <f>VLOOKUP(B154,Composições!$B:$I,8,FALSE)</f>
        <v>0.06</v>
      </c>
      <c r="F154" s="344">
        <f t="shared" si="10"/>
        <v>0</v>
      </c>
      <c r="G154" s="345">
        <f>VLOOKUP(B154,Composições!$B:$I,6,FALSE)</f>
        <v>0</v>
      </c>
      <c r="H154" s="346">
        <f t="shared" si="11"/>
        <v>0</v>
      </c>
      <c r="I154" s="118"/>
      <c r="J154" s="117"/>
      <c r="K154" s="117"/>
      <c r="L154" s="117"/>
      <c r="M154" s="117"/>
      <c r="N154" s="117"/>
      <c r="P154" s="121"/>
    </row>
    <row r="155" spans="1:16" s="116" customFormat="1" ht="25.5">
      <c r="A155" s="342" t="s">
        <v>453</v>
      </c>
      <c r="B155" s="343" t="s">
        <v>122</v>
      </c>
      <c r="C155" s="342" t="s">
        <v>35</v>
      </c>
      <c r="D155" s="324"/>
      <c r="E155" s="344">
        <f>VLOOKUP(B155,Composições!$B:$I,8,FALSE)</f>
        <v>0.06</v>
      </c>
      <c r="F155" s="344">
        <f t="shared" si="10"/>
        <v>0</v>
      </c>
      <c r="G155" s="345">
        <f>VLOOKUP(B155,Composições!$B:$I,6,FALSE)</f>
        <v>0</v>
      </c>
      <c r="H155" s="346">
        <f t="shared" si="11"/>
        <v>0</v>
      </c>
      <c r="I155" s="118"/>
      <c r="J155" s="117"/>
      <c r="K155" s="117"/>
      <c r="L155" s="117"/>
      <c r="M155" s="117"/>
      <c r="N155" s="117"/>
      <c r="P155" s="121"/>
    </row>
    <row r="156" spans="1:16" s="116" customFormat="1" ht="25.5" customHeight="1">
      <c r="A156" s="342" t="s">
        <v>454</v>
      </c>
      <c r="B156" s="343" t="s">
        <v>614</v>
      </c>
      <c r="C156" s="342" t="s">
        <v>35</v>
      </c>
      <c r="D156" s="324"/>
      <c r="E156" s="344">
        <f>VLOOKUP(B156,Composições!$B:$I,8,FALSE)</f>
        <v>0.03</v>
      </c>
      <c r="F156" s="344">
        <f t="shared" si="10"/>
        <v>0</v>
      </c>
      <c r="G156" s="345">
        <f>VLOOKUP(B156,Composições!$B:$I,6,FALSE)</f>
        <v>0</v>
      </c>
      <c r="H156" s="346">
        <f t="shared" si="11"/>
        <v>0</v>
      </c>
      <c r="I156" s="118"/>
      <c r="J156" s="117"/>
      <c r="K156" s="117"/>
      <c r="L156" s="117"/>
      <c r="M156" s="117"/>
      <c r="N156" s="117"/>
      <c r="P156" s="121"/>
    </row>
    <row r="157" spans="1:16" ht="25.5">
      <c r="A157" s="342" t="s">
        <v>449</v>
      </c>
      <c r="B157" s="343" t="s">
        <v>462</v>
      </c>
      <c r="C157" s="342" t="s">
        <v>35</v>
      </c>
      <c r="D157" s="324">
        <f>D112*52</f>
        <v>126516</v>
      </c>
      <c r="E157" s="344">
        <f>VLOOKUP(B157,Composições!$B:$I,8,FALSE)</f>
        <v>0.02</v>
      </c>
      <c r="F157" s="344">
        <f t="shared" si="10"/>
        <v>2530.3200000000002</v>
      </c>
      <c r="G157" s="345">
        <f>VLOOKUP(B157,Composições!$B:$I,6,FALSE)</f>
        <v>0</v>
      </c>
      <c r="H157" s="346">
        <f t="shared" si="11"/>
        <v>0</v>
      </c>
      <c r="I157" s="341"/>
      <c r="L157" s="326"/>
      <c r="M157" s="326"/>
      <c r="N157" s="326"/>
      <c r="P157" s="347"/>
    </row>
    <row r="158" spans="1:16" ht="25.5">
      <c r="A158" s="342" t="s">
        <v>450</v>
      </c>
      <c r="B158" s="356" t="s">
        <v>465</v>
      </c>
      <c r="C158" s="342" t="s">
        <v>35</v>
      </c>
      <c r="D158" s="324">
        <f>D113*52</f>
        <v>2600</v>
      </c>
      <c r="E158" s="344">
        <f>VLOOKUP(B158,Composições!$B:$I,8,FALSE)</f>
        <v>0.03</v>
      </c>
      <c r="F158" s="344">
        <f t="shared" si="10"/>
        <v>78</v>
      </c>
      <c r="G158" s="345">
        <v>0</v>
      </c>
      <c r="H158" s="346">
        <f t="shared" si="11"/>
        <v>0</v>
      </c>
      <c r="I158" s="341"/>
      <c r="L158" s="326"/>
      <c r="M158" s="326"/>
      <c r="N158" s="326"/>
      <c r="P158" s="347"/>
    </row>
    <row r="159" spans="1:16">
      <c r="A159" s="342" t="s">
        <v>119</v>
      </c>
      <c r="B159" s="349" t="s">
        <v>354</v>
      </c>
      <c r="C159" s="342" t="s">
        <v>35</v>
      </c>
      <c r="D159" s="324"/>
      <c r="E159" s="344">
        <f>Composições!I118</f>
        <v>0.04</v>
      </c>
      <c r="F159" s="344">
        <f t="shared" si="10"/>
        <v>0</v>
      </c>
      <c r="G159" s="345">
        <f>VLOOKUP(B159,Composições!$B:$I,6,FALSE)</f>
        <v>0</v>
      </c>
      <c r="H159" s="346">
        <f t="shared" si="11"/>
        <v>0</v>
      </c>
      <c r="I159" s="341"/>
      <c r="L159" s="326"/>
      <c r="M159" s="326"/>
      <c r="N159" s="326"/>
      <c r="P159" s="347"/>
    </row>
    <row r="160" spans="1:16">
      <c r="A160" s="342" t="s">
        <v>278</v>
      </c>
      <c r="B160" s="343" t="s">
        <v>280</v>
      </c>
      <c r="C160" s="342" t="s">
        <v>30</v>
      </c>
      <c r="D160" s="324"/>
      <c r="E160" s="344">
        <f>Composições!I115</f>
        <v>0.04</v>
      </c>
      <c r="F160" s="344">
        <f t="shared" si="10"/>
        <v>0</v>
      </c>
      <c r="G160" s="345">
        <f>VLOOKUP(B160,Composições!$B:$I,6,FALSE)</f>
        <v>0</v>
      </c>
      <c r="H160" s="346">
        <f t="shared" si="11"/>
        <v>0</v>
      </c>
      <c r="I160" s="341"/>
      <c r="L160" s="326"/>
      <c r="M160" s="326"/>
      <c r="N160" s="326"/>
      <c r="P160" s="347"/>
    </row>
    <row r="161" spans="1:14" ht="25.5">
      <c r="A161" s="342" t="s">
        <v>370</v>
      </c>
      <c r="B161" s="351" t="s">
        <v>411</v>
      </c>
      <c r="C161" s="342" t="s">
        <v>35</v>
      </c>
      <c r="D161" s="324"/>
      <c r="E161" s="344">
        <f>Composições!I127</f>
        <v>10.46</v>
      </c>
      <c r="F161" s="344">
        <f t="shared" si="10"/>
        <v>0</v>
      </c>
      <c r="G161" s="345">
        <f>VLOOKUP(B161,Composições!$B:$I,6,FALSE)</f>
        <v>0</v>
      </c>
      <c r="H161" s="346">
        <f t="shared" si="11"/>
        <v>0</v>
      </c>
      <c r="I161" s="341"/>
      <c r="L161" s="326"/>
      <c r="M161" s="326"/>
      <c r="N161" s="326"/>
    </row>
    <row r="162" spans="1:14">
      <c r="A162" s="342" t="s">
        <v>371</v>
      </c>
      <c r="B162" s="351" t="s">
        <v>279</v>
      </c>
      <c r="C162" s="342" t="s">
        <v>30</v>
      </c>
      <c r="D162" s="324"/>
      <c r="E162" s="344">
        <f>Composições!I121</f>
        <v>0.04</v>
      </c>
      <c r="F162" s="344">
        <f t="shared" si="10"/>
        <v>0</v>
      </c>
      <c r="G162" s="345">
        <f>VLOOKUP(B162,Composições!$B:$I,6,FALSE)</f>
        <v>0</v>
      </c>
      <c r="H162" s="346">
        <f t="shared" si="11"/>
        <v>0</v>
      </c>
      <c r="I162" s="341"/>
      <c r="L162" s="326"/>
      <c r="M162" s="326"/>
      <c r="N162" s="326"/>
    </row>
    <row r="163" spans="1:14" ht="25.5">
      <c r="A163" s="342" t="s">
        <v>616</v>
      </c>
      <c r="B163" s="351" t="s">
        <v>611</v>
      </c>
      <c r="C163" s="342" t="s">
        <v>35</v>
      </c>
      <c r="D163" s="324"/>
      <c r="E163" s="344">
        <f>E158</f>
        <v>0.03</v>
      </c>
      <c r="F163" s="344">
        <f t="shared" si="10"/>
        <v>0</v>
      </c>
      <c r="G163" s="345">
        <v>0</v>
      </c>
      <c r="H163" s="346"/>
      <c r="I163" s="341"/>
      <c r="L163" s="326"/>
      <c r="M163" s="326"/>
      <c r="N163" s="326"/>
    </row>
    <row r="164" spans="1:14">
      <c r="A164" s="357" t="s">
        <v>459</v>
      </c>
      <c r="B164" s="358"/>
      <c r="C164" s="358"/>
      <c r="D164" s="359" t="s">
        <v>718</v>
      </c>
      <c r="E164" s="360"/>
      <c r="F164" s="361">
        <f>SUM(F148:F163)</f>
        <v>7068.84</v>
      </c>
      <c r="G164" s="362"/>
      <c r="H164" s="363">
        <f>ROUND(SUM(H148:H163),2)</f>
        <v>0</v>
      </c>
      <c r="I164" s="341"/>
      <c r="L164" s="326"/>
      <c r="M164" s="326"/>
      <c r="N164" s="326"/>
    </row>
    <row r="165" spans="1:14" s="116" customFormat="1" ht="29.25" customHeight="1">
      <c r="A165" s="499" t="s">
        <v>484</v>
      </c>
      <c r="B165" s="500"/>
      <c r="C165" s="424"/>
      <c r="D165" s="359"/>
      <c r="E165" s="359"/>
      <c r="F165" s="433"/>
      <c r="G165" s="434"/>
      <c r="H165" s="363">
        <f>H121+H146+H164</f>
        <v>0</v>
      </c>
      <c r="I165" s="118"/>
      <c r="J165" s="117"/>
      <c r="K165" s="117"/>
      <c r="L165" s="117"/>
      <c r="M165" s="117"/>
      <c r="N165" s="117"/>
    </row>
    <row r="166" spans="1:14" s="371" customFormat="1" ht="12.75" customHeight="1">
      <c r="A166" s="364"/>
      <c r="B166" s="365"/>
      <c r="C166" s="366"/>
      <c r="D166" s="367" t="s">
        <v>718</v>
      </c>
      <c r="E166" s="367"/>
      <c r="F166" s="367"/>
      <c r="G166" s="368"/>
      <c r="H166" s="369" t="s">
        <v>718</v>
      </c>
      <c r="I166" s="341"/>
      <c r="J166" s="370"/>
      <c r="K166" s="326"/>
      <c r="L166" s="370"/>
      <c r="M166" s="370"/>
      <c r="N166" s="370"/>
    </row>
    <row r="167" spans="1:14" s="371" customFormat="1" ht="29.25" customHeight="1">
      <c r="A167" s="327">
        <v>5</v>
      </c>
      <c r="B167" s="372" t="s">
        <v>469</v>
      </c>
      <c r="C167" s="373"/>
      <c r="D167" s="374" t="s">
        <v>718</v>
      </c>
      <c r="E167" s="374"/>
      <c r="F167" s="374"/>
      <c r="G167" s="374"/>
      <c r="H167" s="375" t="s">
        <v>718</v>
      </c>
      <c r="I167" s="341"/>
      <c r="J167" s="370"/>
      <c r="K167" s="326"/>
    </row>
    <row r="168" spans="1:14" ht="25.5">
      <c r="A168" s="364" t="s">
        <v>456</v>
      </c>
      <c r="B168" s="343" t="s">
        <v>477</v>
      </c>
      <c r="C168" s="342" t="s">
        <v>31</v>
      </c>
      <c r="D168" s="376">
        <f>F121+F146+F164</f>
        <v>96933.96</v>
      </c>
      <c r="E168" s="377"/>
      <c r="F168" s="377"/>
      <c r="G168" s="378">
        <f>'Composições Custo-hora'!C76</f>
        <v>0</v>
      </c>
      <c r="H168" s="346">
        <f>ROUND(D168*G168,2)</f>
        <v>0</v>
      </c>
      <c r="I168" s="341"/>
    </row>
    <row r="169" spans="1:14">
      <c r="A169" s="417" t="s">
        <v>585</v>
      </c>
      <c r="B169" s="379" t="s">
        <v>615</v>
      </c>
      <c r="C169" s="342" t="s">
        <v>635</v>
      </c>
      <c r="D169" s="380">
        <f>40000*5*0.85+(350000)+(802500)+(288750)+282150</f>
        <v>1893400</v>
      </c>
      <c r="E169" s="377"/>
      <c r="F169" s="377"/>
      <c r="G169" s="378">
        <f>Insumos!C167</f>
        <v>0</v>
      </c>
      <c r="H169" s="346">
        <f>ROUND(D169*G169,2)</f>
        <v>0</v>
      </c>
      <c r="I169" s="341"/>
    </row>
    <row r="170" spans="1:14">
      <c r="A170" s="357" t="s">
        <v>470</v>
      </c>
      <c r="B170" s="358"/>
      <c r="C170" s="358"/>
      <c r="D170" s="359" t="s">
        <v>718</v>
      </c>
      <c r="E170" s="358"/>
      <c r="F170" s="358"/>
      <c r="G170" s="360"/>
      <c r="H170" s="363">
        <f>ROUND(SUM(H168:H169),2)</f>
        <v>0</v>
      </c>
      <c r="I170" s="341"/>
      <c r="L170" s="326"/>
      <c r="M170" s="326"/>
      <c r="N170" s="326"/>
    </row>
    <row r="171" spans="1:14" ht="29.25" customHeight="1">
      <c r="A171" s="327">
        <v>6</v>
      </c>
      <c r="B171" s="372" t="s">
        <v>466</v>
      </c>
      <c r="C171" s="373"/>
      <c r="D171" s="374" t="s">
        <v>718</v>
      </c>
      <c r="E171" s="374"/>
      <c r="F171" s="374"/>
      <c r="G171" s="374"/>
      <c r="H171" s="375" t="s">
        <v>718</v>
      </c>
      <c r="I171" s="341"/>
      <c r="L171" s="326"/>
      <c r="M171" s="326"/>
      <c r="N171" s="326"/>
    </row>
    <row r="172" spans="1:14" s="353" customFormat="1" ht="29.25" customHeight="1">
      <c r="A172" s="342" t="s">
        <v>457</v>
      </c>
      <c r="B172" s="420" t="s">
        <v>467</v>
      </c>
      <c r="C172" s="421"/>
      <c r="D172" s="422" t="s">
        <v>718</v>
      </c>
      <c r="E172" s="421"/>
      <c r="F172" s="421"/>
      <c r="G172" s="423"/>
      <c r="H172" s="346">
        <f>H165</f>
        <v>0</v>
      </c>
      <c r="I172" s="341"/>
      <c r="J172" s="352"/>
      <c r="K172" s="326"/>
    </row>
    <row r="173" spans="1:14" s="353" customFormat="1" ht="29.25" customHeight="1">
      <c r="A173" s="342" t="s">
        <v>458</v>
      </c>
      <c r="B173" s="420" t="s">
        <v>468</v>
      </c>
      <c r="C173" s="421"/>
      <c r="D173" s="422" t="s">
        <v>718</v>
      </c>
      <c r="E173" s="421"/>
      <c r="F173" s="423"/>
      <c r="G173" s="381">
        <f>'BDI '!D23</f>
        <v>0</v>
      </c>
      <c r="H173" s="346">
        <f>ROUND(H172*G173,2)</f>
        <v>0</v>
      </c>
      <c r="I173" s="341"/>
      <c r="J173" s="352"/>
      <c r="K173" s="326"/>
    </row>
    <row r="174" spans="1:14" ht="29.25" customHeight="1">
      <c r="A174" s="501" t="s">
        <v>497</v>
      </c>
      <c r="B174" s="502"/>
      <c r="C174" s="502"/>
      <c r="D174" s="359" t="s">
        <v>718</v>
      </c>
      <c r="E174" s="358"/>
      <c r="F174" s="358"/>
      <c r="G174" s="360"/>
      <c r="H174" s="363">
        <f>ROUND(SUM(H172:H173),2)</f>
        <v>0</v>
      </c>
      <c r="I174" s="341"/>
      <c r="L174" s="341"/>
      <c r="M174" s="341"/>
    </row>
    <row r="175" spans="1:14" ht="29.25" customHeight="1">
      <c r="A175" s="342" t="s">
        <v>472</v>
      </c>
      <c r="B175" s="482" t="s">
        <v>455</v>
      </c>
      <c r="C175" s="483"/>
      <c r="D175" s="422" t="s">
        <v>718</v>
      </c>
      <c r="E175" s="421"/>
      <c r="F175" s="421"/>
      <c r="G175" s="423"/>
      <c r="H175" s="346">
        <f>H170</f>
        <v>0</v>
      </c>
      <c r="I175" s="341"/>
    </row>
    <row r="176" spans="1:14" ht="29.25" customHeight="1">
      <c r="A176" s="342" t="s">
        <v>473</v>
      </c>
      <c r="B176" s="482" t="s">
        <v>471</v>
      </c>
      <c r="C176" s="483"/>
      <c r="D176" s="422" t="s">
        <v>718</v>
      </c>
      <c r="E176" s="421"/>
      <c r="F176" s="423"/>
      <c r="G176" s="382">
        <f>'BDI '!D44</f>
        <v>0</v>
      </c>
      <c r="H176" s="346">
        <f>ROUND(H175*G176,2)</f>
        <v>0</v>
      </c>
      <c r="I176" s="341"/>
    </row>
    <row r="177" spans="1:17" ht="29.25" customHeight="1">
      <c r="A177" s="484" t="s">
        <v>498</v>
      </c>
      <c r="B177" s="485"/>
      <c r="C177" s="485"/>
      <c r="D177" s="374" t="s">
        <v>718</v>
      </c>
      <c r="E177" s="373"/>
      <c r="F177" s="373"/>
      <c r="G177" s="383"/>
      <c r="H177" s="363">
        <f>ROUND(SUM(H175:H176),2)</f>
        <v>0</v>
      </c>
      <c r="I177" s="341"/>
    </row>
    <row r="178" spans="1:17" ht="29.25" customHeight="1">
      <c r="A178" s="418"/>
      <c r="B178" s="419"/>
      <c r="C178" s="419"/>
      <c r="D178" s="374"/>
      <c r="E178" s="373"/>
      <c r="F178" s="385"/>
      <c r="G178" s="383"/>
      <c r="H178" s="363"/>
      <c r="I178" s="341"/>
    </row>
    <row r="179" spans="1:17" ht="29.25" customHeight="1">
      <c r="A179" s="418">
        <v>7</v>
      </c>
      <c r="B179" s="372" t="s">
        <v>773</v>
      </c>
      <c r="C179" s="384"/>
      <c r="D179" s="374"/>
      <c r="E179" s="373"/>
      <c r="F179" s="373"/>
      <c r="G179" s="383"/>
      <c r="H179" s="363"/>
      <c r="I179" s="341"/>
    </row>
    <row r="180" spans="1:17" ht="42" customHeight="1">
      <c r="A180" s="342" t="s">
        <v>592</v>
      </c>
      <c r="B180" s="494" t="s">
        <v>761</v>
      </c>
      <c r="C180" s="495"/>
      <c r="D180" s="496"/>
      <c r="E180" s="386" t="s">
        <v>87</v>
      </c>
      <c r="F180" s="387">
        <f>((((SUM(D124:D136))/28)+2)*122)*2</f>
        <v>76816.399999999994</v>
      </c>
      <c r="G180" s="388">
        <f>Insumos!C185</f>
        <v>0</v>
      </c>
      <c r="H180" s="346">
        <f>F180*G180</f>
        <v>0</v>
      </c>
      <c r="I180" s="341"/>
    </row>
    <row r="181" spans="1:17" ht="42" customHeight="1">
      <c r="A181" s="342" t="s">
        <v>774</v>
      </c>
      <c r="B181" s="494" t="s">
        <v>762</v>
      </c>
      <c r="C181" s="495"/>
      <c r="D181" s="496"/>
      <c r="E181" s="386" t="s">
        <v>87</v>
      </c>
      <c r="F181" s="389">
        <f>ROUNDUP(((((D60*100)+(D61*130)+(D62*250))/6000)+((D148+D149+D150)/6000)+(((D153*0.289)+(D157*0.0908)+(D158*0.134))/6000)),0)*122*2</f>
        <v>9516</v>
      </c>
      <c r="G181" s="388">
        <f>Insumos!C186</f>
        <v>0</v>
      </c>
      <c r="H181" s="346">
        <f>F181*G181</f>
        <v>0</v>
      </c>
      <c r="I181" s="341"/>
    </row>
    <row r="182" spans="1:17" s="353" customFormat="1" ht="29.25" customHeight="1">
      <c r="A182" s="342"/>
      <c r="B182" s="486"/>
      <c r="C182" s="487"/>
      <c r="D182" s="488"/>
      <c r="E182" s="487"/>
      <c r="F182" s="489"/>
      <c r="G182" s="390"/>
      <c r="H182" s="346"/>
      <c r="I182" s="341"/>
      <c r="J182" s="326"/>
      <c r="K182" s="326"/>
      <c r="L182" s="325"/>
      <c r="M182" s="325"/>
      <c r="N182" s="325"/>
      <c r="O182" s="325"/>
      <c r="P182" s="325"/>
      <c r="Q182" s="325"/>
    </row>
    <row r="183" spans="1:17" s="353" customFormat="1" ht="27.75" customHeight="1">
      <c r="A183" s="490" t="s">
        <v>775</v>
      </c>
      <c r="B183" s="491"/>
      <c r="C183" s="491"/>
      <c r="D183" s="492"/>
      <c r="E183" s="491"/>
      <c r="F183" s="491"/>
      <c r="G183" s="493"/>
      <c r="H183" s="391">
        <f>ROUND(SUM(H174,H177,H180,H181,H182),2)</f>
        <v>0</v>
      </c>
      <c r="I183" s="341"/>
      <c r="J183" s="326"/>
      <c r="K183" s="326"/>
      <c r="L183" s="325"/>
      <c r="M183" s="325"/>
      <c r="N183" s="325"/>
      <c r="O183" s="326"/>
      <c r="P183" s="325"/>
      <c r="Q183" s="325"/>
    </row>
    <row r="184" spans="1:17">
      <c r="A184" s="392"/>
      <c r="B184" s="393"/>
      <c r="C184" s="394"/>
      <c r="D184" s="395"/>
      <c r="E184" s="395"/>
      <c r="F184" s="395"/>
      <c r="G184" s="396"/>
      <c r="I184" s="341"/>
      <c r="O184" s="341"/>
    </row>
    <row r="185" spans="1:17">
      <c r="A185" s="392"/>
      <c r="B185" s="393"/>
      <c r="C185" s="394"/>
      <c r="D185" s="395"/>
      <c r="E185" s="395"/>
      <c r="F185" s="395"/>
      <c r="G185" s="396"/>
      <c r="I185" s="341"/>
      <c r="L185" s="397"/>
      <c r="O185" s="341"/>
    </row>
    <row r="186" spans="1:17">
      <c r="C186" s="400"/>
      <c r="D186" s="401"/>
      <c r="E186" s="402"/>
      <c r="F186" s="402"/>
      <c r="G186" s="402"/>
      <c r="H186" s="403"/>
      <c r="I186" s="341"/>
    </row>
    <row r="187" spans="1:17">
      <c r="B187" s="404"/>
      <c r="C187" s="405"/>
      <c r="D187" s="401"/>
      <c r="E187" s="406"/>
      <c r="F187" s="406"/>
      <c r="G187" s="406"/>
      <c r="H187" s="407"/>
      <c r="J187" s="326" t="s">
        <v>724</v>
      </c>
    </row>
    <row r="188" spans="1:17" s="326" customFormat="1">
      <c r="A188" s="398"/>
      <c r="B188" s="404"/>
      <c r="C188" s="405"/>
      <c r="D188" s="401"/>
      <c r="E188" s="401"/>
      <c r="F188" s="408"/>
      <c r="G188" s="409"/>
      <c r="H188" s="410"/>
      <c r="I188" s="325"/>
      <c r="J188" s="326">
        <f>ROUNDUP(((SUM(D125:D131)/28)+2),0)</f>
        <v>262</v>
      </c>
      <c r="K188" s="326" t="s">
        <v>238</v>
      </c>
      <c r="L188" s="325"/>
      <c r="M188" s="325"/>
      <c r="N188" s="325"/>
      <c r="O188" s="325"/>
      <c r="P188" s="325"/>
      <c r="Q188" s="325"/>
    </row>
    <row r="189" spans="1:17" s="326" customFormat="1">
      <c r="A189" s="398"/>
      <c r="B189" s="404"/>
      <c r="C189" s="405"/>
      <c r="D189" s="401"/>
      <c r="E189" s="401"/>
      <c r="F189" s="408"/>
      <c r="G189" s="409"/>
      <c r="H189" s="410"/>
      <c r="I189" s="370"/>
      <c r="J189" s="326">
        <v>2</v>
      </c>
      <c r="K189" s="326" t="s">
        <v>725</v>
      </c>
      <c r="L189" s="325"/>
      <c r="M189" s="325"/>
      <c r="N189" s="325"/>
      <c r="O189" s="325"/>
      <c r="P189" s="325"/>
      <c r="Q189" s="325"/>
    </row>
    <row r="190" spans="1:17" s="326" customFormat="1" ht="14.25">
      <c r="A190" s="398"/>
      <c r="B190" s="399"/>
      <c r="C190" s="405"/>
      <c r="D190" s="401"/>
      <c r="E190" s="408"/>
      <c r="F190" s="408"/>
      <c r="G190" s="408"/>
      <c r="H190" s="411"/>
      <c r="I190" s="325"/>
      <c r="J190" s="326">
        <v>122</v>
      </c>
      <c r="K190" s="326" t="s">
        <v>726</v>
      </c>
      <c r="L190" s="325"/>
      <c r="M190" s="325"/>
      <c r="N190" s="325"/>
      <c r="O190" s="325"/>
      <c r="P190" s="325"/>
      <c r="Q190" s="325"/>
    </row>
    <row r="191" spans="1:17" s="326" customFormat="1">
      <c r="A191" s="398"/>
      <c r="B191" s="412"/>
      <c r="C191" s="405"/>
      <c r="D191" s="413"/>
      <c r="E191" s="410"/>
      <c r="F191" s="408"/>
      <c r="G191" s="408"/>
      <c r="H191" s="348"/>
      <c r="I191" s="325"/>
      <c r="J191" s="326">
        <f>J190*(J188+J189)*2</f>
        <v>64416</v>
      </c>
      <c r="K191" s="326" t="s">
        <v>727</v>
      </c>
      <c r="L191" s="325"/>
      <c r="M191" s="325"/>
      <c r="N191" s="325"/>
      <c r="O191" s="325"/>
      <c r="P191" s="325"/>
      <c r="Q191" s="325"/>
    </row>
    <row r="192" spans="1:17" s="326" customFormat="1">
      <c r="A192" s="398"/>
      <c r="B192" s="399"/>
      <c r="C192" s="405"/>
      <c r="D192" s="401"/>
      <c r="E192" s="414"/>
      <c r="F192" s="408"/>
      <c r="G192" s="408"/>
      <c r="H192" s="348"/>
      <c r="I192" s="325"/>
      <c r="L192" s="325"/>
      <c r="M192" s="325"/>
      <c r="N192" s="325"/>
      <c r="O192" s="325"/>
      <c r="P192" s="325"/>
      <c r="Q192" s="325"/>
    </row>
    <row r="193" spans="1:17" s="326" customFormat="1">
      <c r="A193" s="398"/>
      <c r="B193" s="399"/>
      <c r="C193" s="405"/>
      <c r="D193" s="401"/>
      <c r="E193" s="415"/>
      <c r="F193" s="408"/>
      <c r="G193" s="408"/>
      <c r="H193" s="348"/>
      <c r="I193" s="325"/>
      <c r="L193" s="325"/>
      <c r="M193" s="325"/>
      <c r="N193" s="325"/>
      <c r="O193" s="325"/>
      <c r="P193" s="325"/>
      <c r="Q193" s="325"/>
    </row>
    <row r="194" spans="1:17" s="326" customFormat="1">
      <c r="A194" s="398"/>
      <c r="B194" s="399"/>
      <c r="C194" s="398"/>
      <c r="D194" s="408"/>
      <c r="E194" s="408"/>
      <c r="F194" s="408"/>
      <c r="G194" s="408"/>
      <c r="H194" s="348"/>
      <c r="I194" s="325"/>
      <c r="L194" s="325"/>
      <c r="M194" s="325"/>
      <c r="N194" s="325"/>
      <c r="O194" s="325"/>
      <c r="P194" s="325"/>
      <c r="Q194" s="325"/>
    </row>
    <row r="195" spans="1:17" s="326" customFormat="1">
      <c r="A195" s="398"/>
      <c r="B195" s="399"/>
      <c r="C195" s="398"/>
      <c r="D195" s="408"/>
      <c r="E195" s="408"/>
      <c r="F195" s="408"/>
      <c r="G195" s="408"/>
      <c r="H195" s="348"/>
      <c r="I195" s="325"/>
      <c r="L195" s="325"/>
      <c r="M195" s="325"/>
      <c r="N195" s="325"/>
      <c r="O195" s="325"/>
      <c r="P195" s="325"/>
      <c r="Q195" s="325"/>
    </row>
    <row r="196" spans="1:17" s="326" customFormat="1" ht="14.25">
      <c r="A196" s="398"/>
      <c r="B196" s="399"/>
      <c r="C196" s="398"/>
      <c r="D196" s="408"/>
      <c r="E196" s="416"/>
      <c r="F196" s="408"/>
      <c r="G196" s="408"/>
      <c r="H196" s="348"/>
      <c r="I196" s="325"/>
      <c r="L196" s="325"/>
      <c r="M196" s="325"/>
      <c r="N196" s="325"/>
      <c r="O196" s="325"/>
      <c r="P196" s="325"/>
      <c r="Q196" s="325"/>
    </row>
    <row r="197" spans="1:17" s="326" customFormat="1">
      <c r="A197" s="398"/>
      <c r="B197" s="399"/>
      <c r="C197" s="398"/>
      <c r="D197" s="408"/>
      <c r="E197" s="408"/>
      <c r="F197" s="408"/>
      <c r="G197" s="408"/>
      <c r="H197" s="348"/>
      <c r="I197" s="325"/>
      <c r="L197" s="325"/>
      <c r="M197" s="325"/>
      <c r="N197" s="325"/>
      <c r="O197" s="325"/>
      <c r="P197" s="325"/>
      <c r="Q197" s="325"/>
    </row>
    <row r="198" spans="1:17" s="326" customFormat="1">
      <c r="A198" s="398"/>
      <c r="B198" s="399"/>
      <c r="C198" s="398"/>
      <c r="D198" s="408"/>
      <c r="E198" s="408"/>
      <c r="F198" s="408"/>
      <c r="G198" s="408"/>
      <c r="H198" s="348"/>
      <c r="I198" s="325"/>
      <c r="L198" s="325"/>
      <c r="M198" s="325"/>
      <c r="N198" s="325"/>
      <c r="O198" s="325"/>
      <c r="P198" s="325"/>
      <c r="Q198" s="325"/>
    </row>
    <row r="199" spans="1:17" s="326" customFormat="1">
      <c r="A199" s="398"/>
      <c r="B199" s="399"/>
      <c r="C199" s="398"/>
      <c r="D199" s="408"/>
      <c r="E199" s="408"/>
      <c r="F199" s="408"/>
      <c r="G199" s="409"/>
      <c r="H199" s="348"/>
      <c r="I199" s="325"/>
      <c r="L199" s="325"/>
      <c r="M199" s="325"/>
      <c r="N199" s="325"/>
      <c r="O199" s="325"/>
      <c r="P199" s="325"/>
      <c r="Q199" s="325"/>
    </row>
    <row r="200" spans="1:17" s="326" customFormat="1">
      <c r="A200" s="398"/>
      <c r="B200" s="399"/>
      <c r="C200" s="398"/>
      <c r="D200" s="408"/>
      <c r="E200" s="408"/>
      <c r="F200" s="408"/>
      <c r="G200" s="409"/>
      <c r="H200" s="348"/>
      <c r="I200" s="325"/>
      <c r="L200" s="325"/>
      <c r="M200" s="325"/>
      <c r="N200" s="325"/>
      <c r="O200" s="325"/>
      <c r="P200" s="325"/>
      <c r="Q200" s="325"/>
    </row>
  </sheetData>
  <autoFilter ref="A5:H177" xr:uid="{00000000-0009-0000-0000-000006000000}"/>
  <mergeCells count="16">
    <mergeCell ref="A1:H1"/>
    <mergeCell ref="A2:H2"/>
    <mergeCell ref="A4:H4"/>
    <mergeCell ref="A3:H3"/>
    <mergeCell ref="A8:G8"/>
    <mergeCell ref="A121:B121"/>
    <mergeCell ref="A146:B146"/>
    <mergeCell ref="A165:B165"/>
    <mergeCell ref="A174:C174"/>
    <mergeCell ref="B175:C175"/>
    <mergeCell ref="B176:C176"/>
    <mergeCell ref="A177:C177"/>
    <mergeCell ref="B182:F182"/>
    <mergeCell ref="A183:G183"/>
    <mergeCell ref="B180:D180"/>
    <mergeCell ref="B181:D181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rowBreaks count="1" manualBreakCount="1">
    <brk id="129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Veic_Equip</vt:lpstr>
      <vt:lpstr>Capa</vt:lpstr>
      <vt:lpstr>Composições Custo-hora</vt:lpstr>
      <vt:lpstr>Insumos</vt:lpstr>
      <vt:lpstr>Composições</vt:lpstr>
      <vt:lpstr>BDI </vt:lpstr>
      <vt:lpstr>Lote-02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'Lote-02'!Area_de_impressao</vt:lpstr>
      <vt:lpstr>Composições!Titulos_de_impressao</vt:lpstr>
      <vt:lpstr>Insumos!Titulos_de_impressao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Janieiry Melo  de Almeida</cp:lastModifiedBy>
  <cp:lastPrinted>2020-05-19T16:41:47Z</cp:lastPrinted>
  <dcterms:created xsi:type="dcterms:W3CDTF">2004-05-04T14:55:10Z</dcterms:created>
  <dcterms:modified xsi:type="dcterms:W3CDTF">2020-10-02T13:18:38Z</dcterms:modified>
</cp:coreProperties>
</file>