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cadfilho.RRE\Documents\Atualização de Processos\Lotes VII e VIII\Lote VIII\Lote 08_PLPT_5ª Tranche\Plan_Custos+Serv+Mat+Transp - Lote 08\"/>
    </mc:Choice>
  </mc:AlternateContent>
  <xr:revisionPtr revIDLastSave="0" documentId="13_ncr:1_{85EEB77E-69F2-4B58-BD29-64D27C7D0C29}" xr6:coauthVersionLast="47" xr6:coauthVersionMax="47" xr10:uidLastSave="{00000000-0000-0000-0000-000000000000}"/>
  <bookViews>
    <workbookView xWindow="-120" yWindow="-120" windowWidth="29040" windowHeight="15840" tabRatio="872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8_RDRA_34,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Insumos!$A$1:$D$200</definedName>
    <definedName name="_xlnm._FilterDatabase" localSheetId="5" hidden="1">'Lote-08_RDRA_34,5kV'!$A$5:$J$184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'Lote-08_RDRA_34,5kV'!$A$1:$J$186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0" i="3" l="1"/>
  <c r="C199" i="3"/>
  <c r="C198" i="3"/>
  <c r="C197" i="3"/>
  <c r="C196" i="3"/>
  <c r="C195" i="3"/>
  <c r="C194" i="3"/>
  <c r="C193" i="3"/>
  <c r="C192" i="3"/>
  <c r="C191" i="3"/>
  <c r="C190" i="3"/>
  <c r="C189" i="3"/>
  <c r="C188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60" i="3"/>
  <c r="C59" i="3"/>
  <c r="C58" i="3"/>
  <c r="C57" i="3"/>
  <c r="C56" i="3"/>
  <c r="C55" i="3"/>
  <c r="C54" i="3"/>
  <c r="C53" i="3"/>
  <c r="C52" i="3"/>
  <c r="C30" i="3"/>
  <c r="C29" i="3"/>
  <c r="C28" i="3"/>
  <c r="C27" i="3"/>
  <c r="C26" i="3"/>
  <c r="C25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1396" i="2" l="1"/>
  <c r="D142" i="28" s="1"/>
  <c r="D9" i="28"/>
  <c r="D13" i="28"/>
  <c r="D29" i="28"/>
  <c r="D54" i="28"/>
  <c r="D55" i="28"/>
  <c r="D59" i="28"/>
  <c r="D61" i="28"/>
  <c r="D78" i="28"/>
  <c r="D79" i="28"/>
  <c r="D139" i="28"/>
  <c r="E141" i="28"/>
  <c r="E140" i="28"/>
  <c r="E139" i="28"/>
  <c r="E138" i="28"/>
  <c r="E137" i="28"/>
  <c r="E136" i="28"/>
  <c r="E135" i="28"/>
  <c r="E134" i="28"/>
  <c r="E133" i="28"/>
  <c r="E132" i="28"/>
  <c r="E131" i="28"/>
  <c r="E130" i="28"/>
  <c r="E129" i="28"/>
  <c r="E128" i="28"/>
  <c r="E127" i="28"/>
  <c r="E126" i="28"/>
  <c r="E125" i="28"/>
  <c r="E124" i="28"/>
  <c r="E123" i="28"/>
  <c r="E122" i="28"/>
  <c r="E121" i="28"/>
  <c r="E120" i="28"/>
  <c r="E119" i="28"/>
  <c r="E118" i="28"/>
  <c r="E117" i="28"/>
  <c r="E116" i="28"/>
  <c r="E115" i="28"/>
  <c r="E114" i="28"/>
  <c r="E113" i="28"/>
  <c r="E112" i="28"/>
  <c r="E111" i="28"/>
  <c r="E110" i="28"/>
  <c r="E109" i="28"/>
  <c r="E108" i="28"/>
  <c r="E107" i="28"/>
  <c r="E106" i="28"/>
  <c r="E105" i="28"/>
  <c r="E104" i="28"/>
  <c r="E103" i="28"/>
  <c r="E102" i="28"/>
  <c r="E101" i="28"/>
  <c r="E100" i="28"/>
  <c r="E99" i="28"/>
  <c r="E98" i="28"/>
  <c r="E97" i="28"/>
  <c r="E96" i="28"/>
  <c r="E95" i="28"/>
  <c r="E94" i="28"/>
  <c r="E93" i="28"/>
  <c r="E92" i="28"/>
  <c r="E91" i="28"/>
  <c r="E90" i="28"/>
  <c r="E89" i="28"/>
  <c r="E88" i="28"/>
  <c r="E87" i="28"/>
  <c r="E86" i="28"/>
  <c r="E85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I184" i="22"/>
  <c r="J184" i="22" s="1"/>
  <c r="I183" i="22"/>
  <c r="J183" i="22" s="1"/>
  <c r="I172" i="22"/>
  <c r="J172" i="22" s="1"/>
  <c r="G1046" i="2"/>
  <c r="H1367" i="2"/>
  <c r="I1367" i="2" s="1"/>
  <c r="H1386" i="2"/>
  <c r="I1386" i="2" s="1"/>
  <c r="H1379" i="2"/>
  <c r="I1379" i="2" s="1"/>
  <c r="F29" i="28" l="1"/>
  <c r="F78" i="28"/>
  <c r="F79" i="28"/>
  <c r="F55" i="28"/>
  <c r="F9" i="28"/>
  <c r="F54" i="28"/>
  <c r="F61" i="28"/>
  <c r="F139" i="28"/>
  <c r="F59" i="28"/>
  <c r="F13" i="28"/>
  <c r="C77" i="23" l="1"/>
  <c r="E76" i="23"/>
  <c r="E62" i="23"/>
  <c r="C50" i="23"/>
  <c r="C48" i="23"/>
  <c r="C46" i="23"/>
  <c r="C49" i="23"/>
  <c r="C51" i="23"/>
  <c r="C45" i="23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J42" i="28" s="1"/>
  <c r="D75" i="28" s="1"/>
  <c r="F75" i="28" s="1"/>
  <c r="F1448" i="2"/>
  <c r="J37" i="28" s="1"/>
  <c r="D141" i="28" s="1"/>
  <c r="F141" i="28" s="1"/>
  <c r="F1452" i="2"/>
  <c r="J40" i="28" s="1"/>
  <c r="D135" i="28" s="1"/>
  <c r="F135" i="28" s="1"/>
  <c r="F1456" i="2"/>
  <c r="F1455" i="2"/>
  <c r="J43" i="28" s="1"/>
  <c r="D71" i="28" s="1"/>
  <c r="F71" i="28" s="1"/>
  <c r="F1449" i="2"/>
  <c r="J38" i="28" s="1"/>
  <c r="D97" i="28" s="1"/>
  <c r="F97" i="28" s="1"/>
  <c r="F1453" i="2"/>
  <c r="J41" i="28" s="1"/>
  <c r="D42" i="28" s="1"/>
  <c r="F42" i="28" s="1"/>
  <c r="F1447" i="2"/>
  <c r="J36" i="28" s="1"/>
  <c r="D81" i="28" s="1"/>
  <c r="F81" i="28" s="1"/>
  <c r="F1451" i="2"/>
  <c r="J39" i="28" s="1"/>
  <c r="D27" i="28" s="1"/>
  <c r="F27" i="28" s="1"/>
  <c r="F452" i="2"/>
  <c r="J44" i="28" l="1"/>
  <c r="D138" i="28" s="1"/>
  <c r="F138" i="28" s="1"/>
  <c r="E26" i="22" l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E60" i="23" l="1"/>
  <c r="E75" i="23" s="1"/>
  <c r="E58" i="23"/>
  <c r="A1471" i="2" l="1"/>
  <c r="A1474" i="2"/>
  <c r="A1477" i="2"/>
  <c r="A1480" i="2"/>
  <c r="A1482" i="2"/>
  <c r="E30" i="24"/>
  <c r="E108" i="22" l="1"/>
  <c r="F1324" i="2"/>
  <c r="E109" i="22"/>
  <c r="I109" i="22"/>
  <c r="F108" i="22" l="1"/>
  <c r="F109" i="22"/>
  <c r="F1326" i="2"/>
  <c r="F1325" i="2"/>
  <c r="E142" i="22" l="1"/>
  <c r="E44" i="22"/>
  <c r="F1053" i="2"/>
  <c r="E34" i="22"/>
  <c r="F557" i="2"/>
  <c r="F34" i="22" l="1"/>
  <c r="F44" i="22"/>
  <c r="F1055" i="2"/>
  <c r="F1059" i="2"/>
  <c r="F1063" i="2"/>
  <c r="F1061" i="2"/>
  <c r="F1056" i="2"/>
  <c r="F1060" i="2"/>
  <c r="F1054" i="2"/>
  <c r="F1058" i="2"/>
  <c r="F1062" i="2"/>
  <c r="F1057" i="2"/>
  <c r="C52" i="23" l="1"/>
  <c r="E21" i="9" l="1"/>
  <c r="F36" i="9"/>
  <c r="E42" i="9"/>
  <c r="E41" i="9"/>
  <c r="E40" i="9"/>
  <c r="E37" i="9"/>
  <c r="E36" i="9"/>
  <c r="E34" i="9"/>
  <c r="E33" i="9"/>
  <c r="H558" i="2"/>
  <c r="I558" i="2" s="1"/>
  <c r="H202" i="2"/>
  <c r="I202" i="2" s="1"/>
  <c r="H497" i="2"/>
  <c r="H1325" i="2"/>
  <c r="I1325" i="2" s="1"/>
  <c r="H570" i="2"/>
  <c r="I570" i="2" s="1"/>
  <c r="H573" i="2"/>
  <c r="I573" i="2" s="1"/>
  <c r="H459" i="2"/>
  <c r="H475" i="2"/>
  <c r="F200" i="2"/>
  <c r="F152" i="2"/>
  <c r="F171" i="2"/>
  <c r="G526" i="2"/>
  <c r="G525" i="2"/>
  <c r="G497" i="2"/>
  <c r="G475" i="2"/>
  <c r="G460" i="2"/>
  <c r="G459" i="2"/>
  <c r="J117" i="22"/>
  <c r="J118" i="22"/>
  <c r="I475" i="2" l="1"/>
  <c r="H460" i="2"/>
  <c r="I460" i="2" s="1"/>
  <c r="H526" i="2"/>
  <c r="I526" i="2" s="1"/>
  <c r="H571" i="2"/>
  <c r="I571" i="2" s="1"/>
  <c r="H572" i="2"/>
  <c r="I572" i="2" s="1"/>
  <c r="H177" i="2"/>
  <c r="I177" i="2" s="1"/>
  <c r="H156" i="2"/>
  <c r="I156" i="2" s="1"/>
  <c r="H215" i="2"/>
  <c r="I215" i="2" s="1"/>
  <c r="H178" i="2"/>
  <c r="I178" i="2" s="1"/>
  <c r="H157" i="2"/>
  <c r="I157" i="2" s="1"/>
  <c r="H165" i="2"/>
  <c r="I165" i="2" s="1"/>
  <c r="H174" i="2"/>
  <c r="I174" i="2" s="1"/>
  <c r="H158" i="2"/>
  <c r="I158" i="2" s="1"/>
  <c r="H175" i="2"/>
  <c r="I175" i="2" s="1"/>
  <c r="H159" i="2"/>
  <c r="I159" i="2" s="1"/>
  <c r="H203" i="2"/>
  <c r="I203" i="2" s="1"/>
  <c r="H524" i="2"/>
  <c r="I524" i="2" s="1"/>
  <c r="I497" i="2"/>
  <c r="E127" i="22"/>
  <c r="E13" i="22" l="1"/>
  <c r="E14" i="22"/>
  <c r="E15" i="22"/>
  <c r="E16" i="22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E116" i="22"/>
  <c r="E117" i="22"/>
  <c r="E118" i="22"/>
  <c r="E119" i="22"/>
  <c r="E120" i="22"/>
  <c r="E11" i="22"/>
  <c r="E12" i="22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J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59" i="2" s="1"/>
  <c r="H1326" i="2"/>
  <c r="I1326" i="2" s="1"/>
  <c r="H1056" i="2"/>
  <c r="I1056" i="2" s="1"/>
  <c r="H1058" i="2"/>
  <c r="I1058" i="2" s="1"/>
  <c r="H1062" i="2"/>
  <c r="I1062" i="2" s="1"/>
  <c r="J146" i="22"/>
  <c r="A29" i="23"/>
  <c r="J145" i="22"/>
  <c r="F147" i="22"/>
  <c r="F146" i="22"/>
  <c r="F145" i="22"/>
  <c r="J203" i="2" l="1"/>
  <c r="J1367" i="2"/>
  <c r="F1387" i="2"/>
  <c r="F1386" i="2"/>
  <c r="J1386" i="2" s="1"/>
  <c r="F1399" i="2"/>
  <c r="F1403" i="2"/>
  <c r="F1407" i="2"/>
  <c r="F1411" i="2"/>
  <c r="F1415" i="2"/>
  <c r="F1419" i="2"/>
  <c r="F1400" i="2"/>
  <c r="F1416" i="2"/>
  <c r="F1401" i="2"/>
  <c r="F1405" i="2"/>
  <c r="F1409" i="2"/>
  <c r="F1413" i="2"/>
  <c r="F1417" i="2"/>
  <c r="F1404" i="2"/>
  <c r="D43" i="28" s="1"/>
  <c r="F43" i="28" s="1"/>
  <c r="F1412" i="2"/>
  <c r="F1398" i="2"/>
  <c r="F1402" i="2"/>
  <c r="F1406" i="2"/>
  <c r="F1410" i="2"/>
  <c r="F1414" i="2"/>
  <c r="F1418" i="2"/>
  <c r="F1408" i="2"/>
  <c r="F1397" i="2"/>
  <c r="F1423" i="2"/>
  <c r="F1427" i="2"/>
  <c r="J29" i="28" s="1"/>
  <c r="D21" i="28" s="1"/>
  <c r="F21" i="28" s="1"/>
  <c r="F1431" i="2"/>
  <c r="F1435" i="2"/>
  <c r="J31" i="28" s="1"/>
  <c r="D57" i="28" s="1"/>
  <c r="F57" i="28" s="1"/>
  <c r="F1439" i="2"/>
  <c r="F1443" i="2"/>
  <c r="J35" i="28" s="1"/>
  <c r="D103" i="28" s="1"/>
  <c r="F103" i="28" s="1"/>
  <c r="F1425" i="2"/>
  <c r="J28" i="28" s="1"/>
  <c r="D18" i="28" s="1"/>
  <c r="F18" i="28" s="1"/>
  <c r="F1429" i="2"/>
  <c r="D44" i="28" s="1"/>
  <c r="F44" i="28" s="1"/>
  <c r="F1433" i="2"/>
  <c r="F1437" i="2"/>
  <c r="J33" i="28" s="1"/>
  <c r="D63" i="28" s="1"/>
  <c r="F63" i="28" s="1"/>
  <c r="F1441" i="2"/>
  <c r="F1422" i="2"/>
  <c r="F1424" i="2"/>
  <c r="F1432" i="2"/>
  <c r="F1436" i="2"/>
  <c r="J32" i="28" s="1"/>
  <c r="D62" i="28" s="1"/>
  <c r="F62" i="28" s="1"/>
  <c r="F1444" i="2"/>
  <c r="F1426" i="2"/>
  <c r="F1430" i="2"/>
  <c r="J30" i="28" s="1"/>
  <c r="D30" i="28" s="1"/>
  <c r="F30" i="28" s="1"/>
  <c r="F1434" i="2"/>
  <c r="F1438" i="2"/>
  <c r="F1442" i="2"/>
  <c r="J34" i="28" s="1"/>
  <c r="D98" i="28" s="1"/>
  <c r="F98" i="28" s="1"/>
  <c r="F1428" i="2"/>
  <c r="F1440" i="2"/>
  <c r="F115" i="22"/>
  <c r="H1407" i="2"/>
  <c r="H1408" i="2"/>
  <c r="H1359" i="2"/>
  <c r="I1359" i="2" s="1"/>
  <c r="F146" i="2"/>
  <c r="H155" i="2"/>
  <c r="I155" i="2" s="1"/>
  <c r="H568" i="2"/>
  <c r="I568" i="2" s="1"/>
  <c r="H1059" i="2"/>
  <c r="I1059" i="2" s="1"/>
  <c r="H564" i="2"/>
  <c r="I564" i="2" s="1"/>
  <c r="H566" i="2"/>
  <c r="I566" i="2" s="1"/>
  <c r="H563" i="2"/>
  <c r="I563" i="2" s="1"/>
  <c r="H1055" i="2"/>
  <c r="I1055" i="2" s="1"/>
  <c r="H1080" i="2"/>
  <c r="H716" i="2"/>
  <c r="H694" i="2"/>
  <c r="H668" i="2"/>
  <c r="H643" i="2"/>
  <c r="H1092" i="2"/>
  <c r="H742" i="2"/>
  <c r="H1358" i="2"/>
  <c r="H764" i="2"/>
  <c r="H561" i="2"/>
  <c r="I561" i="2" s="1"/>
  <c r="H1054" i="2"/>
  <c r="I1054" i="2" s="1"/>
  <c r="H560" i="2"/>
  <c r="I560" i="2" s="1"/>
  <c r="H1057" i="2"/>
  <c r="I1057" i="2" s="1"/>
  <c r="H559" i="2"/>
  <c r="I559" i="2" s="1"/>
  <c r="H567" i="2"/>
  <c r="I567" i="2" s="1"/>
  <c r="H1061" i="2"/>
  <c r="I1061" i="2" s="1"/>
  <c r="H569" i="2"/>
  <c r="I569" i="2" s="1"/>
  <c r="H1312" i="2"/>
  <c r="I1312" i="2" s="1"/>
  <c r="H1297" i="2"/>
  <c r="I1297" i="2" s="1"/>
  <c r="H1318" i="2"/>
  <c r="I1318" i="2" s="1"/>
  <c r="H1291" i="2"/>
  <c r="I1291" i="2" s="1"/>
  <c r="H1306" i="2"/>
  <c r="I1306" i="2" s="1"/>
  <c r="H856" i="2"/>
  <c r="H1101" i="2"/>
  <c r="H839" i="2"/>
  <c r="H824" i="2"/>
  <c r="H804" i="2"/>
  <c r="H1113" i="2"/>
  <c r="H1468" i="2"/>
  <c r="I1468" i="2" s="1"/>
  <c r="H1456" i="2"/>
  <c r="I1456" i="2" s="1"/>
  <c r="H1130" i="2"/>
  <c r="H565" i="2"/>
  <c r="I565" i="2" s="1"/>
  <c r="H562" i="2"/>
  <c r="I562" i="2" s="1"/>
  <c r="H1122" i="2"/>
  <c r="H1063" i="2"/>
  <c r="I1063" i="2" s="1"/>
  <c r="H784" i="2"/>
  <c r="H717" i="2"/>
  <c r="H624" i="2"/>
  <c r="H605" i="2"/>
  <c r="H1060" i="2"/>
  <c r="I1060" i="2" s="1"/>
  <c r="H210" i="2"/>
  <c r="I210" i="2" s="1"/>
  <c r="H179" i="2"/>
  <c r="I179" i="2" s="1"/>
  <c r="H204" i="2"/>
  <c r="I204" i="2" s="1"/>
  <c r="H208" i="2"/>
  <c r="I208" i="2" s="1"/>
  <c r="H206" i="2"/>
  <c r="I206" i="2" s="1"/>
  <c r="H172" i="2"/>
  <c r="I172" i="2" s="1"/>
  <c r="H201" i="2"/>
  <c r="I201" i="2" s="1"/>
  <c r="H153" i="2"/>
  <c r="I153" i="2" s="1"/>
  <c r="H154" i="2"/>
  <c r="I154" i="2" s="1"/>
  <c r="H205" i="2"/>
  <c r="I205" i="2" s="1"/>
  <c r="H173" i="2"/>
  <c r="I173" i="2" s="1"/>
  <c r="H207" i="2"/>
  <c r="I207" i="2" s="1"/>
  <c r="H176" i="2"/>
  <c r="I176" i="2" s="1"/>
  <c r="H209" i="2"/>
  <c r="I209" i="2" s="1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J215" i="2" s="1"/>
  <c r="F141" i="2"/>
  <c r="F158" i="2"/>
  <c r="J158" i="2" s="1"/>
  <c r="F156" i="2"/>
  <c r="J156" i="2" s="1"/>
  <c r="F154" i="2"/>
  <c r="F157" i="2"/>
  <c r="J157" i="2" s="1"/>
  <c r="F155" i="2"/>
  <c r="F153" i="2"/>
  <c r="F175" i="2"/>
  <c r="J175" i="2" s="1"/>
  <c r="F178" i="2"/>
  <c r="J178" i="2" s="1"/>
  <c r="F179" i="2"/>
  <c r="F177" i="2"/>
  <c r="J177" i="2" s="1"/>
  <c r="F174" i="2"/>
  <c r="J174" i="2" s="1"/>
  <c r="F172" i="2"/>
  <c r="F176" i="2"/>
  <c r="F173" i="2"/>
  <c r="F187" i="2"/>
  <c r="F298" i="2" s="1"/>
  <c r="F168" i="2"/>
  <c r="F165" i="2"/>
  <c r="H503" i="2"/>
  <c r="I503" i="2" s="1"/>
  <c r="H128" i="2"/>
  <c r="I128" i="2" s="1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E9" i="24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D95" i="28" l="1"/>
  <c r="F95" i="28" s="1"/>
  <c r="F295" i="2"/>
  <c r="D133" i="28"/>
  <c r="F133" i="28" s="1"/>
  <c r="F280" i="2"/>
  <c r="F318" i="2"/>
  <c r="J202" i="2"/>
  <c r="D11" i="28"/>
  <c r="F11" i="28" s="1"/>
  <c r="J7" i="28"/>
  <c r="J19" i="28"/>
  <c r="D60" i="28" s="1"/>
  <c r="F60" i="28" s="1"/>
  <c r="J6" i="28"/>
  <c r="D8" i="28" s="1"/>
  <c r="F8" i="28" s="1"/>
  <c r="J18" i="28"/>
  <c r="D58" i="28" s="1"/>
  <c r="F58" i="28" s="1"/>
  <c r="J20" i="28"/>
  <c r="D64" i="28" s="1"/>
  <c r="F64" i="28" s="1"/>
  <c r="J17" i="28"/>
  <c r="J9" i="28"/>
  <c r="D19" i="28" s="1"/>
  <c r="F19" i="28" s="1"/>
  <c r="J15" i="28"/>
  <c r="J22" i="28"/>
  <c r="J21" i="28"/>
  <c r="D72" i="28" s="1"/>
  <c r="F72" i="28" s="1"/>
  <c r="J24" i="28"/>
  <c r="D99" i="28" s="1"/>
  <c r="F99" i="28" s="1"/>
  <c r="J16" i="28"/>
  <c r="J14" i="28"/>
  <c r="D50" i="28" s="1"/>
  <c r="F50" i="28" s="1"/>
  <c r="J13" i="28"/>
  <c r="D31" i="28" s="1"/>
  <c r="F31" i="28" s="1"/>
  <c r="J27" i="28"/>
  <c r="D127" i="28" s="1"/>
  <c r="F127" i="28" s="1"/>
  <c r="J12" i="28"/>
  <c r="J26" i="28"/>
  <c r="D108" i="28" s="1"/>
  <c r="F108" i="28" s="1"/>
  <c r="J11" i="28"/>
  <c r="D22" i="28" s="1"/>
  <c r="F22" i="28" s="1"/>
  <c r="J1417" i="2"/>
  <c r="J25" i="28"/>
  <c r="D104" i="28" s="1"/>
  <c r="F104" i="28" s="1"/>
  <c r="J10" i="28"/>
  <c r="J23" i="28"/>
  <c r="J8" i="28"/>
  <c r="I1408" i="2"/>
  <c r="I1407" i="2"/>
  <c r="I557" i="2"/>
  <c r="J1407" i="2"/>
  <c r="J155" i="2"/>
  <c r="J1408" i="2"/>
  <c r="J1359" i="2"/>
  <c r="A35" i="23"/>
  <c r="A39" i="23" s="1"/>
  <c r="A40" i="23" s="1"/>
  <c r="D45" i="23" s="1"/>
  <c r="F253" i="2"/>
  <c r="F343" i="2"/>
  <c r="F1368" i="2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J497" i="2" s="1"/>
  <c r="F502" i="2"/>
  <c r="F503" i="2"/>
  <c r="J503" i="2" s="1"/>
  <c r="J1468" i="2"/>
  <c r="J1456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J1056" i="2"/>
  <c r="F345" i="2"/>
  <c r="F1137" i="2"/>
  <c r="F281" i="2"/>
  <c r="J1058" i="2"/>
  <c r="F1139" i="2"/>
  <c r="F1133" i="2"/>
  <c r="J1060" i="2"/>
  <c r="F1135" i="2"/>
  <c r="F1129" i="2"/>
  <c r="F290" i="2"/>
  <c r="F1131" i="2"/>
  <c r="F1140" i="2"/>
  <c r="J1057" i="2"/>
  <c r="J1055" i="2"/>
  <c r="F286" i="2"/>
  <c r="F1138" i="2"/>
  <c r="F1136" i="2"/>
  <c r="J1059" i="2"/>
  <c r="J1061" i="2"/>
  <c r="F311" i="2"/>
  <c r="F282" i="2"/>
  <c r="F1134" i="2"/>
  <c r="F304" i="2"/>
  <c r="J1063" i="2"/>
  <c r="J1054" i="2"/>
  <c r="J201" i="2"/>
  <c r="J153" i="2"/>
  <c r="J208" i="2"/>
  <c r="J172" i="2"/>
  <c r="J154" i="2"/>
  <c r="J205" i="2"/>
  <c r="J206" i="2"/>
  <c r="J179" i="2"/>
  <c r="J207" i="2"/>
  <c r="J173" i="2"/>
  <c r="J210" i="2"/>
  <c r="J204" i="2"/>
  <c r="J176" i="2"/>
  <c r="J209" i="2"/>
  <c r="D77" i="28" l="1"/>
  <c r="F77" i="28" s="1"/>
  <c r="D125" i="28"/>
  <c r="F125" i="28" s="1"/>
  <c r="D34" i="28"/>
  <c r="F34" i="28" s="1"/>
  <c r="D6" i="28"/>
  <c r="F6" i="28" s="1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J569" i="2" s="1"/>
  <c r="F562" i="2"/>
  <c r="J562" i="2" s="1"/>
  <c r="F397" i="2"/>
  <c r="F394" i="2"/>
  <c r="F587" i="2"/>
  <c r="F566" i="2"/>
  <c r="F388" i="2"/>
  <c r="F399" i="2"/>
  <c r="F590" i="2"/>
  <c r="F573" i="2"/>
  <c r="J573" i="2" s="1"/>
  <c r="F558" i="2"/>
  <c r="F646" i="2" s="1"/>
  <c r="F588" i="2"/>
  <c r="F585" i="2"/>
  <c r="F563" i="2"/>
  <c r="J563" i="2" s="1"/>
  <c r="F581" i="2"/>
  <c r="F559" i="2"/>
  <c r="J559" i="2" s="1"/>
  <c r="F564" i="2"/>
  <c r="J564" i="2" s="1"/>
  <c r="F586" i="2"/>
  <c r="F583" i="2"/>
  <c r="F568" i="2"/>
  <c r="J568" i="2" s="1"/>
  <c r="F580" i="2"/>
  <c r="F565" i="2"/>
  <c r="J565" i="2" s="1"/>
  <c r="F1114" i="2"/>
  <c r="F1111" i="2"/>
  <c r="F570" i="2"/>
  <c r="J570" i="2" s="1"/>
  <c r="F560" i="2"/>
  <c r="J560" i="2" s="1"/>
  <c r="F567" i="2"/>
  <c r="J567" i="2" s="1"/>
  <c r="F571" i="2"/>
  <c r="J571" i="2" s="1"/>
  <c r="F561" i="2"/>
  <c r="J561" i="2" s="1"/>
  <c r="F572" i="2"/>
  <c r="J572" i="2" s="1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12" i="28" s="1"/>
  <c r="F527" i="2"/>
  <c r="F526" i="2"/>
  <c r="J526" i="2" s="1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28" i="28" s="1"/>
  <c r="F1084" i="2"/>
  <c r="F1083" i="2"/>
  <c r="F1081" i="2"/>
  <c r="F1085" i="2"/>
  <c r="F1080" i="2"/>
  <c r="F645" i="2"/>
  <c r="F639" i="2"/>
  <c r="F636" i="2"/>
  <c r="F634" i="2"/>
  <c r="F648" i="2"/>
  <c r="F638" i="2"/>
  <c r="J1062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J566" i="2" l="1"/>
  <c r="D82" i="28"/>
  <c r="F82" i="28" s="1"/>
  <c r="D23" i="28"/>
  <c r="F23" i="28" s="1"/>
  <c r="D131" i="28"/>
  <c r="F131" i="28" s="1"/>
  <c r="D114" i="28"/>
  <c r="F114" i="28" s="1"/>
  <c r="D33" i="28"/>
  <c r="F33" i="28" s="1"/>
  <c r="D84" i="28"/>
  <c r="F84" i="28" s="1"/>
  <c r="J524" i="2"/>
  <c r="J558" i="2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H1459" i="2"/>
  <c r="J1459" i="2" s="1"/>
  <c r="D88" i="28" l="1"/>
  <c r="F88" i="28" s="1"/>
  <c r="D134" i="28"/>
  <c r="F134" i="28" s="1"/>
  <c r="D14" i="28"/>
  <c r="F14" i="28" s="1"/>
  <c r="D120" i="28"/>
  <c r="F120" i="28" s="1"/>
  <c r="D69" i="28"/>
  <c r="F69" i="28" s="1"/>
  <c r="D132" i="28"/>
  <c r="F132" i="28" s="1"/>
  <c r="D130" i="28"/>
  <c r="F130" i="28" s="1"/>
  <c r="D86" i="28"/>
  <c r="F86" i="28" s="1"/>
  <c r="D35" i="28"/>
  <c r="F35" i="28" s="1"/>
  <c r="J475" i="2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F540" i="2"/>
  <c r="F550" i="2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26" i="28" s="1"/>
  <c r="F606" i="2"/>
  <c r="F607" i="2"/>
  <c r="F608" i="2"/>
  <c r="F610" i="2"/>
  <c r="F597" i="2"/>
  <c r="F601" i="2"/>
  <c r="F605" i="2"/>
  <c r="F609" i="2"/>
  <c r="F594" i="2"/>
  <c r="F595" i="2"/>
  <c r="J460" i="2"/>
  <c r="H1461" i="2"/>
  <c r="J1461" i="2" s="1"/>
  <c r="H1449" i="2"/>
  <c r="J1449" i="2" s="1"/>
  <c r="D73" i="28" l="1"/>
  <c r="F73" i="28" s="1"/>
  <c r="D105" i="28"/>
  <c r="F105" i="28" s="1"/>
  <c r="D24" i="28"/>
  <c r="F24" i="28" s="1"/>
  <c r="D128" i="28"/>
  <c r="F128" i="28" s="1"/>
  <c r="D110" i="28"/>
  <c r="F110" i="28" s="1"/>
  <c r="D25" i="28"/>
  <c r="F25" i="28" s="1"/>
  <c r="D140" i="28"/>
  <c r="F140" i="28" s="1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H1363" i="2"/>
  <c r="H1364" i="2"/>
  <c r="H1365" i="2"/>
  <c r="H1366" i="2"/>
  <c r="H1368" i="2"/>
  <c r="H1376" i="2"/>
  <c r="H594" i="2"/>
  <c r="H595" i="2"/>
  <c r="H596" i="2"/>
  <c r="H597" i="2"/>
  <c r="H598" i="2"/>
  <c r="H599" i="2"/>
  <c r="H600" i="2"/>
  <c r="H601" i="2"/>
  <c r="H602" i="2"/>
  <c r="H621" i="2"/>
  <c r="H640" i="2"/>
  <c r="H665" i="2"/>
  <c r="J665" i="2" s="1"/>
  <c r="H691" i="2"/>
  <c r="H713" i="2"/>
  <c r="H739" i="2"/>
  <c r="H761" i="2"/>
  <c r="H781" i="2"/>
  <c r="H801" i="2"/>
  <c r="H821" i="2"/>
  <c r="H846" i="2"/>
  <c r="H864" i="2"/>
  <c r="H881" i="2"/>
  <c r="H1079" i="2"/>
  <c r="H1091" i="2"/>
  <c r="H1100" i="2"/>
  <c r="H1112" i="2"/>
  <c r="H1134" i="2"/>
  <c r="H1150" i="2"/>
  <c r="H1166" i="2"/>
  <c r="H1190" i="2"/>
  <c r="H1230" i="2"/>
  <c r="H1266" i="2"/>
  <c r="H1357" i="2"/>
  <c r="H1409" i="2"/>
  <c r="H1434" i="2"/>
  <c r="D112" i="28" l="1"/>
  <c r="F112" i="28" s="1"/>
  <c r="I1409" i="2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J1266" i="2" s="1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J881" i="2" s="1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I1230" i="2"/>
  <c r="J1230" i="2"/>
  <c r="I821" i="2"/>
  <c r="J821" i="2"/>
  <c r="I640" i="2"/>
  <c r="J640" i="2"/>
  <c r="I1190" i="2"/>
  <c r="J1190" i="2"/>
  <c r="I1357" i="2"/>
  <c r="J1357" i="2"/>
  <c r="I1166" i="2"/>
  <c r="J1166" i="2"/>
  <c r="I1100" i="2"/>
  <c r="J1100" i="2"/>
  <c r="I864" i="2"/>
  <c r="J864" i="2"/>
  <c r="I781" i="2"/>
  <c r="J781" i="2"/>
  <c r="I691" i="2"/>
  <c r="J691" i="2"/>
  <c r="I602" i="2"/>
  <c r="J602" i="2"/>
  <c r="I598" i="2"/>
  <c r="J598" i="2"/>
  <c r="I594" i="2"/>
  <c r="J594" i="2"/>
  <c r="I1366" i="2"/>
  <c r="J1366" i="2"/>
  <c r="I1266" i="2"/>
  <c r="I1150" i="2"/>
  <c r="J1150" i="2"/>
  <c r="I1091" i="2"/>
  <c r="J1091" i="2"/>
  <c r="I846" i="2"/>
  <c r="I761" i="2"/>
  <c r="I601" i="2"/>
  <c r="J601" i="2"/>
  <c r="I597" i="2"/>
  <c r="J597" i="2"/>
  <c r="I1365" i="2"/>
  <c r="J1365" i="2"/>
  <c r="I1134" i="2"/>
  <c r="J1134" i="2"/>
  <c r="I600" i="2"/>
  <c r="J600" i="2"/>
  <c r="I596" i="2"/>
  <c r="J596" i="2"/>
  <c r="I1376" i="2"/>
  <c r="J1376" i="2"/>
  <c r="I1364" i="2"/>
  <c r="J1364" i="2"/>
  <c r="I1434" i="2"/>
  <c r="J1434" i="2"/>
  <c r="I1079" i="2"/>
  <c r="J1079" i="2"/>
  <c r="I739" i="2"/>
  <c r="J739" i="2"/>
  <c r="J1409" i="2"/>
  <c r="I1112" i="2"/>
  <c r="J1112" i="2"/>
  <c r="I881" i="2"/>
  <c r="I801" i="2"/>
  <c r="J801" i="2"/>
  <c r="I713" i="2"/>
  <c r="J713" i="2"/>
  <c r="I621" i="2"/>
  <c r="J621" i="2"/>
  <c r="I599" i="2"/>
  <c r="J599" i="2"/>
  <c r="I595" i="2"/>
  <c r="J595" i="2"/>
  <c r="I1368" i="2"/>
  <c r="J1368" i="2"/>
  <c r="I1363" i="2"/>
  <c r="J1363" i="2"/>
  <c r="I665" i="2"/>
  <c r="D117" i="28" l="1"/>
  <c r="F117" i="28" s="1"/>
  <c r="D101" i="28"/>
  <c r="F101" i="28" s="1"/>
  <c r="D119" i="28"/>
  <c r="F119" i="28" s="1"/>
  <c r="D32" i="28"/>
  <c r="F32" i="28" s="1"/>
  <c r="D67" i="28"/>
  <c r="F67" i="28" s="1"/>
  <c r="D129" i="28"/>
  <c r="F129" i="28" s="1"/>
  <c r="D107" i="28"/>
  <c r="F107" i="28" s="1"/>
  <c r="D136" i="28"/>
  <c r="F136" i="28" s="1"/>
  <c r="D106" i="28"/>
  <c r="F106" i="28" s="1"/>
  <c r="D83" i="28"/>
  <c r="F83" i="28" s="1"/>
  <c r="D20" i="28"/>
  <c r="F20" i="28" s="1"/>
  <c r="D66" i="28"/>
  <c r="F66" i="28" s="1"/>
  <c r="D41" i="28"/>
  <c r="F41" i="28" s="1"/>
  <c r="F1302" i="2"/>
  <c r="F1303" i="2"/>
  <c r="F1300" i="2"/>
  <c r="F1305" i="2"/>
  <c r="F1304" i="2"/>
  <c r="F1301" i="2"/>
  <c r="F1296" i="2"/>
  <c r="F1294" i="2"/>
  <c r="F1295" i="2"/>
  <c r="J1312" i="2"/>
  <c r="F1284" i="2"/>
  <c r="J1306" i="2"/>
  <c r="J1291" i="2"/>
  <c r="F1281" i="2"/>
  <c r="F1283" i="2"/>
  <c r="F1280" i="2"/>
  <c r="F1285" i="2"/>
  <c r="F1282" i="2"/>
  <c r="J1297" i="2"/>
  <c r="F1279" i="2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70" i="28" s="1"/>
  <c r="F841" i="2"/>
  <c r="F834" i="2"/>
  <c r="F835" i="2"/>
  <c r="F838" i="2"/>
  <c r="F843" i="2"/>
  <c r="F842" i="2"/>
  <c r="F846" i="2"/>
  <c r="J846" i="2" s="1"/>
  <c r="F839" i="2"/>
  <c r="F836" i="2"/>
  <c r="F832" i="2"/>
  <c r="F837" i="2"/>
  <c r="F974" i="2"/>
  <c r="F978" i="2"/>
  <c r="F975" i="2"/>
  <c r="F979" i="2"/>
  <c r="F976" i="2"/>
  <c r="F973" i="2"/>
  <c r="F977" i="2"/>
  <c r="J761" i="2"/>
  <c r="D36" i="28" l="1"/>
  <c r="F36" i="28" s="1"/>
  <c r="D137" i="28"/>
  <c r="F137" i="28" s="1"/>
  <c r="D52" i="28"/>
  <c r="F52" i="28" s="1"/>
  <c r="D118" i="28"/>
  <c r="F118" i="28" s="1"/>
  <c r="D116" i="28"/>
  <c r="F116" i="28" s="1"/>
  <c r="D65" i="28"/>
  <c r="F65" i="28" s="1"/>
  <c r="F1310" i="2"/>
  <c r="F1309" i="2"/>
  <c r="F1311" i="2"/>
  <c r="J1326" i="2"/>
  <c r="F1321" i="2"/>
  <c r="F1322" i="2"/>
  <c r="F1337" i="2"/>
  <c r="D40" i="28" s="1"/>
  <c r="F40" i="28" s="1"/>
  <c r="J1318" i="2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H863" i="2"/>
  <c r="J856" i="2"/>
  <c r="H1285" i="2"/>
  <c r="H1436" i="2"/>
  <c r="J1436" i="2" s="1"/>
  <c r="D37" i="28" l="1"/>
  <c r="F37" i="28" s="1"/>
  <c r="D122" i="28"/>
  <c r="F122" i="28" s="1"/>
  <c r="D16" i="28"/>
  <c r="F16" i="28" s="1"/>
  <c r="J1325" i="2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39" i="2"/>
  <c r="J839" i="2"/>
  <c r="I764" i="2"/>
  <c r="J764" i="2"/>
  <c r="I668" i="2"/>
  <c r="J668" i="2"/>
  <c r="I874" i="2"/>
  <c r="J874" i="2"/>
  <c r="I742" i="2"/>
  <c r="J742" i="2"/>
  <c r="I643" i="2"/>
  <c r="J643" i="2"/>
  <c r="I863" i="2"/>
  <c r="J863" i="2"/>
  <c r="I1285" i="2"/>
  <c r="J1285" i="2"/>
  <c r="I824" i="2"/>
  <c r="J824" i="2"/>
  <c r="I716" i="2"/>
  <c r="J716" i="2"/>
  <c r="I624" i="2"/>
  <c r="J624" i="2"/>
  <c r="I804" i="2"/>
  <c r="J804" i="2"/>
  <c r="I784" i="2"/>
  <c r="J784" i="2"/>
  <c r="I694" i="2"/>
  <c r="J694" i="2"/>
  <c r="I605" i="2"/>
  <c r="J605" i="2"/>
  <c r="D44" i="24"/>
  <c r="D23" i="24"/>
  <c r="E74" i="23"/>
  <c r="E56" i="23"/>
  <c r="E73" i="23" s="1"/>
  <c r="D49" i="28" l="1"/>
  <c r="F49" i="28" s="1"/>
  <c r="D76" i="28"/>
  <c r="F76" i="28" s="1"/>
  <c r="D102" i="28"/>
  <c r="F102" i="28" s="1"/>
  <c r="D113" i="28"/>
  <c r="F113" i="28" s="1"/>
  <c r="D115" i="28"/>
  <c r="F115" i="28" s="1"/>
  <c r="D56" i="28"/>
  <c r="F56" i="28" s="1"/>
  <c r="D121" i="28"/>
  <c r="F121" i="28" s="1"/>
  <c r="D46" i="28"/>
  <c r="F46" i="28" s="1"/>
  <c r="D90" i="28"/>
  <c r="F90" i="28" s="1"/>
  <c r="D80" i="28"/>
  <c r="F80" i="28" s="1"/>
  <c r="D123" i="28"/>
  <c r="F123" i="28" s="1"/>
  <c r="D94" i="28"/>
  <c r="F94" i="28" s="1"/>
  <c r="D15" i="28"/>
  <c r="F15" i="28" s="1"/>
  <c r="D85" i="28"/>
  <c r="F85" i="28" s="1"/>
  <c r="D111" i="28"/>
  <c r="F111" i="28" s="1"/>
  <c r="D89" i="28"/>
  <c r="F89" i="28" s="1"/>
  <c r="D126" i="28"/>
  <c r="F126" i="28" s="1"/>
  <c r="D51" i="28"/>
  <c r="F51" i="28" s="1"/>
  <c r="D45" i="28"/>
  <c r="F45" i="28" s="1"/>
  <c r="D48" i="28"/>
  <c r="F48" i="28" s="1"/>
  <c r="D47" i="28"/>
  <c r="F47" i="28" s="1"/>
  <c r="D74" i="28"/>
  <c r="F74" i="28" s="1"/>
  <c r="D68" i="28"/>
  <c r="F68" i="28" s="1"/>
  <c r="D10" i="28"/>
  <c r="F10" i="28" s="1"/>
  <c r="D39" i="28"/>
  <c r="F39" i="28" s="1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I122" i="2"/>
  <c r="I124" i="2"/>
  <c r="H129" i="2"/>
  <c r="H130" i="2"/>
  <c r="H131" i="2"/>
  <c r="H132" i="2"/>
  <c r="H133" i="2"/>
  <c r="H134" i="2"/>
  <c r="H137" i="2"/>
  <c r="H138" i="2"/>
  <c r="H139" i="2"/>
  <c r="H140" i="2"/>
  <c r="H141" i="2"/>
  <c r="H142" i="2"/>
  <c r="H145" i="2"/>
  <c r="H146" i="2"/>
  <c r="H147" i="2"/>
  <c r="H148" i="2"/>
  <c r="H149" i="2"/>
  <c r="H150" i="2"/>
  <c r="H162" i="2"/>
  <c r="H163" i="2"/>
  <c r="H164" i="2"/>
  <c r="H166" i="2"/>
  <c r="H167" i="2"/>
  <c r="H168" i="2"/>
  <c r="H169" i="2"/>
  <c r="H182" i="2"/>
  <c r="H183" i="2"/>
  <c r="H184" i="2"/>
  <c r="H185" i="2"/>
  <c r="H186" i="2"/>
  <c r="H187" i="2"/>
  <c r="H188" i="2"/>
  <c r="H192" i="2"/>
  <c r="H193" i="2"/>
  <c r="H194" i="2"/>
  <c r="H195" i="2"/>
  <c r="H196" i="2"/>
  <c r="H197" i="2"/>
  <c r="J197" i="2" s="1"/>
  <c r="H198" i="2"/>
  <c r="H213" i="2"/>
  <c r="H214" i="2"/>
  <c r="H216" i="2"/>
  <c r="H217" i="2"/>
  <c r="H218" i="2"/>
  <c r="H219" i="2"/>
  <c r="H220" i="2"/>
  <c r="H221" i="2"/>
  <c r="H222" i="2"/>
  <c r="H225" i="2"/>
  <c r="H226" i="2"/>
  <c r="H227" i="2"/>
  <c r="H228" i="2"/>
  <c r="H229" i="2"/>
  <c r="H230" i="2"/>
  <c r="H231" i="2"/>
  <c r="H232" i="2"/>
  <c r="H233" i="2"/>
  <c r="H236" i="2"/>
  <c r="H237" i="2"/>
  <c r="H238" i="2"/>
  <c r="H239" i="2"/>
  <c r="H240" i="2"/>
  <c r="H241" i="2"/>
  <c r="H242" i="2"/>
  <c r="H243" i="2"/>
  <c r="H244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3" i="2"/>
  <c r="H324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2" i="2"/>
  <c r="H343" i="2"/>
  <c r="H344" i="2"/>
  <c r="H345" i="2"/>
  <c r="H346" i="2"/>
  <c r="H347" i="2"/>
  <c r="H348" i="2"/>
  <c r="H349" i="2"/>
  <c r="H352" i="2"/>
  <c r="H353" i="2"/>
  <c r="H354" i="2"/>
  <c r="H355" i="2"/>
  <c r="H356" i="2"/>
  <c r="H357" i="2"/>
  <c r="H358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21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7" i="2"/>
  <c r="H488" i="2"/>
  <c r="H489" i="2"/>
  <c r="H490" i="2"/>
  <c r="H491" i="2"/>
  <c r="H492" i="2"/>
  <c r="H495" i="2"/>
  <c r="H496" i="2"/>
  <c r="H498" i="2"/>
  <c r="H499" i="2"/>
  <c r="H500" i="2"/>
  <c r="H501" i="2"/>
  <c r="H502" i="2"/>
  <c r="H504" i="2"/>
  <c r="H505" i="2"/>
  <c r="H508" i="2"/>
  <c r="H509" i="2"/>
  <c r="H510" i="2"/>
  <c r="H511" i="2"/>
  <c r="H512" i="2"/>
  <c r="H513" i="2"/>
  <c r="H514" i="2"/>
  <c r="H515" i="2"/>
  <c r="H516" i="2"/>
  <c r="H517" i="2"/>
  <c r="H520" i="2"/>
  <c r="H521" i="2"/>
  <c r="H522" i="2"/>
  <c r="H523" i="2"/>
  <c r="H525" i="2"/>
  <c r="J525" i="2" s="1"/>
  <c r="H527" i="2"/>
  <c r="H528" i="2"/>
  <c r="H529" i="2"/>
  <c r="H530" i="2"/>
  <c r="H531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603" i="2"/>
  <c r="H604" i="2"/>
  <c r="H606" i="2"/>
  <c r="H607" i="2"/>
  <c r="H608" i="2"/>
  <c r="H609" i="2"/>
  <c r="H610" i="2"/>
  <c r="I610" i="2" s="1"/>
  <c r="H613" i="2"/>
  <c r="J613" i="2" s="1"/>
  <c r="H614" i="2"/>
  <c r="H615" i="2"/>
  <c r="H616" i="2"/>
  <c r="H617" i="2"/>
  <c r="H618" i="2"/>
  <c r="H619" i="2"/>
  <c r="H620" i="2"/>
  <c r="H622" i="2"/>
  <c r="H623" i="2"/>
  <c r="H625" i="2"/>
  <c r="H626" i="2"/>
  <c r="H627" i="2"/>
  <c r="H628" i="2"/>
  <c r="H629" i="2"/>
  <c r="I629" i="2" s="1"/>
  <c r="H632" i="2"/>
  <c r="H633" i="2"/>
  <c r="H634" i="2"/>
  <c r="H635" i="2"/>
  <c r="H636" i="2"/>
  <c r="H637" i="2"/>
  <c r="H638" i="2"/>
  <c r="H639" i="2"/>
  <c r="H641" i="2"/>
  <c r="H642" i="2"/>
  <c r="H644" i="2"/>
  <c r="H645" i="2"/>
  <c r="H646" i="2"/>
  <c r="H647" i="2"/>
  <c r="H648" i="2"/>
  <c r="I648" i="2" s="1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9" i="2"/>
  <c r="H670" i="2"/>
  <c r="H671" i="2"/>
  <c r="H672" i="2"/>
  <c r="H673" i="2"/>
  <c r="I673" i="2" s="1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5" i="2"/>
  <c r="H696" i="2"/>
  <c r="H697" i="2"/>
  <c r="H698" i="2"/>
  <c r="H699" i="2"/>
  <c r="I699" i="2" s="1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0" i="2"/>
  <c r="H741" i="2"/>
  <c r="H743" i="2"/>
  <c r="H744" i="2"/>
  <c r="H745" i="2"/>
  <c r="H746" i="2"/>
  <c r="H747" i="2"/>
  <c r="I747" i="2" s="1"/>
  <c r="H750" i="2"/>
  <c r="H751" i="2"/>
  <c r="H752" i="2"/>
  <c r="H753" i="2"/>
  <c r="H754" i="2"/>
  <c r="H755" i="2"/>
  <c r="H756" i="2"/>
  <c r="H757" i="2"/>
  <c r="H758" i="2"/>
  <c r="H759" i="2"/>
  <c r="H760" i="2"/>
  <c r="H762" i="2"/>
  <c r="H763" i="2"/>
  <c r="H765" i="2"/>
  <c r="H766" i="2"/>
  <c r="H767" i="2"/>
  <c r="H768" i="2"/>
  <c r="H769" i="2"/>
  <c r="I769" i="2" s="1"/>
  <c r="H772" i="2"/>
  <c r="H773" i="2"/>
  <c r="H774" i="2"/>
  <c r="H775" i="2"/>
  <c r="H776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5" i="2"/>
  <c r="H796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5" i="2"/>
  <c r="H816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I856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8" i="2"/>
  <c r="H1069" i="2"/>
  <c r="H1070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7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3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69" i="2"/>
  <c r="H1170" i="2"/>
  <c r="H1171" i="2"/>
  <c r="H1172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6" i="2"/>
  <c r="H1237" i="2"/>
  <c r="H1238" i="2"/>
  <c r="H1239" i="2"/>
  <c r="H1240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2" i="2"/>
  <c r="H1273" i="2"/>
  <c r="H1274" i="2"/>
  <c r="H1275" i="2"/>
  <c r="H1276" i="2"/>
  <c r="H1279" i="2"/>
  <c r="H1280" i="2"/>
  <c r="H1281" i="2"/>
  <c r="H1282" i="2"/>
  <c r="H1283" i="2"/>
  <c r="H1284" i="2"/>
  <c r="H1288" i="2"/>
  <c r="H1289" i="2"/>
  <c r="H1290" i="2"/>
  <c r="H1294" i="2"/>
  <c r="H1295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6" i="2"/>
  <c r="H1347" i="2"/>
  <c r="H1348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1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0" i="2"/>
  <c r="H1431" i="2"/>
  <c r="H1435" i="2"/>
  <c r="I1436" i="2"/>
  <c r="H1437" i="2"/>
  <c r="H1438" i="2"/>
  <c r="H1439" i="2"/>
  <c r="H1440" i="2"/>
  <c r="H1441" i="2"/>
  <c r="H1442" i="2"/>
  <c r="H1443" i="2"/>
  <c r="H1444" i="2"/>
  <c r="H1447" i="2"/>
  <c r="H1448" i="2"/>
  <c r="I1449" i="2"/>
  <c r="H1450" i="2"/>
  <c r="H1451" i="2"/>
  <c r="H1452" i="2"/>
  <c r="H1453" i="2"/>
  <c r="H1454" i="2"/>
  <c r="H1455" i="2"/>
  <c r="I1459" i="2"/>
  <c r="H1460" i="2"/>
  <c r="I1461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I1423" i="2" l="1"/>
  <c r="J1423" i="2"/>
  <c r="I1438" i="2"/>
  <c r="J1438" i="2"/>
  <c r="I1455" i="2"/>
  <c r="J1455" i="2"/>
  <c r="I1400" i="2"/>
  <c r="I1399" i="2"/>
  <c r="I1418" i="2"/>
  <c r="I1397" i="2"/>
  <c r="I1401" i="2"/>
  <c r="I1419" i="2"/>
  <c r="I1416" i="2"/>
  <c r="I1398" i="2"/>
  <c r="I1415" i="2"/>
  <c r="I1413" i="2"/>
  <c r="I1412" i="2"/>
  <c r="I1411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77" i="2"/>
  <c r="J677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42" i="2"/>
  <c r="J34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I1362" i="2" s="1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6" i="2"/>
  <c r="J286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J1411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200" i="2"/>
  <c r="J1200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I162" i="22"/>
  <c r="I161" i="22"/>
  <c r="I159" i="22"/>
  <c r="I158" i="22"/>
  <c r="I157" i="22"/>
  <c r="I156" i="22"/>
  <c r="I154" i="22"/>
  <c r="I153" i="22"/>
  <c r="I152" i="22"/>
  <c r="I151" i="22"/>
  <c r="E139" i="22"/>
  <c r="E138" i="22"/>
  <c r="J1396" i="2" l="1"/>
  <c r="J1371" i="2"/>
  <c r="I1381" i="2"/>
  <c r="I1371" i="2"/>
  <c r="I1446" i="2"/>
  <c r="I1421" i="2"/>
  <c r="I1396" i="2"/>
  <c r="J1446" i="2"/>
  <c r="J1421" i="2"/>
  <c r="I462" i="2"/>
  <c r="I507" i="2"/>
  <c r="I471" i="2"/>
  <c r="I452" i="2"/>
  <c r="I519" i="2"/>
  <c r="I494" i="2"/>
  <c r="I539" i="2"/>
  <c r="I483" i="2"/>
  <c r="J988" i="2"/>
  <c r="J1299" i="2"/>
  <c r="J1293" i="2"/>
  <c r="J1278" i="2"/>
  <c r="J1017" i="2"/>
  <c r="J1002" i="2"/>
  <c r="J452" i="2"/>
  <c r="J494" i="2"/>
  <c r="J471" i="2"/>
  <c r="I1458" i="2"/>
  <c r="J1458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I26" i="22" l="1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77" i="23" l="1"/>
  <c r="C78" i="23" s="1"/>
  <c r="E144" i="28"/>
  <c r="F144" i="28" s="1"/>
  <c r="E143" i="28"/>
  <c r="F143" i="28" s="1"/>
  <c r="E142" i="28"/>
  <c r="F142" i="28" s="1"/>
  <c r="I116" i="22"/>
  <c r="J116" i="22" s="1"/>
  <c r="G139" i="22" l="1"/>
  <c r="H139" i="22" s="1"/>
  <c r="G144" i="22"/>
  <c r="H144" i="22" s="1"/>
  <c r="G138" i="22"/>
  <c r="H138" i="22" s="1"/>
  <c r="G142" i="22"/>
  <c r="H142" i="22" s="1"/>
  <c r="G146" i="22"/>
  <c r="H146" i="22" s="1"/>
  <c r="I171" i="22"/>
  <c r="G164" i="22"/>
  <c r="G163" i="22"/>
  <c r="H163" i="22" s="1"/>
  <c r="G162" i="22"/>
  <c r="G161" i="22"/>
  <c r="G147" i="22"/>
  <c r="H147" i="22" s="1"/>
  <c r="G145" i="22"/>
  <c r="H145" i="22" s="1"/>
  <c r="G143" i="22"/>
  <c r="H143" i="22" s="1"/>
  <c r="G141" i="22"/>
  <c r="G140" i="22"/>
  <c r="H140" i="22" s="1"/>
  <c r="G26" i="22"/>
  <c r="H26" i="22" s="1"/>
  <c r="G109" i="22"/>
  <c r="H109" i="22" s="1"/>
  <c r="G108" i="22"/>
  <c r="H108" i="22" s="1"/>
  <c r="G44" i="22"/>
  <c r="H44" i="22" s="1"/>
  <c r="G34" i="22"/>
  <c r="H34" i="22" s="1"/>
  <c r="G12" i="22"/>
  <c r="H12" i="22" s="1"/>
  <c r="G94" i="22"/>
  <c r="H94" i="22" s="1"/>
  <c r="G28" i="22"/>
  <c r="H28" i="22" s="1"/>
  <c r="G29" i="22"/>
  <c r="H29" i="22" s="1"/>
  <c r="G57" i="22"/>
  <c r="H57" i="22" s="1"/>
  <c r="G24" i="22"/>
  <c r="H24" i="22" s="1"/>
  <c r="G56" i="22"/>
  <c r="H56" i="22" s="1"/>
  <c r="G51" i="22"/>
  <c r="H51" i="22" s="1"/>
  <c r="G32" i="22"/>
  <c r="H32" i="22" s="1"/>
  <c r="G11" i="22"/>
  <c r="H11" i="22" s="1"/>
  <c r="G90" i="22"/>
  <c r="H90" i="22" s="1"/>
  <c r="G23" i="22"/>
  <c r="H23" i="22" s="1"/>
  <c r="G20" i="22"/>
  <c r="H20" i="22" s="1"/>
  <c r="G53" i="22"/>
  <c r="H53" i="22" s="1"/>
  <c r="G118" i="22"/>
  <c r="H118" i="22" s="1"/>
  <c r="G52" i="22"/>
  <c r="H52" i="22" s="1"/>
  <c r="G85" i="22"/>
  <c r="H85" i="22" s="1"/>
  <c r="G42" i="22"/>
  <c r="H42" i="22" s="1"/>
  <c r="G16" i="22"/>
  <c r="H16" i="22" s="1"/>
  <c r="G86" i="22"/>
  <c r="H86" i="22" s="1"/>
  <c r="G19" i="22"/>
  <c r="H19" i="22" s="1"/>
  <c r="G119" i="22"/>
  <c r="H119" i="22" s="1"/>
  <c r="G49" i="22"/>
  <c r="H49" i="22" s="1"/>
  <c r="G114" i="22"/>
  <c r="H114" i="22" s="1"/>
  <c r="G48" i="22"/>
  <c r="H48" i="22" s="1"/>
  <c r="G69" i="22"/>
  <c r="H69" i="22" s="1"/>
  <c r="G38" i="22"/>
  <c r="H38" i="22" s="1"/>
  <c r="G15" i="22"/>
  <c r="H15" i="22" s="1"/>
  <c r="G82" i="22"/>
  <c r="H82" i="22" s="1"/>
  <c r="G117" i="22"/>
  <c r="H117" i="22" s="1"/>
  <c r="G111" i="22"/>
  <c r="H111" i="22" s="1"/>
  <c r="G45" i="22"/>
  <c r="H45" i="22" s="1"/>
  <c r="G110" i="22"/>
  <c r="H110" i="22" s="1"/>
  <c r="G43" i="22"/>
  <c r="H43" i="22" s="1"/>
  <c r="G17" i="22"/>
  <c r="H17" i="22" s="1"/>
  <c r="G47" i="22"/>
  <c r="H47" i="22" s="1"/>
  <c r="G61" i="22"/>
  <c r="H61" i="22" s="1"/>
  <c r="G115" i="22"/>
  <c r="H115" i="22" s="1"/>
  <c r="G78" i="22"/>
  <c r="H78" i="22" s="1"/>
  <c r="G113" i="22"/>
  <c r="H113" i="22" s="1"/>
  <c r="G105" i="22"/>
  <c r="H105" i="22" s="1"/>
  <c r="G40" i="22"/>
  <c r="H40" i="22" s="1"/>
  <c r="G104" i="22"/>
  <c r="H104" i="22" s="1"/>
  <c r="G39" i="22"/>
  <c r="H39" i="22" s="1"/>
  <c r="G84" i="22"/>
  <c r="H84" i="22" s="1"/>
  <c r="G37" i="22"/>
  <c r="H37" i="22" s="1"/>
  <c r="G14" i="22"/>
  <c r="H14" i="22" s="1"/>
  <c r="G74" i="22"/>
  <c r="H74" i="22" s="1"/>
  <c r="G107" i="22"/>
  <c r="H107" i="22" s="1"/>
  <c r="G101" i="22"/>
  <c r="H101" i="22" s="1"/>
  <c r="G36" i="22"/>
  <c r="H36" i="22" s="1"/>
  <c r="G100" i="22"/>
  <c r="H100" i="22" s="1"/>
  <c r="G35" i="22"/>
  <c r="H35" i="22" s="1"/>
  <c r="G18" i="22"/>
  <c r="H18" i="22" s="1"/>
  <c r="G64" i="22"/>
  <c r="H64" i="22" s="1"/>
  <c r="G60" i="22"/>
  <c r="H60" i="22" s="1"/>
  <c r="G13" i="22"/>
  <c r="H13" i="22" s="1"/>
  <c r="G70" i="22"/>
  <c r="H70" i="22" s="1"/>
  <c r="G103" i="22"/>
  <c r="H103" i="22" s="1"/>
  <c r="G97" i="22"/>
  <c r="H97" i="22" s="1"/>
  <c r="G31" i="22"/>
  <c r="H31" i="22" s="1"/>
  <c r="G96" i="22"/>
  <c r="H96" i="22" s="1"/>
  <c r="G30" i="22"/>
  <c r="H30" i="22" s="1"/>
  <c r="G66" i="22"/>
  <c r="H66" i="22" s="1"/>
  <c r="G99" i="22"/>
  <c r="H99" i="22" s="1"/>
  <c r="G93" i="22"/>
  <c r="H93" i="22" s="1"/>
  <c r="G27" i="22"/>
  <c r="H27" i="22" s="1"/>
  <c r="G92" i="22"/>
  <c r="H92" i="22" s="1"/>
  <c r="G25" i="22"/>
  <c r="H25" i="22" s="1"/>
  <c r="G91" i="22"/>
  <c r="H91" i="22" s="1"/>
  <c r="G65" i="22"/>
  <c r="H65" i="22" s="1"/>
  <c r="G79" i="22"/>
  <c r="H79" i="22" s="1"/>
  <c r="G62" i="22"/>
  <c r="H62" i="22" s="1"/>
  <c r="G95" i="22"/>
  <c r="H95" i="22" s="1"/>
  <c r="G89" i="22"/>
  <c r="H89" i="22" s="1"/>
  <c r="G22" i="22"/>
  <c r="H22" i="22" s="1"/>
  <c r="G88" i="22"/>
  <c r="H88" i="22" s="1"/>
  <c r="G21" i="22"/>
  <c r="H21" i="22" s="1"/>
  <c r="G58" i="22"/>
  <c r="H58" i="22" s="1"/>
  <c r="G102" i="22"/>
  <c r="H102" i="22" s="1"/>
  <c r="G75" i="22"/>
  <c r="H75" i="22" s="1"/>
  <c r="G120" i="22"/>
  <c r="H120" i="22" s="1"/>
  <c r="G54" i="22"/>
  <c r="H54" i="22" s="1"/>
  <c r="G71" i="22"/>
  <c r="H71" i="22" s="1"/>
  <c r="G81" i="22"/>
  <c r="H81" i="22" s="1"/>
  <c r="G87" i="22"/>
  <c r="H87" i="22" s="1"/>
  <c r="G80" i="22"/>
  <c r="H80" i="22" s="1"/>
  <c r="G41" i="22"/>
  <c r="H41" i="22" s="1"/>
  <c r="G68" i="22"/>
  <c r="H68" i="22" s="1"/>
  <c r="G33" i="22"/>
  <c r="H33" i="22" s="1"/>
  <c r="G116" i="22"/>
  <c r="H116" i="22" s="1"/>
  <c r="G50" i="22"/>
  <c r="H50" i="22" s="1"/>
  <c r="G67" i="22"/>
  <c r="H67" i="22" s="1"/>
  <c r="G77" i="22"/>
  <c r="H77" i="22" s="1"/>
  <c r="G83" i="22"/>
  <c r="H83" i="22" s="1"/>
  <c r="G76" i="22"/>
  <c r="H76" i="22" s="1"/>
  <c r="G112" i="22"/>
  <c r="H112" i="22" s="1"/>
  <c r="G46" i="22"/>
  <c r="H46" i="22" s="1"/>
  <c r="G59" i="22"/>
  <c r="H59" i="22" s="1"/>
  <c r="G73" i="22"/>
  <c r="H73" i="22" s="1"/>
  <c r="G63" i="22"/>
  <c r="H63" i="22" s="1"/>
  <c r="G72" i="22"/>
  <c r="H72" i="22" s="1"/>
  <c r="G106" i="22"/>
  <c r="H106" i="22" s="1"/>
  <c r="G55" i="22"/>
  <c r="H55" i="22" s="1"/>
  <c r="G98" i="22"/>
  <c r="H98" i="22" s="1"/>
  <c r="G132" i="22"/>
  <c r="H132" i="22" s="1"/>
  <c r="G130" i="22"/>
  <c r="H130" i="22" s="1"/>
  <c r="G153" i="22"/>
  <c r="H153" i="22" s="1"/>
  <c r="G151" i="22"/>
  <c r="H151" i="22" s="1"/>
  <c r="G133" i="22"/>
  <c r="H133" i="22" s="1"/>
  <c r="G152" i="22"/>
  <c r="H152" i="22" s="1"/>
  <c r="G131" i="22"/>
  <c r="H131" i="22" s="1"/>
  <c r="G137" i="22"/>
  <c r="H137" i="22" s="1"/>
  <c r="G135" i="22"/>
  <c r="H135" i="22" s="1"/>
  <c r="G150" i="22"/>
  <c r="H150" i="22" s="1"/>
  <c r="G129" i="22"/>
  <c r="H129" i="22" s="1"/>
  <c r="G136" i="22"/>
  <c r="H136" i="22" s="1"/>
  <c r="G160" i="22"/>
  <c r="H160" i="22" s="1"/>
  <c r="G157" i="22"/>
  <c r="H157" i="22" s="1"/>
  <c r="G134" i="22"/>
  <c r="H134" i="22" s="1"/>
  <c r="G155" i="22"/>
  <c r="H155" i="22" s="1"/>
  <c r="G128" i="22"/>
  <c r="H128" i="22" s="1"/>
  <c r="G159" i="22"/>
  <c r="H159" i="22" s="1"/>
  <c r="G158" i="22"/>
  <c r="H158" i="22" s="1"/>
  <c r="G156" i="22"/>
  <c r="H156" i="22" s="1"/>
  <c r="G154" i="22"/>
  <c r="H154" i="22" s="1"/>
  <c r="I115" i="22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<sst xmlns="http://schemas.openxmlformats.org/spreadsheetml/2006/main" count="6733" uniqueCount="801">
  <si>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</si>
  <si>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</si>
  <si>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</si>
  <si>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</si>
  <si>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</si>
  <si>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</si>
  <si>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</si>
  <si>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</si>
  <si>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</si>
  <si>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</si>
  <si>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</si>
  <si>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</si>
  <si>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</si>
  <si>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</si>
  <si>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</si>
  <si>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</si>
  <si>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</si>
  <si>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</si>
  <si>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</si>
  <si>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</si>
  <si>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</si>
  <si>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</si>
  <si>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</si>
  <si>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</si>
  <si>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</si>
  <si>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</si>
  <si>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</si>
  <si>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</si>
  <si>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</si>
  <si>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</si>
  <si>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</si>
  <si>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</si>
  <si>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</si>
  <si>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</si>
  <si>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</si>
  <si>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</si>
  <si>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</si>
  <si>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</si>
  <si>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</si>
  <si>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</si>
  <si>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</si>
  <si>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</si>
  <si>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</si>
  <si>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</si>
  <si>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</si>
  <si>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</si>
  <si>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</si>
  <si>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</si>
  <si>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</si>
  <si>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</si>
  <si>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</si>
  <si>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</si>
  <si>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</si>
  <si>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</si>
  <si>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</si>
  <si>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</si>
  <si>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</si>
  <si>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</si>
  <si>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</si>
  <si>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</si>
  <si>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</si>
  <si>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</si>
  <si>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</si>
  <si>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</si>
  <si>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</si>
  <si>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</si>
  <si>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</si>
  <si>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</si>
  <si>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</si>
  <si>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</si>
  <si>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</si>
  <si>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</si>
  <si>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</si>
  <si>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</si>
  <si>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</si>
  <si>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</si>
  <si>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</si>
  <si>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</si>
  <si>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</si>
  <si>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</si>
  <si>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</si>
  <si>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</si>
  <si>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</si>
  <si>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</si>
  <si>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</si>
  <si>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</si>
  <si>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</si>
  <si>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</si>
  <si>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</si>
  <si>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</si>
  <si>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</si>
  <si>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</si>
  <si>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</si>
  <si>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</si>
  <si>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</si>
  <si>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</si>
  <si>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</si>
  <si>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</si>
  <si>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</si>
  <si>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</si>
  <si>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</si>
  <si>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</si>
  <si>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</si>
  <si>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</si>
  <si>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</si>
  <si>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</si>
  <si>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</si>
  <si>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</si>
  <si>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</si>
  <si>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</si>
  <si>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</si>
  <si>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</si>
  <si>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</si>
  <si>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</si>
  <si>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</si>
  <si>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</si>
  <si>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</si>
  <si>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</si>
  <si>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</si>
  <si>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</si>
  <si>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</si>
  <si>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</si>
  <si>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</si>
  <si>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</si>
  <si>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</si>
  <si>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</si>
  <si>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</si>
  <si>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</si>
  <si>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</si>
  <si>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</si>
  <si>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</si>
  <si>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</si>
  <si>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</si>
  <si>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</si>
  <si>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</si>
  <si>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</si>
  <si>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</si>
  <si>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</si>
  <si>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</si>
  <si>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</si>
  <si>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</si>
  <si>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</si>
  <si>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</si>
  <si>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</si>
  <si>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</si>
  <si>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</si>
  <si>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</si>
  <si>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</si>
  <si>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</si>
  <si>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</si>
  <si>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</si>
  <si>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</si>
  <si>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</si>
  <si>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</si>
  <si>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</si>
  <si>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</si>
  <si>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</si>
  <si>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</si>
  <si>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</si>
  <si>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</si>
  <si>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</si>
  <si>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</si>
  <si>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</si>
  <si>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</si>
  <si>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</si>
  <si>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</si>
  <si>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</si>
  <si>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</si>
  <si>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</si>
  <si>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</si>
  <si>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</si>
  <si>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</si>
  <si>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</si>
  <si>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</si>
  <si>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</si>
  <si>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</si>
  <si>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</si>
  <si>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</si>
  <si>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</si>
  <si>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</si>
  <si>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</si>
  <si>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</si>
  <si>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</si>
  <si>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</si>
  <si>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</si>
  <si>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</si>
  <si>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</si>
  <si>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</si>
  <si>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</si>
  <si>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</si>
  <si>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</si>
  <si>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</si>
  <si>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</si>
  <si>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</si>
  <si>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</si>
  <si>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</si>
  <si>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</si>
  <si>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</si>
  <si>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</si>
  <si>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</si>
  <si>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</si>
  <si>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</si>
  <si>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</si>
  <si>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</si>
  <si>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</si>
  <si>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</si>
  <si>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</si>
  <si>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</si>
  <si>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</si>
  <si>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</si>
  <si>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</si>
  <si>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</si>
  <si>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</si>
  <si>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</si>
  <si>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</si>
  <si>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</si>
  <si>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</si>
  <si>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</si>
  <si>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</si>
  <si>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</si>
  <si>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</si>
  <si>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</si>
  <si>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</si>
  <si>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</si>
  <si>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</si>
  <si>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</si>
  <si>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</si>
  <si>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</si>
  <si>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</si>
  <si>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</si>
  <si>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</si>
  <si>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</si>
  <si>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</si>
  <si>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</si>
  <si>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</si>
  <si>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</si>
  <si>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</si>
  <si>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</si>
  <si>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</si>
  <si>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</si>
  <si>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</si>
  <si>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</si>
  <si>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</si>
  <si>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</si>
  <si>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</si>
  <si>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</si>
  <si>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</si>
  <si>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</si>
  <si>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</si>
  <si>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</si>
  <si>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</si>
  <si>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</si>
  <si>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</si>
  <si>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</si>
  <si>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</si>
  <si>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</si>
  <si>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</si>
  <si>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</si>
  <si>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</si>
  <si>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</si>
  <si>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</si>
  <si>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</si>
  <si>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</si>
  <si>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</si>
  <si>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</si>
  <si>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</si>
  <si>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</si>
  <si>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</si>
  <si>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</si>
  <si>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</si>
  <si>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</si>
  <si>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</si>
  <si>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</si>
  <si>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</si>
  <si>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</si>
  <si>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</si>
  <si>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</si>
  <si>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</si>
  <si>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</si>
  <si>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</si>
  <si>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</si>
  <si>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</si>
  <si>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</si>
  <si>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</si>
  <si>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</si>
  <si>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</si>
  <si>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</si>
  <si>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</si>
  <si>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</si>
  <si>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</si>
  <si>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</si>
  <si>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</si>
  <si>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</si>
  <si>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</si>
  <si>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</si>
  <si>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</si>
  <si>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</si>
  <si>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</si>
  <si>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</si>
  <si>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</si>
  <si>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</si>
  <si>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</si>
  <si>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</si>
  <si>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</si>
  <si>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</si>
  <si>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</si>
  <si>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</si>
  <si>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</si>
  <si>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</si>
  <si>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</si>
  <si>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</si>
  <si>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</si>
  <si>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</si>
  <si>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</si>
  <si>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</si>
  <si>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</si>
  <si>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</si>
  <si>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</si>
  <si>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</si>
  <si>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</si>
  <si>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</si>
  <si>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</si>
  <si>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</si>
  <si>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</si>
  <si>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</si>
  <si>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</si>
  <si>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</si>
  <si>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</si>
  <si>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</si>
  <si>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</si>
  <si>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</si>
  <si>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</si>
  <si>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</si>
  <si>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</si>
  <si>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</si>
  <si>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</si>
  <si>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</si>
  <si>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</si>
  <si>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</si>
  <si>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</si>
  <si>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</si>
  <si>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</si>
  <si>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</si>
  <si>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</si>
  <si>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</si>
  <si>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</si>
  <si>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</si>
  <si>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</si>
  <si>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</si>
  <si>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</si>
  <si>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</si>
  <si>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</si>
  <si>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</si>
  <si>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</si>
  <si>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</si>
  <si>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</si>
  <si>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</si>
  <si>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</si>
  <si>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</si>
  <si>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</si>
  <si>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</si>
  <si>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</si>
  <si>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</si>
  <si>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</si>
  <si>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</si>
  <si>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</si>
  <si>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</si>
  <si>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</si>
  <si>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</si>
  <si>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</si>
  <si>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</si>
  <si>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</si>
  <si>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</si>
  <si>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</si>
  <si>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</si>
  <si>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</si>
  <si>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</si>
  <si>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</si>
  <si>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</si>
  <si>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</si>
  <si>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</si>
  <si>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</si>
  <si>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</si>
  <si>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</si>
  <si>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</si>
  <si>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</si>
  <si>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</si>
  <si>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</si>
  <si>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</si>
  <si>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</si>
  <si>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</si>
  <si>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</si>
  <si>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</si>
  <si>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</si>
  <si>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</si>
  <si>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</si>
  <si>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</si>
  <si>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</si>
  <si>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</si>
  <si>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</si>
  <si>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</si>
  <si>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</si>
  <si>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</si>
  <si>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</si>
  <si>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</si>
  <si>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</si>
  <si>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</si>
  <si>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</si>
  <si>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</si>
  <si>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</si>
  <si>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</si>
  <si>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</si>
  <si>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</si>
  <si>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</si>
  <si>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</si>
  <si>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</si>
  <si>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</si>
  <si>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</si>
  <si>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</si>
  <si>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</si>
  <si>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</si>
  <si>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</si>
  <si>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</si>
  <si>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</si>
  <si>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</si>
  <si>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</si>
  <si>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</si>
  <si>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</si>
  <si>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</si>
  <si>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</si>
  <si>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</si>
  <si>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</si>
  <si>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</si>
  <si>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</si>
  <si>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</si>
  <si>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</si>
  <si>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</si>
  <si>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</si>
  <si>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</si>
  <si>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</si>
  <si>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</si>
  <si>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</si>
  <si>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</si>
  <si>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</si>
  <si>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</si>
  <si>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</si>
  <si>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</si>
  <si>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</si>
  <si>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</si>
  <si>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</si>
  <si>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</si>
  <si>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</si>
  <si>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</si>
  <si>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</si>
  <si>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</si>
  <si>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</si>
  <si>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</si>
  <si>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</si>
  <si>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</si>
  <si>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</si>
  <si>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</si>
  <si>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</si>
  <si>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</si>
  <si>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</si>
  <si>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</si>
  <si>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</si>
  <si>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</si>
  <si>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</si>
  <si>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</si>
  <si>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</si>
  <si>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</si>
  <si>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</si>
  <si>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</si>
  <si>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</si>
  <si>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</si>
  <si>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</si>
  <si>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</si>
  <si>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</si>
  <si>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</si>
  <si>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</si>
  <si>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</si>
  <si>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</si>
  <si>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</si>
  <si>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</si>
  <si>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</si>
  <si>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</si>
  <si>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</si>
  <si>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</si>
  <si>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</si>
  <si>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</si>
  <si>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</si>
  <si>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</si>
  <si>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</si>
  <si>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</si>
  <si>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</si>
  <si>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</si>
  <si>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</si>
  <si>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</si>
  <si>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</si>
  <si>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</si>
  <si>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</si>
  <si>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</si>
  <si>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</si>
  <si>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</si>
  <si>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</si>
  <si>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</si>
  <si>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</si>
  <si>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</si>
  <si>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</si>
  <si>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</si>
  <si>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</si>
  <si>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</si>
  <si>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</si>
  <si>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</si>
  <si>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</si>
  <si>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</si>
  <si>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</si>
  <si>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</si>
  <si>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</si>
  <si>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</si>
  <si>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</si>
  <si>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</si>
  <si>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</si>
  <si>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</si>
  <si>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</si>
  <si>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</si>
  <si>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</si>
  <si>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</si>
  <si>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</si>
  <si>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</si>
  <si>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</si>
  <si>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</si>
  <si>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</si>
  <si>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</si>
  <si>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</si>
  <si>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</si>
  <si>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</si>
  <si>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</si>
  <si>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</si>
  <si>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</si>
  <si>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</si>
  <si>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</si>
  <si>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</si>
  <si>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</si>
  <si>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</si>
  <si>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</si>
  <si>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</si>
  <si>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</si>
  <si>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</si>
  <si>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</si>
  <si>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</si>
  <si>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</si>
  <si>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</si>
  <si>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</si>
  <si>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</si>
  <si>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</si>
  <si>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</si>
  <si>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</si>
  <si>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</si>
  <si>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</si>
  <si>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</si>
  <si>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</si>
  <si>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</si>
  <si>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</si>
  <si>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</si>
  <si>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</si>
  <si>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</si>
  <si>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</si>
  <si>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</si>
  <si>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</si>
  <si>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</si>
  <si>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</si>
  <si>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</si>
  <si>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</si>
  <si>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</si>
  <si>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</si>
  <si>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</si>
  <si>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</si>
  <si>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</si>
  <si>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</si>
  <si>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</si>
  <si>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</si>
  <si>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</si>
  <si>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</si>
  <si>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</si>
  <si>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</si>
  <si>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</si>
  <si>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</si>
  <si>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</si>
  <si>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</si>
  <si>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</si>
  <si>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</si>
  <si>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</si>
  <si>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</si>
  <si>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</si>
  <si>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</si>
  <si>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</si>
  <si>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</si>
  <si>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</si>
  <si>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</si>
  <si>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</si>
  <si>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</si>
  <si>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</si>
  <si>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</si>
  <si>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</si>
  <si>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</si>
  <si>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</si>
  <si>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</si>
  <si>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</si>
  <si>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</si>
  <si>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</si>
  <si>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</si>
  <si>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</si>
  <si>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</si>
  <si>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</si>
  <si>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</si>
  <si>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</si>
  <si>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</si>
  <si>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</si>
  <si>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</si>
  <si>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</si>
  <si>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</si>
  <si>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</si>
  <si>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</si>
  <si>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</si>
  <si>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</si>
  <si>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</si>
  <si>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</si>
  <si>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</si>
  <si>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</si>
  <si>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</si>
  <si>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</si>
  <si>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</si>
  <si>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</si>
  <si>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</si>
  <si>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</si>
  <si>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</si>
  <si>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</si>
  <si>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</si>
  <si>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</si>
  <si>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</si>
  <si>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</si>
  <si>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</si>
  <si>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</si>
  <si>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</si>
  <si>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</si>
  <si>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</si>
  <si>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</si>
  <si>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</si>
  <si>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</si>
  <si>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</si>
  <si>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</si>
  <si>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</si>
  <si>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</si>
  <si>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</si>
  <si>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</si>
  <si>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</si>
  <si>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</si>
  <si>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</si>
  <si>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</si>
  <si>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</si>
  <si>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</si>
  <si>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</si>
  <si>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</si>
  <si>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</si>
  <si>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</si>
  <si>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</si>
  <si>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</si>
  <si>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</si>
  <si>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</si>
  <si>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</si>
  <si>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</si>
  <si>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</si>
  <si>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</si>
  <si>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</si>
  <si>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</si>
  <si>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</si>
  <si>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</si>
  <si>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</si>
  <si>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</si>
  <si>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</si>
  <si>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</si>
  <si>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</si>
  <si>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</si>
  <si>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</si>
  <si>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</si>
  <si>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</si>
  <si>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</si>
  <si>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</si>
  <si>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</si>
  <si>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</si>
  <si>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</si>
  <si>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</si>
  <si>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</si>
  <si>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</si>
  <si>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</si>
  <si>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</si>
  <si>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</si>
  <si>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</si>
  <si>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</si>
  <si>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</si>
  <si>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</si>
  <si>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</si>
  <si>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</si>
  <si>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</si>
  <si>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</si>
  <si>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</si>
  <si>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</si>
  <si>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</si>
  <si>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</si>
  <si>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</si>
  <si>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</si>
  <si>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</si>
  <si>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</si>
  <si>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</si>
  <si>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</si>
  <si>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</si>
  <si>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</si>
  <si>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</si>
  <si>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</si>
  <si>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</si>
  <si>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</si>
  <si>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</si>
  <si>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</si>
  <si>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</si>
  <si>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</si>
  <si>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</si>
  <si>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</si>
  <si>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</si>
  <si>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</si>
  <si>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</si>
  <si>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</si>
  <si>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</si>
  <si>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</si>
  <si>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</si>
  <si>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</si>
  <si>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</si>
  <si>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</si>
  <si>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</si>
  <si>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</si>
  <si>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</si>
  <si>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</si>
  <si>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</si>
  <si>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</si>
  <si>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</si>
  <si>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</si>
  <si>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</si>
  <si>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</si>
  <si>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</si>
  <si>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</si>
  <si>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</si>
  <si>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</si>
  <si>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</si>
  <si>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</si>
  <si>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</si>
  <si>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</si>
  <si>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</si>
  <si>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</si>
  <si>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</si>
  <si>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</si>
  <si>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</si>
  <si>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</si>
  <si>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</si>
  <si>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</si>
  <si>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</si>
  <si>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</si>
  <si>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</si>
  <si>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</si>
  <si>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</si>
  <si>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</si>
  <si>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</si>
  <si>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</si>
  <si>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</si>
  <si>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</si>
  <si>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</si>
  <si>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</si>
  <si>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LOCALIDADE: DIVERSAS DO ESTADO DE RORAIMA</t>
  </si>
  <si>
    <t>LOTE: 07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</si>
  <si>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</si>
  <si>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</si>
  <si>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</si>
  <si>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</si>
  <si>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</si>
  <si>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</si>
  <si>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</si>
  <si>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</si>
  <si>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</si>
  <si>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</si>
  <si>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</si>
  <si>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</si>
  <si>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</si>
  <si>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</si>
  <si>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</si>
  <si>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</si>
  <si>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</si>
  <si>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</si>
  <si>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UNITÁRIO BÁSICO S/ BDI (R$)</t>
  </si>
  <si>
    <t>LOTE - 08</t>
  </si>
  <si>
    <t>NOTA:</t>
  </si>
  <si>
    <t>PREENCHER SOMENTE AS CÉLULAS QUE ESTÃO NA COR AMARELA.</t>
  </si>
  <si>
    <t xml:space="preserve">DESONERADA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</si>
</sst>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1" fillId="11" borderId="0" applyNumberFormat="0" applyBorder="0" applyAlignment="0" applyProtection="0"/>
    <xf numFmtId="0" fontId="12" fillId="2" borderId="1" applyNumberFormat="0" applyAlignment="0" applyProtection="0"/>
    <xf numFmtId="0" fontId="13" fillId="12" borderId="2" applyNumberFormat="0" applyAlignment="0" applyProtection="0"/>
    <xf numFmtId="0" fontId="14" fillId="0" borderId="3" applyNumberFormat="0" applyFill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15" fillId="3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166" fontId="27" fillId="0" borderId="0"/>
    <xf numFmtId="0" fontId="7" fillId="0" borderId="0"/>
    <xf numFmtId="0" fontId="26" fillId="0" borderId="0" applyNumberFormat="0" applyFont="0" applyFill="0" applyBorder="0" applyAlignment="0" applyProtection="0"/>
    <xf numFmtId="0" fontId="5" fillId="0" borderId="0"/>
    <xf numFmtId="0" fontId="5" fillId="4" borderId="4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0" fontId="16" fillId="2" borderId="5" applyNumberFormat="0" applyAlignment="0" applyProtection="0"/>
    <xf numFmtId="38" fontId="2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69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5" fillId="0" borderId="0" applyFont="0" applyFill="0" applyBorder="0" applyAlignment="0" applyProtection="0"/>
    <xf numFmtId="0" fontId="5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74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4" borderId="4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510">
    <xf numFmtId="0" fontId="0" fillId="0" borderId="0" xfId="0"/>
    <xf numFmtId="0" fontId="5" fillId="0" borderId="0" xfId="47"/>
    <xf numFmtId="0" fontId="4" fillId="17" borderId="10" xfId="47" applyFont="1" applyFill="1" applyBorder="1" applyAlignment="1">
      <alignment horizontal="center"/>
    </xf>
    <xf numFmtId="1" fontId="7" fillId="0" borderId="10" xfId="47" applyNumberFormat="1" applyFont="1" applyBorder="1" applyAlignment="1">
      <alignment horizontal="center"/>
    </xf>
    <xf numFmtId="169" fontId="7" fillId="0" borderId="10" xfId="65" applyFont="1" applyFill="1" applyBorder="1" applyAlignment="1" applyProtection="1"/>
    <xf numFmtId="0" fontId="7" fillId="18" borderId="10" xfId="47" applyFont="1" applyFill="1" applyBorder="1"/>
    <xf numFmtId="0" fontId="6" fillId="17" borderId="10" xfId="47" applyFont="1" applyFill="1" applyBorder="1"/>
    <xf numFmtId="0" fontId="5" fillId="0" borderId="11" xfId="47" applyBorder="1"/>
    <xf numFmtId="0" fontId="6" fillId="19" borderId="10" xfId="47" applyFont="1" applyFill="1" applyBorder="1"/>
    <xf numFmtId="169" fontId="6" fillId="19" borderId="12" xfId="65" applyFont="1" applyFill="1" applyBorder="1" applyAlignment="1" applyProtection="1"/>
    <xf numFmtId="0" fontId="7" fillId="19" borderId="10" xfId="47" applyFont="1" applyFill="1" applyBorder="1"/>
    <xf numFmtId="0" fontId="6" fillId="0" borderId="0" xfId="47" applyFont="1" applyAlignment="1">
      <alignment horizontal="center"/>
    </xf>
    <xf numFmtId="0" fontId="6" fillId="17" borderId="13" xfId="47" applyFont="1" applyFill="1" applyBorder="1" applyAlignment="1">
      <alignment horizontal="left" vertical="center"/>
    </xf>
    <xf numFmtId="0" fontId="6" fillId="17" borderId="10" xfId="47" applyFont="1" applyFill="1" applyBorder="1" applyAlignment="1">
      <alignment horizontal="center" vertical="center"/>
    </xf>
    <xf numFmtId="0" fontId="7" fillId="17" borderId="10" xfId="47" applyFont="1" applyFill="1" applyBorder="1" applyAlignment="1">
      <alignment horizontal="center" vertical="center" wrapText="1"/>
    </xf>
    <xf numFmtId="0" fontId="7" fillId="17" borderId="14" xfId="47" applyFont="1" applyFill="1" applyBorder="1" applyAlignment="1">
      <alignment horizontal="center" vertical="center" wrapText="1"/>
    </xf>
    <xf numFmtId="4" fontId="7" fillId="0" borderId="10" xfId="65" applyNumberFormat="1" applyFont="1" applyFill="1" applyBorder="1" applyAlignment="1" applyProtection="1">
      <alignment horizontal="right"/>
    </xf>
    <xf numFmtId="1" fontId="7" fillId="18" borderId="10" xfId="47" applyNumberFormat="1" applyFont="1" applyFill="1" applyBorder="1"/>
    <xf numFmtId="10" fontId="7" fillId="18" borderId="10" xfId="47" applyNumberFormat="1" applyFont="1" applyFill="1" applyBorder="1"/>
    <xf numFmtId="169" fontId="7" fillId="18" borderId="10" xfId="65" applyFont="1" applyFill="1" applyBorder="1" applyAlignment="1" applyProtection="1"/>
    <xf numFmtId="4" fontId="7" fillId="18" borderId="10" xfId="47" applyNumberFormat="1" applyFont="1" applyFill="1" applyBorder="1"/>
    <xf numFmtId="1" fontId="7" fillId="0" borderId="10" xfId="47" applyNumberFormat="1" applyFont="1" applyBorder="1"/>
    <xf numFmtId="4" fontId="7" fillId="18" borderId="10" xfId="65" applyNumberFormat="1" applyFont="1" applyFill="1" applyBorder="1" applyAlignment="1" applyProtection="1">
      <alignment horizontal="right"/>
    </xf>
    <xf numFmtId="0" fontId="7" fillId="18" borderId="10" xfId="47" applyFont="1" applyFill="1" applyBorder="1" applyAlignment="1">
      <alignment horizontal="center"/>
    </xf>
    <xf numFmtId="0" fontId="7" fillId="0" borderId="10" xfId="47" applyFont="1" applyBorder="1" applyAlignment="1">
      <alignment horizontal="center"/>
    </xf>
    <xf numFmtId="0" fontId="6" fillId="19" borderId="10" xfId="47" applyFont="1" applyFill="1" applyBorder="1" applyAlignment="1">
      <alignment horizontal="left" vertical="top"/>
    </xf>
    <xf numFmtId="169" fontId="6" fillId="19" borderId="15" xfId="65" applyFont="1" applyFill="1" applyBorder="1" applyAlignment="1" applyProtection="1"/>
    <xf numFmtId="0" fontId="5" fillId="0" borderId="16" xfId="47" applyBorder="1"/>
    <xf numFmtId="0" fontId="6" fillId="0" borderId="0" xfId="47" applyFont="1" applyAlignment="1">
      <alignment horizontal="center" vertical="top"/>
    </xf>
    <xf numFmtId="0" fontId="7" fillId="0" borderId="17" xfId="47" applyFont="1" applyBorder="1"/>
    <xf numFmtId="169" fontId="6" fillId="0" borderId="18" xfId="65" applyFont="1" applyFill="1" applyBorder="1" applyAlignment="1" applyProtection="1"/>
    <xf numFmtId="0" fontId="6" fillId="0" borderId="19" xfId="47" applyFont="1" applyBorder="1" applyAlignment="1">
      <alignment horizontal="center" vertical="top"/>
    </xf>
    <xf numFmtId="0" fontId="7" fillId="0" borderId="19" xfId="47" applyFont="1" applyBorder="1"/>
    <xf numFmtId="169" fontId="6" fillId="0" borderId="20" xfId="65" applyFont="1" applyFill="1" applyBorder="1" applyAlignment="1" applyProtection="1"/>
    <xf numFmtId="0" fontId="6" fillId="17" borderId="13" xfId="47" applyFont="1" applyFill="1" applyBorder="1" applyAlignment="1">
      <alignment horizontal="center"/>
    </xf>
    <xf numFmtId="0" fontId="6" fillId="17" borderId="21" xfId="47" applyFont="1" applyFill="1" applyBorder="1" applyAlignment="1">
      <alignment horizontal="left"/>
    </xf>
    <xf numFmtId="0" fontId="6" fillId="17" borderId="21" xfId="47" applyFont="1" applyFill="1" applyBorder="1" applyAlignment="1">
      <alignment horizontal="center"/>
    </xf>
    <xf numFmtId="0" fontId="6" fillId="17" borderId="10" xfId="47" applyFont="1" applyFill="1" applyBorder="1" applyAlignment="1">
      <alignment horizontal="center"/>
    </xf>
    <xf numFmtId="0" fontId="7" fillId="18" borderId="13" xfId="47" applyFont="1" applyFill="1" applyBorder="1"/>
    <xf numFmtId="0" fontId="7" fillId="18" borderId="21" xfId="47" applyFont="1" applyFill="1" applyBorder="1"/>
    <xf numFmtId="0" fontId="7" fillId="18" borderId="12" xfId="47" applyFont="1" applyFill="1" applyBorder="1"/>
    <xf numFmtId="170" fontId="7" fillId="20" borderId="10" xfId="65" applyNumberFormat="1" applyFont="1" applyFill="1" applyBorder="1" applyAlignment="1" applyProtection="1"/>
    <xf numFmtId="4" fontId="7" fillId="0" borderId="22" xfId="47" applyNumberFormat="1" applyFont="1" applyBorder="1"/>
    <xf numFmtId="171" fontId="7" fillId="20" borderId="10" xfId="65" applyNumberFormat="1" applyFont="1" applyFill="1" applyBorder="1" applyAlignment="1" applyProtection="1"/>
    <xf numFmtId="170" fontId="7" fillId="21" borderId="10" xfId="65" applyNumberFormat="1" applyFont="1" applyFill="1" applyBorder="1" applyAlignment="1" applyProtection="1"/>
    <xf numFmtId="169" fontId="7" fillId="21" borderId="10" xfId="65" applyFont="1" applyFill="1" applyBorder="1" applyAlignment="1" applyProtection="1"/>
    <xf numFmtId="0" fontId="7" fillId="18" borderId="23" xfId="47" applyFont="1" applyFill="1" applyBorder="1" applyAlignment="1">
      <alignment vertical="top"/>
    </xf>
    <xf numFmtId="0" fontId="7" fillId="18" borderId="19" xfId="47" applyFont="1" applyFill="1" applyBorder="1"/>
    <xf numFmtId="0" fontId="7" fillId="18" borderId="20" xfId="47" applyFont="1" applyFill="1" applyBorder="1"/>
    <xf numFmtId="0" fontId="6" fillId="19" borderId="23" xfId="47" applyFont="1" applyFill="1" applyBorder="1" applyAlignment="1">
      <alignment horizontal="center" vertical="top"/>
    </xf>
    <xf numFmtId="0" fontId="6" fillId="19" borderId="19" xfId="47" applyFont="1" applyFill="1" applyBorder="1" applyAlignment="1">
      <alignment horizontal="center" vertical="top"/>
    </xf>
    <xf numFmtId="3" fontId="6" fillId="19" borderId="19" xfId="47" applyNumberFormat="1" applyFont="1" applyFill="1" applyBorder="1" applyAlignment="1">
      <alignment horizontal="right" vertical="top"/>
    </xf>
    <xf numFmtId="0" fontId="6" fillId="19" borderId="24" xfId="47" applyFont="1" applyFill="1" applyBorder="1" applyAlignment="1">
      <alignment horizontal="left" vertical="top"/>
    </xf>
    <xf numFmtId="0" fontId="7" fillId="19" borderId="15" xfId="47" applyFont="1" applyFill="1" applyBorder="1"/>
    <xf numFmtId="169" fontId="7" fillId="19" borderId="10" xfId="65" applyFont="1" applyFill="1" applyBorder="1" applyAlignment="1" applyProtection="1"/>
    <xf numFmtId="0" fontId="7" fillId="19" borderId="21" xfId="47" applyFont="1" applyFill="1" applyBorder="1"/>
    <xf numFmtId="1" fontId="7" fillId="19" borderId="10" xfId="47" applyNumberFormat="1" applyFont="1" applyFill="1" applyBorder="1"/>
    <xf numFmtId="0" fontId="6" fillId="0" borderId="23" xfId="47" applyFont="1" applyBorder="1" applyAlignment="1">
      <alignment horizontal="center" vertical="top"/>
    </xf>
    <xf numFmtId="0" fontId="7" fillId="0" borderId="0" xfId="47" applyFont="1"/>
    <xf numFmtId="4" fontId="6" fillId="0" borderId="20" xfId="47" applyNumberFormat="1" applyFont="1" applyBorder="1"/>
    <xf numFmtId="0" fontId="6" fillId="22" borderId="13" xfId="47" applyFont="1" applyFill="1" applyBorder="1" applyAlignment="1">
      <alignment horizontal="center"/>
    </xf>
    <xf numFmtId="0" fontId="6" fillId="22" borderId="21" xfId="47" applyFont="1" applyFill="1" applyBorder="1" applyAlignment="1">
      <alignment horizontal="center"/>
    </xf>
    <xf numFmtId="0" fontId="7" fillId="22" borderId="10" xfId="47" applyFont="1" applyFill="1" applyBorder="1" applyAlignment="1">
      <alignment horizontal="center"/>
    </xf>
    <xf numFmtId="0" fontId="6" fillId="19" borderId="20" xfId="47" applyFont="1" applyFill="1" applyBorder="1" applyAlignment="1">
      <alignment horizontal="left" vertical="top"/>
    </xf>
    <xf numFmtId="0" fontId="6" fillId="19" borderId="23" xfId="47" applyFont="1" applyFill="1" applyBorder="1" applyAlignment="1">
      <alignment horizontal="left" vertical="top"/>
    </xf>
    <xf numFmtId="0" fontId="5" fillId="19" borderId="0" xfId="47" applyFill="1"/>
    <xf numFmtId="169" fontId="6" fillId="19" borderId="10" xfId="65" applyFont="1" applyFill="1" applyBorder="1" applyAlignment="1" applyProtection="1"/>
    <xf numFmtId="169" fontId="6" fillId="19" borderId="10" xfId="47" applyNumberFormat="1" applyFont="1" applyFill="1" applyBorder="1" applyAlignment="1">
      <alignment horizontal="right"/>
    </xf>
    <xf numFmtId="10" fontId="7" fillId="0" borderId="10" xfId="52" applyNumberFormat="1" applyFont="1" applyFill="1" applyBorder="1" applyAlignment="1" applyProtection="1"/>
    <xf numFmtId="10" fontId="7" fillId="19" borderId="10" xfId="52" applyNumberFormat="1" applyFont="1" applyFill="1" applyBorder="1" applyAlignment="1" applyProtection="1"/>
    <xf numFmtId="169" fontId="5" fillId="0" borderId="0" xfId="47" applyNumberFormat="1"/>
    <xf numFmtId="0" fontId="6" fillId="0" borderId="19" xfId="47" applyFont="1" applyBorder="1"/>
    <xf numFmtId="4" fontId="7" fillId="0" borderId="19" xfId="47" applyNumberFormat="1" applyFont="1" applyBorder="1"/>
    <xf numFmtId="169" fontId="6" fillId="0" borderId="19" xfId="47" applyNumberFormat="1" applyFont="1" applyBorder="1"/>
    <xf numFmtId="4" fontId="7" fillId="0" borderId="19" xfId="47" applyNumberFormat="1" applyFont="1" applyBorder="1" applyAlignment="1">
      <alignment horizontal="center"/>
    </xf>
    <xf numFmtId="169" fontId="6" fillId="0" borderId="0" xfId="47" applyNumberFormat="1" applyFont="1"/>
    <xf numFmtId="169" fontId="7" fillId="18" borderId="10" xfId="47" applyNumberFormat="1" applyFont="1" applyFill="1" applyBorder="1"/>
    <xf numFmtId="169" fontId="5" fillId="0" borderId="0" xfId="47" applyNumberFormat="1" applyAlignment="1">
      <alignment horizontal="center"/>
    </xf>
    <xf numFmtId="0" fontId="5" fillId="0" borderId="0" xfId="47" applyAlignment="1">
      <alignment horizontal="center"/>
    </xf>
    <xf numFmtId="167" fontId="6" fillId="19" borderId="10" xfId="47" applyNumberFormat="1" applyFont="1" applyFill="1" applyBorder="1" applyAlignment="1">
      <alignment horizontal="center"/>
    </xf>
    <xf numFmtId="169" fontId="6" fillId="19" borderId="10" xfId="47" applyNumberFormat="1" applyFont="1" applyFill="1" applyBorder="1"/>
    <xf numFmtId="0" fontId="6" fillId="0" borderId="0" xfId="47" applyFont="1"/>
    <xf numFmtId="4" fontId="7" fillId="0" borderId="0" xfId="47" applyNumberFormat="1" applyFont="1"/>
    <xf numFmtId="4" fontId="6" fillId="0" borderId="0" xfId="47" applyNumberFormat="1" applyFont="1"/>
    <xf numFmtId="167" fontId="6" fillId="19" borderId="10" xfId="47" applyNumberFormat="1" applyFont="1" applyFill="1" applyBorder="1" applyAlignment="1">
      <alignment horizontal="center" vertical="center" wrapText="1"/>
    </xf>
    <xf numFmtId="169" fontId="6" fillId="19" borderId="12" xfId="47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3" fillId="0" borderId="22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5" fillId="23" borderId="22" xfId="0" applyFont="1" applyFill="1" applyBorder="1" applyAlignment="1">
      <alignment horizontal="center" vertical="center"/>
    </xf>
    <xf numFmtId="43" fontId="5" fillId="0" borderId="0" xfId="0" applyNumberFormat="1" applyFont="1" applyAlignment="1">
      <alignment horizontal="center"/>
    </xf>
    <xf numFmtId="2" fontId="5" fillId="0" borderId="22" xfId="0" applyNumberFormat="1" applyFont="1" applyBorder="1" applyAlignment="1">
      <alignment horizontal="center" vertical="center"/>
    </xf>
    <xf numFmtId="0" fontId="3" fillId="0" borderId="22" xfId="39" applyFont="1" applyBorder="1" applyAlignment="1">
      <alignment horizontal="left" vertical="center" wrapText="1"/>
    </xf>
    <xf numFmtId="0" fontId="3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4" fontId="29" fillId="0" borderId="22" xfId="0" applyNumberFormat="1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center" vertical="center" wrapText="1"/>
    </xf>
    <xf numFmtId="0" fontId="39" fillId="23" borderId="22" xfId="0" applyFont="1" applyFill="1" applyBorder="1" applyAlignment="1">
      <alignment horizontal="center" vertical="center"/>
    </xf>
    <xf numFmtId="0" fontId="35" fillId="23" borderId="22" xfId="0" applyFont="1" applyFill="1" applyBorder="1" applyAlignment="1">
      <alignment horizontal="left" vertical="center" wrapText="1"/>
    </xf>
    <xf numFmtId="49" fontId="35" fillId="23" borderId="22" xfId="0" applyNumberFormat="1" applyFont="1" applyFill="1" applyBorder="1" applyAlignment="1">
      <alignment horizontal="left" vertical="center" wrapText="1"/>
    </xf>
    <xf numFmtId="0" fontId="35" fillId="23" borderId="0" xfId="0" applyFont="1" applyFill="1" applyAlignment="1">
      <alignment horizontal="center" vertical="center"/>
    </xf>
    <xf numFmtId="0" fontId="39" fillId="23" borderId="0" xfId="0" applyFont="1" applyFill="1" applyAlignment="1">
      <alignment horizontal="left" vertical="center" wrapText="1"/>
    </xf>
    <xf numFmtId="0" fontId="35" fillId="23" borderId="0" xfId="0" applyFont="1" applyFill="1" applyAlignment="1">
      <alignment vertical="center"/>
    </xf>
    <xf numFmtId="0" fontId="39" fillId="23" borderId="0" xfId="0" applyFont="1" applyFill="1" applyAlignment="1">
      <alignment vertical="center"/>
    </xf>
    <xf numFmtId="0" fontId="35" fillId="23" borderId="0" xfId="0" applyFont="1" applyFill="1" applyAlignment="1">
      <alignment horizontal="left" vertical="center"/>
    </xf>
    <xf numFmtId="49" fontId="5" fillId="0" borderId="22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2" fontId="3" fillId="0" borderId="22" xfId="0" applyNumberFormat="1" applyFont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 wrapText="1"/>
    </xf>
    <xf numFmtId="2" fontId="39" fillId="23" borderId="22" xfId="0" applyNumberFormat="1" applyFont="1" applyFill="1" applyBorder="1" applyAlignment="1">
      <alignment horizontal="center" vertical="center"/>
    </xf>
    <xf numFmtId="49" fontId="35" fillId="23" borderId="22" xfId="0" applyNumberFormat="1" applyFont="1" applyFill="1" applyBorder="1" applyAlignment="1">
      <alignment horizontal="center" vertical="center" wrapText="1"/>
    </xf>
    <xf numFmtId="165" fontId="35" fillId="23" borderId="22" xfId="55" applyFont="1" applyFill="1" applyBorder="1" applyAlignment="1">
      <alignment horizontal="center" vertical="center"/>
    </xf>
    <xf numFmtId="49" fontId="39" fillId="23" borderId="22" xfId="0" applyNumberFormat="1" applyFont="1" applyFill="1" applyBorder="1" applyAlignment="1">
      <alignment horizontal="left" vertical="center" wrapText="1"/>
    </xf>
    <xf numFmtId="49" fontId="39" fillId="23" borderId="22" xfId="0" applyNumberFormat="1" applyFont="1" applyFill="1" applyBorder="1" applyAlignment="1">
      <alignment horizontal="center" vertical="center" wrapText="1"/>
    </xf>
    <xf numFmtId="165" fontId="39" fillId="23" borderId="22" xfId="55" applyFont="1" applyFill="1" applyBorder="1" applyAlignment="1">
      <alignment horizontal="center" vertical="center"/>
    </xf>
    <xf numFmtId="4" fontId="35" fillId="23" borderId="22" xfId="55" applyNumberFormat="1" applyFont="1" applyFill="1" applyBorder="1" applyAlignment="1">
      <alignment horizontal="center" vertical="center"/>
    </xf>
    <xf numFmtId="165" fontId="35" fillId="23" borderId="0" xfId="55" applyFont="1" applyFill="1" applyBorder="1" applyAlignment="1">
      <alignment horizontal="center" vertical="center"/>
    </xf>
    <xf numFmtId="4" fontId="35" fillId="23" borderId="0" xfId="55" applyNumberFormat="1" applyFont="1" applyFill="1" applyBorder="1" applyAlignment="1">
      <alignment horizontal="center" vertical="center"/>
    </xf>
    <xf numFmtId="164" fontId="39" fillId="23" borderId="22" xfId="31" applyFont="1" applyFill="1" applyBorder="1" applyAlignment="1">
      <alignment horizontal="center" vertical="center"/>
    </xf>
    <xf numFmtId="2" fontId="35" fillId="23" borderId="0" xfId="55" applyNumberFormat="1" applyFont="1" applyFill="1" applyBorder="1" applyAlignment="1">
      <alignment horizontal="center" vertical="center"/>
    </xf>
    <xf numFmtId="0" fontId="35" fillId="23" borderId="22" xfId="39" applyFont="1" applyFill="1" applyBorder="1" applyAlignment="1">
      <alignment horizontal="center" vertical="center"/>
    </xf>
    <xf numFmtId="49" fontId="35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5" fillId="23" borderId="22" xfId="39" applyNumberFormat="1" applyFont="1" applyFill="1" applyBorder="1" applyAlignment="1">
      <alignment horizontal="left" vertical="center" wrapText="1"/>
    </xf>
    <xf numFmtId="167" fontId="35" fillId="23" borderId="22" xfId="44" applyNumberFormat="1" applyFont="1" applyFill="1" applyBorder="1" applyAlignment="1">
      <alignment horizontal="center" vertical="center"/>
    </xf>
    <xf numFmtId="49" fontId="35" fillId="23" borderId="22" xfId="45" applyNumberFormat="1" applyFont="1" applyFill="1" applyBorder="1" applyAlignment="1">
      <alignment horizontal="left" vertical="center" wrapText="1"/>
    </xf>
    <xf numFmtId="0" fontId="35" fillId="23" borderId="22" xfId="45" applyFont="1" applyFill="1" applyBorder="1" applyAlignment="1">
      <alignment horizontal="center" vertical="center"/>
    </xf>
    <xf numFmtId="165" fontId="35" fillId="23" borderId="0" xfId="45" applyNumberFormat="1" applyFont="1" applyFill="1" applyAlignment="1">
      <alignment horizontal="center" vertical="center"/>
    </xf>
    <xf numFmtId="172" fontId="35" fillId="23" borderId="22" xfId="45" applyNumberFormat="1" applyFont="1" applyFill="1" applyBorder="1" applyAlignment="1">
      <alignment horizontal="center" vertical="center"/>
    </xf>
    <xf numFmtId="49" fontId="35" fillId="23" borderId="22" xfId="0" applyNumberFormat="1" applyFont="1" applyFill="1" applyBorder="1" applyAlignment="1">
      <alignment horizontal="left" vertical="center"/>
    </xf>
    <xf numFmtId="49" fontId="35" fillId="23" borderId="22" xfId="0" quotePrefix="1" applyNumberFormat="1" applyFont="1" applyFill="1" applyBorder="1" applyAlignment="1">
      <alignment horizontal="left" vertical="center" wrapText="1"/>
    </xf>
    <xf numFmtId="2" fontId="35" fillId="23" borderId="22" xfId="55" applyNumberFormat="1" applyFont="1" applyFill="1" applyBorder="1" applyAlignment="1">
      <alignment horizontal="center" vertical="center"/>
    </xf>
    <xf numFmtId="0" fontId="35" fillId="23" borderId="22" xfId="39" applyFont="1" applyFill="1" applyBorder="1" applyAlignment="1">
      <alignment horizontal="left" vertical="center" wrapText="1"/>
    </xf>
    <xf numFmtId="0" fontId="35" fillId="23" borderId="22" xfId="0" applyFont="1" applyFill="1" applyBorder="1" applyAlignment="1">
      <alignment horizontal="left" vertical="center"/>
    </xf>
    <xf numFmtId="0" fontId="35" fillId="23" borderId="22" xfId="38" applyFont="1" applyFill="1" applyBorder="1" applyAlignment="1">
      <alignment horizontal="center" vertical="center"/>
    </xf>
    <xf numFmtId="0" fontId="40" fillId="23" borderId="0" xfId="0" applyFont="1" applyFill="1"/>
    <xf numFmtId="0" fontId="35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9" fillId="23" borderId="22" xfId="32" applyFont="1" applyFill="1" applyBorder="1" applyAlignment="1">
      <alignment horizontal="center" vertical="center"/>
    </xf>
    <xf numFmtId="165" fontId="35" fillId="23" borderId="22" xfId="56" applyFont="1" applyFill="1" applyBorder="1" applyAlignment="1">
      <alignment horizontal="center" vertical="center"/>
    </xf>
    <xf numFmtId="4" fontId="35" fillId="23" borderId="22" xfId="56" applyNumberFormat="1" applyFont="1" applyFill="1" applyBorder="1" applyAlignment="1">
      <alignment horizontal="center" vertical="center"/>
    </xf>
    <xf numFmtId="49" fontId="35" fillId="23" borderId="0" xfId="0" applyNumberFormat="1" applyFont="1" applyFill="1" applyAlignment="1">
      <alignment horizontal="left" vertical="center" wrapText="1"/>
    </xf>
    <xf numFmtId="49" fontId="35" fillId="23" borderId="0" xfId="0" applyNumberFormat="1" applyFont="1" applyFill="1" applyAlignment="1">
      <alignment horizontal="center" vertical="center" wrapText="1"/>
    </xf>
    <xf numFmtId="2" fontId="39" fillId="23" borderId="0" xfId="0" applyNumberFormat="1" applyFont="1" applyFill="1" applyAlignment="1">
      <alignment horizontal="center" vertical="center"/>
    </xf>
    <xf numFmtId="165" fontId="35" fillId="23" borderId="0" xfId="55" applyFont="1" applyFill="1" applyAlignment="1">
      <alignment horizontal="center" vertical="center"/>
    </xf>
    <xf numFmtId="0" fontId="29" fillId="23" borderId="0" xfId="82" applyFont="1" applyFill="1" applyAlignment="1">
      <alignment horizontal="center" vertical="center"/>
    </xf>
    <xf numFmtId="0" fontId="3" fillId="23" borderId="0" xfId="82" applyFill="1" applyAlignment="1">
      <alignment vertical="center"/>
    </xf>
    <xf numFmtId="9" fontId="3" fillId="23" borderId="0" xfId="49" applyFont="1" applyFill="1" applyAlignment="1">
      <alignment vertical="center"/>
    </xf>
    <xf numFmtId="10" fontId="3" fillId="23" borderId="0" xfId="49" applyNumberFormat="1" applyFont="1" applyFill="1" applyAlignment="1">
      <alignment vertical="center"/>
    </xf>
    <xf numFmtId="2" fontId="3" fillId="23" borderId="0" xfId="82" applyNumberFormat="1" applyFill="1" applyAlignment="1">
      <alignment vertical="center"/>
    </xf>
    <xf numFmtId="0" fontId="3" fillId="23" borderId="0" xfId="82" applyFill="1" applyAlignment="1">
      <alignment horizontal="center" vertical="center"/>
    </xf>
    <xf numFmtId="0" fontId="3" fillId="23" borderId="0" xfId="82" applyFill="1" applyAlignment="1">
      <alignment horizontal="left" vertical="center"/>
    </xf>
    <xf numFmtId="10" fontId="3" fillId="23" borderId="0" xfId="83" applyNumberFormat="1" applyFont="1" applyFill="1" applyAlignment="1">
      <alignment horizontal="center" vertical="center"/>
    </xf>
    <xf numFmtId="10" fontId="29" fillId="0" borderId="0" xfId="83" applyNumberFormat="1" applyFont="1" applyFill="1" applyAlignment="1">
      <alignment horizontal="center" vertical="center"/>
    </xf>
    <xf numFmtId="0" fontId="29" fillId="23" borderId="0" xfId="82" applyFont="1" applyFill="1" applyAlignment="1">
      <alignment horizontal="left" vertical="center"/>
    </xf>
    <xf numFmtId="0" fontId="29" fillId="0" borderId="0" xfId="82" applyFont="1" applyAlignment="1">
      <alignment vertical="center"/>
    </xf>
    <xf numFmtId="0" fontId="29" fillId="23" borderId="0" xfId="82" applyFont="1" applyFill="1" applyAlignment="1">
      <alignment vertical="center"/>
    </xf>
    <xf numFmtId="173" fontId="3" fillId="23" borderId="0" xfId="82" applyNumberFormat="1" applyFill="1" applyAlignment="1">
      <alignment horizontal="right" vertical="center"/>
    </xf>
    <xf numFmtId="175" fontId="3" fillId="23" borderId="0" xfId="84" applyNumberFormat="1" applyFont="1" applyFill="1" applyAlignment="1">
      <alignment horizontal="right" vertical="center"/>
    </xf>
    <xf numFmtId="175" fontId="3" fillId="23" borderId="0" xfId="84" applyNumberFormat="1" applyFont="1" applyFill="1" applyAlignment="1">
      <alignment horizontal="right"/>
    </xf>
    <xf numFmtId="9" fontId="3" fillId="23" borderId="0" xfId="49" applyFont="1" applyFill="1"/>
    <xf numFmtId="10" fontId="3" fillId="23" borderId="0" xfId="49" applyNumberFormat="1" applyFont="1" applyFill="1"/>
    <xf numFmtId="0" fontId="3" fillId="23" borderId="0" xfId="82" applyFill="1"/>
    <xf numFmtId="0" fontId="3" fillId="23" borderId="0" xfId="82" applyFill="1" applyAlignment="1">
      <alignment horizontal="left"/>
    </xf>
    <xf numFmtId="0" fontId="3" fillId="0" borderId="0" xfId="82" applyAlignment="1">
      <alignment horizontal="center" vertical="center"/>
    </xf>
    <xf numFmtId="0" fontId="3" fillId="0" borderId="0" xfId="82" applyAlignment="1">
      <alignment horizontal="left" vertical="center"/>
    </xf>
    <xf numFmtId="0" fontId="3" fillId="0" borderId="0" xfId="82" applyAlignment="1">
      <alignment vertical="center"/>
    </xf>
    <xf numFmtId="10" fontId="3" fillId="0" borderId="0" xfId="49" applyNumberFormat="1" applyFont="1" applyFill="1" applyAlignment="1">
      <alignment vertical="center"/>
    </xf>
    <xf numFmtId="10" fontId="29" fillId="23" borderId="0" xfId="49" applyNumberFormat="1" applyFont="1" applyFill="1" applyAlignment="1">
      <alignment vertical="center"/>
    </xf>
    <xf numFmtId="0" fontId="3" fillId="23" borderId="0" xfId="82" applyFill="1" applyAlignment="1">
      <alignment vertical="top"/>
    </xf>
    <xf numFmtId="10" fontId="29" fillId="0" borderId="0" xfId="83" applyNumberFormat="1" applyFont="1" applyFill="1" applyBorder="1" applyAlignment="1">
      <alignment horizontal="center" vertical="center"/>
    </xf>
    <xf numFmtId="0" fontId="29" fillId="0" borderId="0" xfId="82" applyFont="1" applyAlignment="1">
      <alignment horizontal="left" vertical="center"/>
    </xf>
    <xf numFmtId="180" fontId="3" fillId="23" borderId="0" xfId="49" applyNumberFormat="1" applyFont="1" applyFill="1"/>
    <xf numFmtId="0" fontId="29" fillId="23" borderId="0" xfId="82" applyFont="1" applyFill="1" applyAlignment="1">
      <alignment vertical="top"/>
    </xf>
    <xf numFmtId="176" fontId="41" fillId="23" borderId="0" xfId="85" applyNumberFormat="1" applyFont="1" applyFill="1" applyAlignment="1">
      <alignment horizontal="right" vertical="center"/>
    </xf>
    <xf numFmtId="177" fontId="41" fillId="23" borderId="0" xfId="85" applyNumberFormat="1" applyFont="1" applyFill="1" applyAlignment="1">
      <alignment horizontal="right"/>
    </xf>
    <xf numFmtId="177" fontId="41" fillId="23" borderId="0" xfId="85" applyNumberFormat="1" applyFont="1" applyFill="1" applyAlignment="1">
      <alignment horizontal="right" vertical="center"/>
    </xf>
    <xf numFmtId="173" fontId="29" fillId="23" borderId="0" xfId="82" applyNumberFormat="1" applyFont="1" applyFill="1" applyAlignment="1">
      <alignment horizontal="right" vertical="center"/>
    </xf>
    <xf numFmtId="175" fontId="29" fillId="23" borderId="0" xfId="84" applyNumberFormat="1" applyFont="1" applyFill="1" applyAlignment="1">
      <alignment horizontal="right" vertical="center"/>
    </xf>
    <xf numFmtId="164" fontId="3" fillId="23" borderId="0" xfId="82" applyNumberFormat="1" applyFill="1" applyAlignment="1">
      <alignment horizontal="left" vertical="center"/>
    </xf>
    <xf numFmtId="164" fontId="3" fillId="23" borderId="0" xfId="82" applyNumberFormat="1" applyFill="1" applyAlignment="1">
      <alignment horizontal="right" vertical="center"/>
    </xf>
    <xf numFmtId="164" fontId="29" fillId="23" borderId="0" xfId="84" applyNumberFormat="1" applyFont="1" applyFill="1" applyAlignment="1">
      <alignment horizontal="right"/>
    </xf>
    <xf numFmtId="164" fontId="3" fillId="23" borderId="0" xfId="84" applyNumberFormat="1" applyFont="1" applyFill="1" applyAlignment="1">
      <alignment horizontal="right" vertical="center"/>
    </xf>
    <xf numFmtId="175" fontId="42" fillId="23" borderId="0" xfId="84" applyNumberFormat="1" applyFont="1" applyFill="1" applyAlignment="1">
      <alignment horizontal="right"/>
    </xf>
    <xf numFmtId="175" fontId="41" fillId="23" borderId="0" xfId="84" applyNumberFormat="1" applyFont="1" applyFill="1" applyAlignment="1">
      <alignment horizontal="right"/>
    </xf>
    <xf numFmtId="173" fontId="29" fillId="23" borderId="0" xfId="82" applyNumberFormat="1" applyFont="1" applyFill="1" applyAlignment="1">
      <alignment horizontal="center" vertical="center"/>
    </xf>
    <xf numFmtId="173" fontId="3" fillId="23" borderId="0" xfId="82" applyNumberFormat="1" applyFill="1" applyAlignment="1">
      <alignment horizontal="center" vertical="center"/>
    </xf>
    <xf numFmtId="175" fontId="3" fillId="23" borderId="0" xfId="84" applyNumberFormat="1" applyFont="1" applyFill="1" applyBorder="1" applyAlignment="1">
      <alignment horizontal="right"/>
    </xf>
    <xf numFmtId="9" fontId="3" fillId="23" borderId="0" xfId="49" applyFont="1" applyFill="1" applyBorder="1"/>
    <xf numFmtId="10" fontId="3" fillId="23" borderId="0" xfId="49" applyNumberFormat="1" applyFont="1" applyFill="1" applyBorder="1"/>
    <xf numFmtId="0" fontId="29" fillId="23" borderId="22" xfId="82" applyFont="1" applyFill="1" applyBorder="1" applyAlignment="1">
      <alignment horizontal="left" vertical="center"/>
    </xf>
    <xf numFmtId="2" fontId="29" fillId="23" borderId="22" xfId="82" applyNumberFormat="1" applyFont="1" applyFill="1" applyBorder="1" applyAlignment="1">
      <alignment horizontal="center" vertical="center"/>
    </xf>
    <xf numFmtId="178" fontId="29" fillId="23" borderId="0" xfId="82" applyNumberFormat="1" applyFont="1" applyFill="1" applyAlignment="1">
      <alignment horizontal="center" vertical="center"/>
    </xf>
    <xf numFmtId="9" fontId="3" fillId="23" borderId="0" xfId="49" applyFont="1" applyFill="1" applyBorder="1" applyAlignment="1">
      <alignment vertical="center"/>
    </xf>
    <xf numFmtId="10" fontId="3" fillId="23" borderId="0" xfId="49" applyNumberFormat="1" applyFont="1" applyFill="1" applyBorder="1" applyAlignment="1">
      <alignment vertical="center"/>
    </xf>
    <xf numFmtId="9" fontId="3" fillId="23" borderId="0" xfId="49" applyFont="1" applyFill="1" applyAlignment="1" applyProtection="1">
      <alignment horizontal="left"/>
    </xf>
    <xf numFmtId="10" fontId="3" fillId="23" borderId="0" xfId="49" applyNumberFormat="1" applyFont="1" applyFill="1" applyAlignment="1" applyProtection="1">
      <alignment horizontal="center"/>
      <protection locked="0"/>
    </xf>
    <xf numFmtId="49" fontId="29" fillId="23" borderId="0" xfId="0" applyNumberFormat="1" applyFont="1" applyFill="1" applyAlignment="1">
      <alignment vertical="center"/>
    </xf>
    <xf numFmtId="2" fontId="29" fillId="23" borderId="0" xfId="0" applyNumberFormat="1" applyFont="1" applyFill="1" applyAlignment="1">
      <alignment horizontal="left" vertical="center"/>
    </xf>
    <xf numFmtId="0" fontId="3" fillId="23" borderId="0" xfId="0" applyFont="1" applyFill="1" applyAlignment="1">
      <alignment horizontal="left" vertical="center"/>
    </xf>
    <xf numFmtId="0" fontId="3" fillId="23" borderId="0" xfId="30" applyFont="1" applyFill="1" applyAlignment="1" applyProtection="1">
      <alignment vertical="center"/>
    </xf>
    <xf numFmtId="164" fontId="3" fillId="23" borderId="0" xfId="82" applyNumberFormat="1" applyFill="1" applyAlignment="1">
      <alignment vertical="center"/>
    </xf>
    <xf numFmtId="10" fontId="3" fillId="23" borderId="0" xfId="82" applyNumberFormat="1" applyFill="1" applyAlignment="1">
      <alignment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3" fillId="23" borderId="0" xfId="86" applyFont="1" applyFill="1" applyAlignment="1">
      <alignment horizontal="center" vertical="top" wrapText="1"/>
    </xf>
    <xf numFmtId="0" fontId="33" fillId="23" borderId="39" xfId="86" applyFont="1" applyFill="1" applyBorder="1" applyAlignment="1">
      <alignment horizontal="center" vertical="top" wrapText="1"/>
    </xf>
    <xf numFmtId="0" fontId="34" fillId="23" borderId="0" xfId="86" applyFont="1" applyFill="1"/>
    <xf numFmtId="0" fontId="48" fillId="23" borderId="0" xfId="86" applyFont="1" applyFill="1" applyAlignment="1">
      <alignment horizontal="center" vertical="center"/>
    </xf>
    <xf numFmtId="0" fontId="34" fillId="23" borderId="39" xfId="86" applyFont="1" applyFill="1" applyBorder="1"/>
    <xf numFmtId="0" fontId="34" fillId="23" borderId="0" xfId="86" applyFont="1" applyFill="1" applyAlignment="1">
      <alignment horizontal="center"/>
    </xf>
    <xf numFmtId="0" fontId="48" fillId="23" borderId="0" xfId="86" applyFont="1" applyFill="1" applyAlignment="1">
      <alignment horizontal="center"/>
    </xf>
    <xf numFmtId="0" fontId="48" fillId="23" borderId="0" xfId="86" applyFont="1" applyFill="1" applyAlignment="1">
      <alignment wrapText="1"/>
    </xf>
    <xf numFmtId="0" fontId="48" fillId="23" borderId="0" xfId="86" applyFont="1" applyFill="1"/>
    <xf numFmtId="0" fontId="48" fillId="23" borderId="39" xfId="86" applyFont="1" applyFill="1" applyBorder="1"/>
    <xf numFmtId="0" fontId="34" fillId="23" borderId="0" xfId="86" applyFont="1" applyFill="1" applyAlignment="1">
      <alignment wrapText="1"/>
    </xf>
    <xf numFmtId="0" fontId="48" fillId="23" borderId="0" xfId="86" applyFont="1" applyFill="1" applyAlignment="1">
      <alignment horizontal="left" vertical="center" wrapText="1"/>
    </xf>
    <xf numFmtId="0" fontId="48" fillId="23" borderId="0" xfId="86" applyFont="1" applyFill="1" applyAlignment="1">
      <alignment horizontal="center" vertical="center" wrapText="1"/>
    </xf>
    <xf numFmtId="0" fontId="48" fillId="23" borderId="0" xfId="86" applyFont="1" applyFill="1" applyAlignment="1">
      <alignment vertical="center"/>
    </xf>
    <xf numFmtId="0" fontId="34" fillId="23" borderId="39" xfId="86" applyFont="1" applyFill="1" applyBorder="1" applyAlignment="1">
      <alignment horizontal="center"/>
    </xf>
    <xf numFmtId="0" fontId="48" fillId="23" borderId="26" xfId="86" applyFont="1" applyFill="1" applyBorder="1" applyAlignment="1">
      <alignment horizontal="center" vertical="center"/>
    </xf>
    <xf numFmtId="10" fontId="48" fillId="23" borderId="28" xfId="88" applyNumberFormat="1" applyFont="1" applyFill="1" applyBorder="1" applyAlignment="1">
      <alignment horizontal="center" vertical="center"/>
    </xf>
    <xf numFmtId="0" fontId="50" fillId="23" borderId="25" xfId="86" applyFont="1" applyFill="1" applyBorder="1" applyAlignment="1">
      <alignment horizontal="center"/>
    </xf>
    <xf numFmtId="0" fontId="31" fillId="23" borderId="25" xfId="86" applyFont="1" applyFill="1" applyBorder="1" applyAlignment="1">
      <alignment horizontal="center"/>
    </xf>
    <xf numFmtId="0" fontId="50" fillId="23" borderId="33" xfId="86" applyFont="1" applyFill="1" applyBorder="1"/>
    <xf numFmtId="0" fontId="32" fillId="23" borderId="39" xfId="86" applyFont="1" applyFill="1" applyBorder="1"/>
    <xf numFmtId="0" fontId="32" fillId="23" borderId="0" xfId="86" applyFont="1" applyFill="1" applyAlignment="1">
      <alignment horizontal="center"/>
    </xf>
    <xf numFmtId="0" fontId="32" fillId="23" borderId="0" xfId="86" applyFont="1" applyFill="1"/>
    <xf numFmtId="0" fontId="48" fillId="23" borderId="34" xfId="86" applyFont="1" applyFill="1" applyBorder="1" applyAlignment="1">
      <alignment horizontal="center" vertical="center"/>
    </xf>
    <xf numFmtId="10" fontId="48" fillId="23" borderId="35" xfId="88" applyNumberFormat="1" applyFont="1" applyFill="1" applyBorder="1" applyAlignment="1">
      <alignment horizontal="center" vertical="center"/>
    </xf>
    <xf numFmtId="0" fontId="34" fillId="23" borderId="25" xfId="86" applyFont="1" applyFill="1" applyBorder="1" applyAlignment="1">
      <alignment wrapText="1"/>
    </xf>
    <xf numFmtId="0" fontId="34" fillId="23" borderId="33" xfId="86" applyFont="1" applyFill="1" applyBorder="1"/>
    <xf numFmtId="0" fontId="32" fillId="23" borderId="0" xfId="86" applyFont="1" applyFill="1" applyAlignment="1">
      <alignment wrapText="1"/>
    </xf>
    <xf numFmtId="0" fontId="3" fillId="0" borderId="0" xfId="38"/>
    <xf numFmtId="2" fontId="39" fillId="24" borderId="22" xfId="0" applyNumberFormat="1" applyFont="1" applyFill="1" applyBorder="1" applyAlignment="1">
      <alignment horizontal="center" vertical="center"/>
    </xf>
    <xf numFmtId="49" fontId="39" fillId="24" borderId="22" xfId="0" applyNumberFormat="1" applyFont="1" applyFill="1" applyBorder="1" applyAlignment="1">
      <alignment horizontal="left" vertical="center" wrapText="1"/>
    </xf>
    <xf numFmtId="0" fontId="39" fillId="24" borderId="22" xfId="0" applyFont="1" applyFill="1" applyBorder="1" applyAlignment="1">
      <alignment horizontal="center" vertical="center"/>
    </xf>
    <xf numFmtId="165" fontId="39" fillId="24" borderId="22" xfId="55" applyFont="1" applyFill="1" applyBorder="1" applyAlignment="1">
      <alignment horizontal="center" vertical="center"/>
    </xf>
    <xf numFmtId="165" fontId="35" fillId="24" borderId="22" xfId="55" applyFont="1" applyFill="1" applyBorder="1" applyAlignment="1">
      <alignment horizontal="center" vertical="center"/>
    </xf>
    <xf numFmtId="49" fontId="39" fillId="24" borderId="22" xfId="31" applyNumberFormat="1" applyFont="1" applyFill="1" applyBorder="1" applyAlignment="1">
      <alignment horizontal="left" vertical="center" wrapText="1"/>
    </xf>
    <xf numFmtId="164" fontId="39" fillId="24" borderId="22" xfId="31" applyFont="1" applyFill="1" applyBorder="1" applyAlignment="1">
      <alignment horizontal="center" vertical="center"/>
    </xf>
    <xf numFmtId="49" fontId="39" fillId="24" borderId="22" xfId="39" applyNumberFormat="1" applyFont="1" applyFill="1" applyBorder="1" applyAlignment="1">
      <alignment horizontal="left" vertical="center" wrapText="1"/>
    </xf>
    <xf numFmtId="4" fontId="35" fillId="24" borderId="22" xfId="55" applyNumberFormat="1" applyFont="1" applyFill="1" applyBorder="1" applyAlignment="1">
      <alignment horizontal="center" vertical="center"/>
    </xf>
    <xf numFmtId="2" fontId="39" fillId="25" borderId="22" xfId="0" applyNumberFormat="1" applyFont="1" applyFill="1" applyBorder="1" applyAlignment="1">
      <alignment horizontal="center" vertical="center" wrapText="1"/>
    </xf>
    <xf numFmtId="49" fontId="38" fillId="25" borderId="22" xfId="0" applyNumberFormat="1" applyFont="1" applyFill="1" applyBorder="1" applyAlignment="1">
      <alignment horizontal="left" vertical="center" wrapText="1"/>
    </xf>
    <xf numFmtId="0" fontId="38" fillId="25" borderId="22" xfId="0" applyFont="1" applyFill="1" applyBorder="1" applyAlignment="1">
      <alignment horizontal="center" vertical="center" wrapText="1"/>
    </xf>
    <xf numFmtId="165" fontId="38" fillId="25" borderId="22" xfId="55" applyFont="1" applyFill="1" applyBorder="1" applyAlignment="1">
      <alignment horizontal="center" vertical="center" wrapText="1"/>
    </xf>
    <xf numFmtId="165" fontId="52" fillId="0" borderId="22" xfId="55" applyFont="1" applyFill="1" applyBorder="1" applyAlignment="1">
      <alignment horizontal="center" vertical="center" wrapText="1"/>
    </xf>
    <xf numFmtId="2" fontId="39" fillId="0" borderId="22" xfId="0" applyNumberFormat="1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165" fontId="35" fillId="0" borderId="22" xfId="55" applyFont="1" applyFill="1" applyBorder="1" applyAlignment="1">
      <alignment horizontal="center" vertical="center"/>
    </xf>
    <xf numFmtId="4" fontId="35" fillId="0" borderId="22" xfId="55" applyNumberFormat="1" applyFont="1" applyFill="1" applyBorder="1" applyAlignment="1">
      <alignment horizontal="center" vertical="center"/>
    </xf>
    <xf numFmtId="49" fontId="53" fillId="23" borderId="22" xfId="0" applyNumberFormat="1" applyFont="1" applyFill="1" applyBorder="1" applyAlignment="1">
      <alignment horizontal="left" vertical="center" wrapText="1"/>
    </xf>
    <xf numFmtId="10" fontId="3" fillId="0" borderId="0" xfId="82" applyNumberFormat="1" applyAlignment="1">
      <alignment horizontal="center" vertical="center"/>
    </xf>
    <xf numFmtId="10" fontId="3" fillId="26" borderId="0" xfId="83" applyNumberFormat="1" applyFont="1" applyFill="1" applyAlignment="1">
      <alignment horizontal="center" vertical="center"/>
    </xf>
    <xf numFmtId="10" fontId="3" fillId="26" borderId="0" xfId="83" applyNumberFormat="1" applyFont="1" applyFill="1" applyBorder="1" applyAlignment="1">
      <alignment horizontal="center" vertical="center"/>
    </xf>
    <xf numFmtId="164" fontId="29" fillId="26" borderId="22" xfId="82" applyNumberFormat="1" applyFont="1" applyFill="1" applyBorder="1" applyAlignment="1">
      <alignment horizontal="left" vertical="center"/>
    </xf>
    <xf numFmtId="165" fontId="3" fillId="26" borderId="22" xfId="55" applyFont="1" applyFill="1" applyBorder="1" applyAlignment="1">
      <alignment horizontal="right" vertical="center"/>
    </xf>
    <xf numFmtId="10" fontId="3" fillId="26" borderId="0" xfId="82" applyNumberFormat="1" applyFill="1" applyAlignment="1">
      <alignment horizontal="center" vertical="center"/>
    </xf>
    <xf numFmtId="10" fontId="3" fillId="23" borderId="0" xfId="82" applyNumberFormat="1" applyFill="1" applyAlignment="1">
      <alignment horizontal="center" vertical="center"/>
    </xf>
    <xf numFmtId="164" fontId="3" fillId="26" borderId="22" xfId="82" applyNumberFormat="1" applyFill="1" applyBorder="1" applyAlignment="1">
      <alignment horizontal="left" vertical="center"/>
    </xf>
    <xf numFmtId="4" fontId="29" fillId="0" borderId="22" xfId="0" applyNumberFormat="1" applyFont="1" applyBorder="1" applyAlignment="1">
      <alignment horizontal="center" vertical="center" wrapText="1"/>
    </xf>
    <xf numFmtId="165" fontId="3" fillId="0" borderId="22" xfId="55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65" fontId="35" fillId="23" borderId="22" xfId="55" applyFont="1" applyFill="1" applyBorder="1" applyAlignment="1" applyProtection="1">
      <alignment horizontal="center" vertical="center"/>
    </xf>
    <xf numFmtId="165" fontId="35" fillId="23" borderId="22" xfId="55" applyFont="1" applyFill="1" applyBorder="1" applyAlignment="1" applyProtection="1">
      <alignment horizontal="center" vertical="center"/>
      <protection locked="0"/>
    </xf>
    <xf numFmtId="10" fontId="48" fillId="26" borderId="0" xfId="86" applyNumberFormat="1" applyFont="1" applyFill="1" applyAlignment="1">
      <alignment horizontal="center"/>
    </xf>
    <xf numFmtId="10" fontId="34" fillId="23" borderId="0" xfId="86" applyNumberFormat="1" applyFont="1" applyFill="1" applyAlignment="1">
      <alignment horizontal="center"/>
    </xf>
    <xf numFmtId="10" fontId="34" fillId="26" borderId="0" xfId="86" applyNumberFormat="1" applyFont="1" applyFill="1" applyAlignment="1">
      <alignment horizontal="center"/>
    </xf>
    <xf numFmtId="10" fontId="48" fillId="26" borderId="0" xfId="86" applyNumberFormat="1" applyFont="1" applyFill="1" applyAlignment="1">
      <alignment horizontal="center" vertical="center"/>
    </xf>
    <xf numFmtId="10" fontId="48" fillId="26" borderId="0" xfId="86" applyNumberFormat="1" applyFont="1" applyFill="1" applyAlignment="1">
      <alignment horizontal="center" vertical="center" wrapText="1"/>
    </xf>
    <xf numFmtId="0" fontId="3" fillId="23" borderId="22" xfId="0" applyFont="1" applyFill="1" applyBorder="1" applyAlignment="1">
      <alignment horizontal="left" vertical="center" wrapText="1"/>
    </xf>
    <xf numFmtId="49" fontId="3" fillId="23" borderId="22" xfId="0" applyNumberFormat="1" applyFont="1" applyFill="1" applyBorder="1" applyAlignment="1">
      <alignment horizontal="left" vertical="center" wrapText="1"/>
    </xf>
    <xf numFmtId="0" fontId="3" fillId="23" borderId="22" xfId="0" applyFont="1" applyFill="1" applyBorder="1" applyAlignment="1">
      <alignment horizontal="center" vertical="center"/>
    </xf>
    <xf numFmtId="168" fontId="3" fillId="23" borderId="22" xfId="55" quotePrefix="1" applyNumberFormat="1" applyFont="1" applyFill="1" applyBorder="1" applyAlignment="1">
      <alignment horizontal="right" vertical="center"/>
    </xf>
    <xf numFmtId="4" fontId="3" fillId="23" borderId="22" xfId="0" applyNumberFormat="1" applyFont="1" applyFill="1" applyBorder="1" applyAlignment="1">
      <alignment horizontal="right" vertical="center"/>
    </xf>
    <xf numFmtId="165" fontId="3" fillId="23" borderId="22" xfId="0" applyNumberFormat="1" applyFont="1" applyFill="1" applyBorder="1" applyAlignment="1">
      <alignment horizontal="right" vertical="center"/>
    </xf>
    <xf numFmtId="165" fontId="3" fillId="23" borderId="22" xfId="55" applyFont="1" applyFill="1" applyBorder="1" applyAlignment="1">
      <alignment horizontal="right" vertical="center"/>
    </xf>
    <xf numFmtId="0" fontId="47" fillId="23" borderId="32" xfId="86" applyFont="1" applyFill="1" applyBorder="1" applyAlignment="1">
      <alignment horizontal="center" vertical="center" wrapText="1"/>
    </xf>
    <xf numFmtId="10" fontId="3" fillId="23" borderId="0" xfId="49" applyNumberFormat="1" applyFont="1" applyFill="1" applyAlignment="1">
      <alignment horizontal="center" vertical="center"/>
    </xf>
    <xf numFmtId="10" fontId="29" fillId="23" borderId="0" xfId="83" applyNumberFormat="1" applyFont="1" applyFill="1" applyAlignment="1">
      <alignment horizontal="center" vertical="center"/>
    </xf>
    <xf numFmtId="0" fontId="33" fillId="23" borderId="32" xfId="86" applyFont="1" applyFill="1" applyBorder="1" applyAlignment="1">
      <alignment horizontal="center" vertical="center" wrapText="1"/>
    </xf>
    <xf numFmtId="0" fontId="34" fillId="23" borderId="32" xfId="86" applyFont="1" applyFill="1" applyBorder="1" applyAlignment="1">
      <alignment vertical="center"/>
    </xf>
    <xf numFmtId="0" fontId="48" fillId="23" borderId="32" xfId="86" applyFont="1" applyFill="1" applyBorder="1" applyAlignment="1">
      <alignment vertical="center"/>
    </xf>
    <xf numFmtId="0" fontId="34" fillId="23" borderId="32" xfId="86" applyFont="1" applyFill="1" applyBorder="1" applyAlignment="1">
      <alignment horizontal="center" vertical="center"/>
    </xf>
    <xf numFmtId="0" fontId="50" fillId="23" borderId="40" xfId="86" applyFont="1" applyFill="1" applyBorder="1" applyAlignment="1">
      <alignment horizontal="center" vertical="center"/>
    </xf>
    <xf numFmtId="0" fontId="32" fillId="23" borderId="32" xfId="86" applyFont="1" applyFill="1" applyBorder="1" applyAlignment="1">
      <alignment horizontal="center" vertical="center"/>
    </xf>
    <xf numFmtId="0" fontId="34" fillId="23" borderId="40" xfId="86" applyFont="1" applyFill="1" applyBorder="1" applyAlignment="1">
      <alignment vertical="center" wrapText="1"/>
    </xf>
    <xf numFmtId="0" fontId="34" fillId="23" borderId="0" xfId="86" applyFont="1" applyFill="1" applyAlignment="1">
      <alignment vertical="center" wrapText="1"/>
    </xf>
    <xf numFmtId="0" fontId="32" fillId="23" borderId="0" xfId="86" applyFont="1" applyFill="1" applyAlignment="1">
      <alignment vertical="center" wrapText="1"/>
    </xf>
    <xf numFmtId="0" fontId="32" fillId="23" borderId="0" xfId="86" applyFont="1" applyFill="1" applyAlignment="1">
      <alignment horizontal="center" vertical="center"/>
    </xf>
    <xf numFmtId="0" fontId="58" fillId="23" borderId="0" xfId="38" applyFont="1" applyFill="1"/>
    <xf numFmtId="0" fontId="58" fillId="23" borderId="0" xfId="38" applyFont="1" applyFill="1" applyAlignment="1">
      <alignment horizontal="center"/>
    </xf>
    <xf numFmtId="0" fontId="4" fillId="23" borderId="0" xfId="38" applyFont="1" applyFill="1"/>
    <xf numFmtId="0" fontId="4" fillId="23" borderId="0" xfId="38" applyFont="1" applyFill="1" applyAlignment="1">
      <alignment horizontal="center"/>
    </xf>
    <xf numFmtId="0" fontId="59" fillId="23" borderId="0" xfId="38" applyFont="1" applyFill="1"/>
    <xf numFmtId="0" fontId="3" fillId="0" borderId="0" xfId="38" applyAlignment="1">
      <alignment horizontal="center"/>
    </xf>
    <xf numFmtId="2" fontId="3" fillId="23" borderId="0" xfId="49" applyNumberFormat="1" applyFont="1" applyFill="1"/>
    <xf numFmtId="49" fontId="3" fillId="23" borderId="22" xfId="0" applyNumberFormat="1" applyFont="1" applyFill="1" applyBorder="1" applyAlignment="1">
      <alignment vertical="center" wrapText="1"/>
    </xf>
    <xf numFmtId="165" fontId="59" fillId="23" borderId="22" xfId="55" applyFont="1" applyFill="1" applyBorder="1" applyAlignment="1">
      <alignment horizontal="right" vertical="center"/>
    </xf>
    <xf numFmtId="0" fontId="60" fillId="23" borderId="22" xfId="0" applyFont="1" applyFill="1" applyBorder="1" applyAlignment="1">
      <alignment vertical="center" wrapText="1"/>
    </xf>
    <xf numFmtId="0" fontId="3" fillId="23" borderId="22" xfId="0" applyFont="1" applyFill="1" applyBorder="1" applyAlignment="1">
      <alignment horizontal="justify" vertical="center" wrapText="1"/>
    </xf>
    <xf numFmtId="0" fontId="3" fillId="23" borderId="32" xfId="0" applyFont="1" applyFill="1" applyBorder="1" applyAlignment="1">
      <alignment horizontal="center" vertical="center"/>
    </xf>
    <xf numFmtId="3" fontId="3" fillId="23" borderId="22" xfId="0" applyNumberFormat="1" applyFont="1" applyFill="1" applyBorder="1" applyAlignment="1">
      <alignment horizontal="right" vertical="center"/>
    </xf>
    <xf numFmtId="4" fontId="3" fillId="23" borderId="22" xfId="0" applyNumberFormat="1" applyFont="1" applyFill="1" applyBorder="1" applyAlignment="1">
      <alignment horizontal="center" vertical="center"/>
    </xf>
    <xf numFmtId="0" fontId="3" fillId="23" borderId="26" xfId="0" applyFont="1" applyFill="1" applyBorder="1" applyAlignment="1">
      <alignment horizontal="center" vertical="center"/>
    </xf>
    <xf numFmtId="49" fontId="3" fillId="23" borderId="22" xfId="0" applyNumberFormat="1" applyFont="1" applyFill="1" applyBorder="1" applyAlignment="1">
      <alignment wrapText="1"/>
    </xf>
    <xf numFmtId="2" fontId="3" fillId="23" borderId="22" xfId="0" applyNumberFormat="1" applyFont="1" applyFill="1" applyBorder="1" applyAlignment="1">
      <alignment horizontal="center" vertical="center" wrapText="1"/>
    </xf>
    <xf numFmtId="2" fontId="3" fillId="23" borderId="22" xfId="0" applyNumberFormat="1" applyFont="1" applyFill="1" applyBorder="1" applyAlignment="1">
      <alignment horizontal="right" vertical="center"/>
    </xf>
    <xf numFmtId="0" fontId="29" fillId="23" borderId="0" xfId="82" applyFont="1" applyFill="1" applyAlignment="1">
      <alignment horizontal="right" vertical="center"/>
    </xf>
    <xf numFmtId="2" fontId="3" fillId="23" borderId="22" xfId="0" applyNumberFormat="1" applyFont="1" applyFill="1" applyBorder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173" fontId="43" fillId="23" borderId="0" xfId="82" applyNumberFormat="1" applyFont="1" applyFill="1" applyAlignment="1">
      <alignment horizontal="center" vertical="center"/>
    </xf>
    <xf numFmtId="164" fontId="29" fillId="23" borderId="0" xfId="82" applyNumberFormat="1" applyFont="1" applyFill="1" applyAlignment="1">
      <alignment horizontal="left" vertical="center"/>
    </xf>
    <xf numFmtId="0" fontId="4" fillId="23" borderId="22" xfId="0" applyFont="1" applyFill="1" applyBorder="1" applyAlignment="1">
      <alignment horizontal="center" vertical="center" wrapText="1"/>
    </xf>
    <xf numFmtId="0" fontId="29" fillId="23" borderId="27" xfId="0" applyFont="1" applyFill="1" applyBorder="1" applyAlignment="1">
      <alignment horizontal="right" vertical="center"/>
    </xf>
    <xf numFmtId="10" fontId="3" fillId="23" borderId="30" xfId="0" applyNumberFormat="1" applyFont="1" applyFill="1" applyBorder="1" applyAlignment="1">
      <alignment horizontal="right" vertical="center"/>
    </xf>
    <xf numFmtId="164" fontId="29" fillId="23" borderId="27" xfId="31" applyFont="1" applyFill="1" applyBorder="1" applyAlignment="1">
      <alignment horizontal="right" vertical="center"/>
    </xf>
    <xf numFmtId="164" fontId="3" fillId="23" borderId="27" xfId="31" applyFont="1" applyFill="1" applyBorder="1" applyAlignment="1">
      <alignment horizontal="right" vertical="center"/>
    </xf>
    <xf numFmtId="0" fontId="3" fillId="23" borderId="25" xfId="0" applyFont="1" applyFill="1" applyBorder="1" applyAlignment="1">
      <alignment horizontal="right" vertical="center"/>
    </xf>
    <xf numFmtId="0" fontId="3" fillId="23" borderId="27" xfId="0" applyFont="1" applyFill="1" applyBorder="1" applyAlignment="1">
      <alignment horizontal="right" vertical="center"/>
    </xf>
    <xf numFmtId="0" fontId="3" fillId="23" borderId="0" xfId="0" applyFont="1" applyFill="1" applyAlignment="1">
      <alignment horizontal="right" vertical="center"/>
    </xf>
    <xf numFmtId="0" fontId="3" fillId="23" borderId="0" xfId="80" applyFill="1" applyAlignment="1">
      <alignment horizontal="right" vertical="center"/>
    </xf>
    <xf numFmtId="0" fontId="29" fillId="23" borderId="0" xfId="80" applyFont="1" applyFill="1" applyAlignment="1">
      <alignment horizontal="right" vertical="center"/>
    </xf>
    <xf numFmtId="0" fontId="3" fillId="23" borderId="0" xfId="0" applyFont="1" applyFill="1" applyAlignment="1">
      <alignment vertical="center"/>
    </xf>
    <xf numFmtId="165" fontId="3" fillId="23" borderId="0" xfId="55" applyFont="1" applyFill="1" applyAlignment="1">
      <alignment vertical="center"/>
    </xf>
    <xf numFmtId="0" fontId="29" fillId="23" borderId="22" xfId="0" applyFont="1" applyFill="1" applyBorder="1" applyAlignment="1">
      <alignment horizontal="center" vertical="center"/>
    </xf>
    <xf numFmtId="0" fontId="29" fillId="23" borderId="22" xfId="0" applyFont="1" applyFill="1" applyBorder="1" applyAlignment="1">
      <alignment horizontal="center" vertical="center" wrapText="1"/>
    </xf>
    <xf numFmtId="0" fontId="4" fillId="23" borderId="22" xfId="0" applyFont="1" applyFill="1" applyBorder="1" applyAlignment="1">
      <alignment horizontal="center" vertical="center"/>
    </xf>
    <xf numFmtId="4" fontId="4" fillId="23" borderId="22" xfId="0" applyNumberFormat="1" applyFont="1" applyFill="1" applyBorder="1" applyAlignment="1">
      <alignment horizontal="center" vertical="center" wrapText="1"/>
    </xf>
    <xf numFmtId="165" fontId="4" fillId="23" borderId="22" xfId="55" applyFont="1" applyFill="1" applyBorder="1" applyAlignment="1">
      <alignment horizontal="center" vertical="center" wrapText="1"/>
    </xf>
    <xf numFmtId="0" fontId="29" fillId="23" borderId="0" xfId="0" applyFont="1" applyFill="1" applyAlignment="1">
      <alignment horizontal="center" vertical="center"/>
    </xf>
    <xf numFmtId="0" fontId="29" fillId="23" borderId="26" xfId="0" applyFont="1" applyFill="1" applyBorder="1" applyAlignment="1">
      <alignment horizontal="left" vertical="center" wrapText="1"/>
    </xf>
    <xf numFmtId="0" fontId="29" fillId="23" borderId="27" xfId="0" applyFont="1" applyFill="1" applyBorder="1" applyAlignment="1">
      <alignment vertical="center"/>
    </xf>
    <xf numFmtId="165" fontId="29" fillId="23" borderId="28" xfId="55" applyFont="1" applyFill="1" applyBorder="1" applyAlignment="1">
      <alignment horizontal="right" vertical="center"/>
    </xf>
    <xf numFmtId="0" fontId="3" fillId="23" borderId="29" xfId="0" applyFont="1" applyFill="1" applyBorder="1" applyAlignment="1">
      <alignment horizontal="center" vertical="center"/>
    </xf>
    <xf numFmtId="0" fontId="59" fillId="23" borderId="30" xfId="0" applyFont="1" applyFill="1" applyBorder="1" applyAlignment="1">
      <alignment horizontal="left" vertical="center" wrapText="1"/>
    </xf>
    <xf numFmtId="0" fontId="3" fillId="23" borderId="30" xfId="0" applyFont="1" applyFill="1" applyBorder="1" applyAlignment="1">
      <alignment horizontal="center" vertical="center"/>
    </xf>
    <xf numFmtId="4" fontId="3" fillId="23" borderId="30" xfId="0" applyNumberFormat="1" applyFont="1" applyFill="1" applyBorder="1" applyAlignment="1">
      <alignment horizontal="right" vertical="center"/>
    </xf>
    <xf numFmtId="165" fontId="3" fillId="23" borderId="31" xfId="55" applyFont="1" applyFill="1" applyBorder="1" applyAlignment="1">
      <alignment horizontal="right" vertical="center"/>
    </xf>
    <xf numFmtId="165" fontId="29" fillId="23" borderId="22" xfId="55" applyFont="1" applyFill="1" applyBorder="1" applyAlignment="1">
      <alignment horizontal="right" vertical="center"/>
    </xf>
    <xf numFmtId="0" fontId="29" fillId="23" borderId="0" xfId="0" applyFont="1" applyFill="1" applyAlignment="1">
      <alignment vertical="center"/>
    </xf>
    <xf numFmtId="165" fontId="3" fillId="23" borderId="0" xfId="55" applyFont="1" applyFill="1" applyAlignment="1">
      <alignment horizontal="right" vertical="center"/>
    </xf>
    <xf numFmtId="0" fontId="3" fillId="23" borderId="22" xfId="0" applyFont="1" applyFill="1" applyBorder="1" applyAlignment="1">
      <alignment horizontal="center"/>
    </xf>
    <xf numFmtId="0" fontId="29" fillId="23" borderId="22" xfId="0" applyFont="1" applyFill="1" applyBorder="1" applyAlignment="1">
      <alignment vertical="center"/>
    </xf>
    <xf numFmtId="0" fontId="29" fillId="23" borderId="22" xfId="0" applyFont="1" applyFill="1" applyBorder="1" applyAlignment="1">
      <alignment horizontal="right" vertical="center"/>
    </xf>
    <xf numFmtId="4" fontId="29" fillId="23" borderId="22" xfId="0" applyNumberFormat="1" applyFont="1" applyFill="1" applyBorder="1" applyAlignment="1">
      <alignment horizontal="right" vertical="center"/>
    </xf>
    <xf numFmtId="165" fontId="29" fillId="23" borderId="22" xfId="0" applyNumberFormat="1" applyFont="1" applyFill="1" applyBorder="1" applyAlignment="1">
      <alignment horizontal="right" vertical="center"/>
    </xf>
    <xf numFmtId="0" fontId="3" fillId="23" borderId="22" xfId="0" applyFont="1" applyFill="1" applyBorder="1" applyAlignment="1">
      <alignment horizontal="right" vertical="center"/>
    </xf>
    <xf numFmtId="0" fontId="29" fillId="23" borderId="22" xfId="0" applyFont="1" applyFill="1" applyBorder="1" applyAlignment="1">
      <alignment horizontal="left" vertical="center" wrapText="1"/>
    </xf>
    <xf numFmtId="2" fontId="3" fillId="23" borderId="22" xfId="0" applyNumberFormat="1" applyFont="1" applyFill="1" applyBorder="1" applyAlignment="1">
      <alignment horizontal="left" vertical="center" wrapText="1"/>
    </xf>
    <xf numFmtId="164" fontId="29" fillId="23" borderId="26" xfId="31" applyFont="1" applyFill="1" applyBorder="1" applyAlignment="1">
      <alignment vertical="center"/>
    </xf>
    <xf numFmtId="164" fontId="29" fillId="23" borderId="27" xfId="31" applyFont="1" applyFill="1" applyBorder="1" applyAlignment="1">
      <alignment vertical="center"/>
    </xf>
    <xf numFmtId="164" fontId="29" fillId="23" borderId="28" xfId="31" applyFont="1" applyFill="1" applyBorder="1" applyAlignment="1">
      <alignment vertical="center"/>
    </xf>
    <xf numFmtId="39" fontId="29" fillId="23" borderId="22" xfId="31" applyNumberFormat="1" applyFont="1" applyFill="1" applyBorder="1" applyAlignment="1">
      <alignment horizontal="right" vertical="center"/>
    </xf>
    <xf numFmtId="164" fontId="29" fillId="23" borderId="22" xfId="31" applyFont="1" applyFill="1" applyBorder="1" applyAlignment="1">
      <alignment horizontal="right" vertical="center"/>
    </xf>
    <xf numFmtId="164" fontId="3" fillId="23" borderId="26" xfId="31" applyFont="1" applyFill="1" applyBorder="1" applyAlignment="1">
      <alignment vertical="center"/>
    </xf>
    <xf numFmtId="164" fontId="3" fillId="23" borderId="27" xfId="31" applyFont="1" applyFill="1" applyBorder="1" applyAlignment="1">
      <alignment vertical="center"/>
    </xf>
    <xf numFmtId="39" fontId="3" fillId="23" borderId="27" xfId="31" applyNumberFormat="1" applyFont="1" applyFill="1" applyBorder="1" applyAlignment="1">
      <alignment horizontal="right" vertical="center"/>
    </xf>
    <xf numFmtId="164" fontId="3" fillId="23" borderId="28" xfId="31" applyFont="1" applyFill="1" applyBorder="1" applyAlignment="1">
      <alignment horizontal="right" vertical="center"/>
    </xf>
    <xf numFmtId="164" fontId="29" fillId="23" borderId="27" xfId="31" applyFont="1" applyFill="1" applyBorder="1" applyAlignment="1">
      <alignment horizontal="center" vertical="center"/>
    </xf>
    <xf numFmtId="39" fontId="29" fillId="23" borderId="27" xfId="31" applyNumberFormat="1" applyFont="1" applyFill="1" applyBorder="1" applyAlignment="1">
      <alignment horizontal="right" vertical="center"/>
    </xf>
    <xf numFmtId="164" fontId="29" fillId="23" borderId="28" xfId="31" applyFont="1" applyFill="1" applyBorder="1" applyAlignment="1">
      <alignment horizontal="right" vertical="center"/>
    </xf>
    <xf numFmtId="0" fontId="3" fillId="23" borderId="25" xfId="0" applyFont="1" applyFill="1" applyBorder="1" applyAlignment="1">
      <alignment horizontal="left" vertical="center" wrapText="1"/>
    </xf>
    <xf numFmtId="0" fontId="3" fillId="23" borderId="25" xfId="0" applyFont="1" applyFill="1" applyBorder="1" applyAlignment="1">
      <alignment horizontal="center" vertical="center"/>
    </xf>
    <xf numFmtId="4" fontId="3" fillId="23" borderId="25" xfId="0" applyNumberFormat="1" applyFont="1" applyFill="1" applyBorder="1" applyAlignment="1">
      <alignment horizontal="right" vertical="center"/>
    </xf>
    <xf numFmtId="165" fontId="3" fillId="23" borderId="33" xfId="55" applyFont="1" applyFill="1" applyBorder="1" applyAlignment="1">
      <alignment horizontal="right" vertical="center"/>
    </xf>
    <xf numFmtId="165" fontId="3" fillId="23" borderId="28" xfId="55" applyFont="1" applyFill="1" applyBorder="1" applyAlignment="1">
      <alignment horizontal="right" vertical="center"/>
    </xf>
    <xf numFmtId="0" fontId="29" fillId="23" borderId="26" xfId="0" applyFont="1" applyFill="1" applyBorder="1" applyAlignment="1">
      <alignment vertical="center"/>
    </xf>
    <xf numFmtId="0" fontId="29" fillId="23" borderId="28" xfId="0" applyFont="1" applyFill="1" applyBorder="1" applyAlignment="1">
      <alignment vertical="center"/>
    </xf>
    <xf numFmtId="0" fontId="3" fillId="23" borderId="26" xfId="0" applyFont="1" applyFill="1" applyBorder="1" applyAlignment="1">
      <alignment vertical="center"/>
    </xf>
    <xf numFmtId="0" fontId="3" fillId="23" borderId="27" xfId="0" applyFont="1" applyFill="1" applyBorder="1" applyAlignment="1">
      <alignment vertical="center"/>
    </xf>
    <xf numFmtId="0" fontId="3" fillId="23" borderId="28" xfId="0" applyFont="1" applyFill="1" applyBorder="1" applyAlignment="1">
      <alignment vertical="center"/>
    </xf>
    <xf numFmtId="10" fontId="3" fillId="23" borderId="22" xfId="49" applyNumberFormat="1" applyFont="1" applyFill="1" applyBorder="1" applyAlignment="1">
      <alignment horizontal="center" vertical="center"/>
    </xf>
    <xf numFmtId="10" fontId="3" fillId="23" borderId="22" xfId="0" applyNumberFormat="1" applyFont="1" applyFill="1" applyBorder="1" applyAlignment="1">
      <alignment horizontal="center" vertical="center"/>
    </xf>
    <xf numFmtId="0" fontId="3" fillId="23" borderId="0" xfId="0" applyFont="1" applyFill="1" applyAlignment="1">
      <alignment horizontal="center" vertical="center"/>
    </xf>
    <xf numFmtId="0" fontId="3" fillId="23" borderId="0" xfId="0" applyFont="1" applyFill="1" applyAlignment="1">
      <alignment horizontal="left" vertical="center" wrapText="1"/>
    </xf>
    <xf numFmtId="2" fontId="3" fillId="23" borderId="0" xfId="0" applyNumberFormat="1" applyFont="1" applyFill="1" applyAlignment="1">
      <alignment horizontal="center" vertical="center"/>
    </xf>
    <xf numFmtId="4" fontId="3" fillId="23" borderId="0" xfId="0" applyNumberFormat="1" applyFont="1" applyFill="1" applyAlignment="1">
      <alignment horizontal="right" vertical="center"/>
    </xf>
    <xf numFmtId="0" fontId="29" fillId="23" borderId="0" xfId="80" applyFont="1" applyFill="1" applyAlignment="1">
      <alignment horizontal="left" vertical="center"/>
    </xf>
    <xf numFmtId="0" fontId="29" fillId="23" borderId="0" xfId="80" applyFont="1" applyFill="1" applyAlignment="1">
      <alignment vertical="center"/>
    </xf>
    <xf numFmtId="43" fontId="29" fillId="23" borderId="0" xfId="80" applyNumberFormat="1" applyFont="1" applyFill="1" applyAlignment="1">
      <alignment vertical="center"/>
    </xf>
    <xf numFmtId="0" fontId="3" fillId="23" borderId="0" xfId="0" applyFont="1" applyFill="1" applyAlignment="1">
      <alignment horizontal="center" vertical="center" wrapText="1"/>
    </xf>
    <xf numFmtId="0" fontId="3" fillId="23" borderId="0" xfId="80" applyFill="1" applyAlignment="1">
      <alignment horizontal="center" vertical="center"/>
    </xf>
    <xf numFmtId="0" fontId="3" fillId="23" borderId="0" xfId="80" applyFill="1" applyAlignment="1">
      <alignment vertical="center"/>
    </xf>
    <xf numFmtId="165" fontId="29" fillId="23" borderId="0" xfId="55" applyFont="1" applyFill="1" applyBorder="1" applyAlignment="1">
      <alignment horizontal="right" vertical="center"/>
    </xf>
    <xf numFmtId="165" fontId="3" fillId="23" borderId="0" xfId="55" applyFont="1" applyFill="1" applyBorder="1" applyAlignment="1">
      <alignment horizontal="right" vertical="center"/>
    </xf>
    <xf numFmtId="165" fontId="60" fillId="23" borderId="0" xfId="55" applyFont="1" applyFill="1" applyAlignment="1">
      <alignment horizontal="right" vertical="center"/>
    </xf>
    <xf numFmtId="0" fontId="29" fillId="23" borderId="0" xfId="80" applyFont="1" applyFill="1" applyAlignment="1">
      <alignment horizontal="right" vertical="center" wrapText="1"/>
    </xf>
    <xf numFmtId="165" fontId="3" fillId="23" borderId="0" xfId="0" applyNumberFormat="1" applyFont="1" applyFill="1" applyAlignment="1">
      <alignment horizontal="right" vertical="center"/>
    </xf>
    <xf numFmtId="166" fontId="3" fillId="23" borderId="0" xfId="0" applyNumberFormat="1" applyFont="1" applyFill="1" applyAlignment="1">
      <alignment horizontal="right" vertical="center"/>
    </xf>
    <xf numFmtId="4" fontId="60" fillId="23" borderId="0" xfId="0" applyNumberFormat="1" applyFont="1" applyFill="1" applyAlignment="1">
      <alignment horizontal="right" vertical="center"/>
    </xf>
    <xf numFmtId="181" fontId="29" fillId="23" borderId="0" xfId="0" applyNumberFormat="1" applyFont="1" applyFill="1" applyAlignment="1">
      <alignment vertical="center"/>
    </xf>
    <xf numFmtId="165" fontId="3" fillId="23" borderId="0" xfId="0" applyNumberFormat="1" applyFont="1" applyFill="1" applyAlignment="1">
      <alignment vertical="center"/>
    </xf>
    <xf numFmtId="181" fontId="3" fillId="23" borderId="0" xfId="0" applyNumberFormat="1" applyFont="1" applyFill="1" applyAlignment="1">
      <alignment vertical="center"/>
    </xf>
    <xf numFmtId="43" fontId="3" fillId="23" borderId="0" xfId="0" applyNumberFormat="1" applyFont="1" applyFill="1" applyAlignment="1">
      <alignment vertical="center"/>
    </xf>
    <xf numFmtId="164" fontId="3" fillId="0" borderId="22" xfId="82" applyNumberFormat="1" applyBorder="1" applyAlignment="1">
      <alignment horizontal="left" vertical="center"/>
    </xf>
    <xf numFmtId="165" fontId="55" fillId="24" borderId="22" xfId="55" applyFont="1" applyFill="1" applyBorder="1" applyAlignment="1">
      <alignment horizontal="center" vertical="center"/>
    </xf>
    <xf numFmtId="165" fontId="29" fillId="24" borderId="22" xfId="55" applyFont="1" applyFill="1" applyBorder="1" applyAlignment="1">
      <alignment horizontal="center" vertical="center"/>
    </xf>
    <xf numFmtId="165" fontId="53" fillId="23" borderId="22" xfId="55" applyFont="1" applyFill="1" applyBorder="1" applyAlignment="1">
      <alignment horizontal="center" vertical="center"/>
    </xf>
    <xf numFmtId="0" fontId="5" fillId="26" borderId="0" xfId="0" applyFont="1" applyFill="1"/>
    <xf numFmtId="0" fontId="5" fillId="26" borderId="0" xfId="0" applyFont="1" applyFill="1" applyAlignment="1">
      <alignment horizontal="center"/>
    </xf>
    <xf numFmtId="43" fontId="5" fillId="26" borderId="0" xfId="0" applyNumberFormat="1" applyFont="1" applyFill="1" applyAlignment="1">
      <alignment horizontal="center"/>
    </xf>
    <xf numFmtId="2" fontId="5" fillId="26" borderId="0" xfId="0" applyNumberFormat="1" applyFont="1" applyFill="1" applyAlignment="1">
      <alignment horizontal="center"/>
    </xf>
    <xf numFmtId="43" fontId="29" fillId="23" borderId="28" xfId="0" applyNumberFormat="1" applyFont="1" applyFill="1" applyBorder="1" applyAlignment="1">
      <alignment vertical="center"/>
    </xf>
    <xf numFmtId="165" fontId="29" fillId="26" borderId="22" xfId="55" applyFont="1" applyFill="1" applyBorder="1" applyAlignment="1">
      <alignment horizontal="right" vertical="center"/>
    </xf>
    <xf numFmtId="165" fontId="62" fillId="26" borderId="22" xfId="55" applyFont="1" applyFill="1" applyBorder="1" applyAlignment="1">
      <alignment horizontal="right" vertical="center"/>
    </xf>
    <xf numFmtId="0" fontId="5" fillId="27" borderId="0" xfId="0" applyFont="1" applyFill="1"/>
    <xf numFmtId="0" fontId="5" fillId="27" borderId="0" xfId="0" applyFont="1" applyFill="1" applyAlignment="1">
      <alignment horizontal="center"/>
    </xf>
    <xf numFmtId="43" fontId="5" fillId="27" borderId="0" xfId="0" applyNumberFormat="1" applyFont="1" applyFill="1" applyAlignment="1">
      <alignment horizontal="center"/>
    </xf>
    <xf numFmtId="2" fontId="5" fillId="27" borderId="0" xfId="0" applyNumberFormat="1" applyFont="1" applyFill="1" applyAlignment="1">
      <alignment horizontal="center"/>
    </xf>
    <xf numFmtId="9" fontId="5" fillId="27" borderId="0" xfId="0" applyNumberFormat="1" applyFont="1" applyFill="1" applyAlignment="1">
      <alignment horizontal="center"/>
    </xf>
    <xf numFmtId="0" fontId="29" fillId="27" borderId="0" xfId="0" applyFont="1" applyFill="1" applyAlignment="1">
      <alignment horizontal="center"/>
    </xf>
    <xf numFmtId="4" fontId="29" fillId="27" borderId="0" xfId="0" applyNumberFormat="1" applyFont="1" applyFill="1" applyAlignment="1">
      <alignment horizontal="center"/>
    </xf>
    <xf numFmtId="43" fontId="35" fillId="23" borderId="0" xfId="0" applyNumberFormat="1" applyFont="1" applyFill="1" applyAlignment="1">
      <alignment vertical="center"/>
    </xf>
    <xf numFmtId="43" fontId="39" fillId="23" borderId="0" xfId="0" applyNumberFormat="1" applyFont="1" applyFill="1" applyAlignment="1">
      <alignment vertical="center"/>
    </xf>
    <xf numFmtId="4" fontId="63" fillId="0" borderId="22" xfId="47" applyNumberFormat="1" applyFont="1" applyBorder="1"/>
    <xf numFmtId="169" fontId="63" fillId="0" borderId="10" xfId="65" applyFont="1" applyFill="1" applyBorder="1" applyAlignment="1" applyProtection="1"/>
    <xf numFmtId="0" fontId="3" fillId="23" borderId="0" xfId="49" applyNumberFormat="1" applyFont="1" applyFill="1"/>
    <xf numFmtId="0" fontId="3" fillId="23" borderId="0" xfId="55" applyNumberFormat="1" applyFont="1" applyFill="1"/>
    <xf numFmtId="0" fontId="3" fillId="23" borderId="0" xfId="49" applyNumberFormat="1" applyFont="1" applyFill="1" applyAlignment="1">
      <alignment vertical="center"/>
    </xf>
    <xf numFmtId="164" fontId="29" fillId="0" borderId="0" xfId="82" applyNumberFormat="1" applyFont="1" applyAlignment="1">
      <alignment horizontal="left" vertical="center"/>
    </xf>
    <xf numFmtId="0" fontId="3" fillId="23" borderId="0" xfId="49" applyNumberFormat="1" applyFont="1" applyFill="1" applyAlignment="1">
      <alignment horizontal="right"/>
    </xf>
    <xf numFmtId="168" fontId="3" fillId="23" borderId="22" xfId="55" quotePrefix="1" applyNumberFormat="1" applyFont="1" applyFill="1" applyBorder="1" applyAlignment="1">
      <alignment horizontal="center" vertical="center"/>
    </xf>
    <xf numFmtId="168" fontId="3" fillId="23" borderId="0" xfId="0" applyNumberFormat="1" applyFont="1" applyFill="1" applyAlignment="1">
      <alignment vertical="center"/>
    </xf>
    <xf numFmtId="0" fontId="3" fillId="23" borderId="0" xfId="38" applyFill="1"/>
    <xf numFmtId="0" fontId="3" fillId="23" borderId="0" xfId="38" applyFill="1" applyAlignment="1">
      <alignment horizontal="center"/>
    </xf>
    <xf numFmtId="165" fontId="3" fillId="0" borderId="0" xfId="55" applyFont="1"/>
    <xf numFmtId="43" fontId="3" fillId="0" borderId="0" xfId="38" applyNumberFormat="1"/>
    <xf numFmtId="0" fontId="35" fillId="28" borderId="0" xfId="38" applyFont="1" applyFill="1" applyAlignment="1">
      <alignment horizontal="center"/>
    </xf>
    <xf numFmtId="165" fontId="3" fillId="23" borderId="0" xfId="38" applyNumberFormat="1" applyFill="1"/>
    <xf numFmtId="0" fontId="35" fillId="23" borderId="0" xfId="38" applyFont="1" applyFill="1" applyAlignment="1">
      <alignment horizontal="center"/>
    </xf>
    <xf numFmtId="0" fontId="35" fillId="23" borderId="0" xfId="0" applyFont="1" applyFill="1" applyAlignment="1">
      <alignment horizontal="center" vertical="center" wrapText="1"/>
    </xf>
    <xf numFmtId="0" fontId="64" fillId="29" borderId="41" xfId="38" applyFont="1" applyFill="1" applyBorder="1" applyAlignment="1">
      <alignment horizontal="center"/>
    </xf>
    <xf numFmtId="0" fontId="64" fillId="29" borderId="0" xfId="38" applyFont="1" applyFill="1" applyAlignment="1">
      <alignment horizontal="center"/>
    </xf>
    <xf numFmtId="0" fontId="65" fillId="29" borderId="41" xfId="0" applyFont="1" applyFill="1" applyBorder="1"/>
    <xf numFmtId="0" fontId="66" fillId="29" borderId="0" xfId="0" applyFont="1" applyFill="1"/>
    <xf numFmtId="0" fontId="66" fillId="29" borderId="0" xfId="0" applyFont="1" applyFill="1" applyAlignment="1">
      <alignment horizontal="center"/>
    </xf>
    <xf numFmtId="165" fontId="66" fillId="29" borderId="0" xfId="0" applyNumberFormat="1" applyFont="1" applyFill="1"/>
    <xf numFmtId="4" fontId="66" fillId="29" borderId="0" xfId="0" applyNumberFormat="1" applyFont="1" applyFill="1"/>
    <xf numFmtId="168" fontId="29" fillId="23" borderId="22" xfId="55" quotePrefix="1" applyNumberFormat="1" applyFont="1" applyFill="1" applyBorder="1" applyAlignment="1">
      <alignment horizontal="center" vertical="center"/>
    </xf>
    <xf numFmtId="165" fontId="3" fillId="23" borderId="22" xfId="55" quotePrefix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 wrapText="1"/>
    </xf>
    <xf numFmtId="165" fontId="3" fillId="26" borderId="0" xfId="55" applyFont="1" applyFill="1" applyBorder="1" applyAlignment="1">
      <alignment horizontal="right" vertical="center"/>
    </xf>
    <xf numFmtId="165" fontId="3" fillId="27" borderId="0" xfId="55" applyFont="1" applyFill="1" applyBorder="1" applyAlignment="1">
      <alignment horizontal="right" vertical="center"/>
    </xf>
    <xf numFmtId="165" fontId="3" fillId="0" borderId="0" xfId="55" applyFont="1" applyFill="1" applyBorder="1" applyAlignment="1">
      <alignment horizontal="right" vertical="center"/>
    </xf>
    <xf numFmtId="165" fontId="3" fillId="26" borderId="0" xfId="55" applyFill="1" applyBorder="1" applyAlignment="1">
      <alignment horizontal="right" vertical="center"/>
    </xf>
    <xf numFmtId="0" fontId="5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49" fontId="3" fillId="0" borderId="22" xfId="0" applyNumberFormat="1" applyFont="1" applyBorder="1" applyAlignment="1">
      <alignment horizontal="left" vertical="center" wrapText="1"/>
    </xf>
    <xf numFmtId="49" fontId="5" fillId="0" borderId="22" xfId="0" applyNumberFormat="1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165" fontId="3" fillId="26" borderId="0" xfId="55" applyFont="1" applyFill="1" applyBorder="1" applyAlignment="1">
      <alignment horizontal="left" vertical="center"/>
    </xf>
    <xf numFmtId="49" fontId="3" fillId="0" borderId="0" xfId="0" applyNumberFormat="1" applyFont="1" applyAlignment="1">
      <alignment vertical="center" wrapText="1"/>
    </xf>
    <xf numFmtId="49" fontId="29" fillId="25" borderId="22" xfId="0" applyNumberFormat="1" applyFont="1" applyFill="1" applyBorder="1" applyAlignment="1">
      <alignment vertical="center" wrapText="1"/>
    </xf>
    <xf numFmtId="2" fontId="3" fillId="25" borderId="22" xfId="0" applyNumberFormat="1" applyFont="1" applyFill="1" applyBorder="1" applyAlignment="1">
      <alignment horizontal="center" vertical="center"/>
    </xf>
    <xf numFmtId="165" fontId="3" fillId="25" borderId="22" xfId="55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43" fontId="29" fillId="23" borderId="0" xfId="0" applyNumberFormat="1" applyFont="1" applyFill="1" applyAlignment="1">
      <alignment vertical="center"/>
    </xf>
    <xf numFmtId="167" fontId="29" fillId="0" borderId="0" xfId="0" applyNumberFormat="1" applyFont="1" applyAlignment="1">
      <alignment horizontal="center" vertical="center" wrapText="1"/>
    </xf>
    <xf numFmtId="165" fontId="3" fillId="0" borderId="22" xfId="55" applyFill="1" applyBorder="1" applyAlignment="1">
      <alignment horizontal="right" vertical="center"/>
    </xf>
    <xf numFmtId="10" fontId="3" fillId="0" borderId="0" xfId="83" applyNumberFormat="1" applyFont="1" applyFill="1" applyAlignment="1">
      <alignment horizontal="center" vertical="center"/>
    </xf>
    <xf numFmtId="0" fontId="51" fillId="0" borderId="0" xfId="38" applyFont="1" applyAlignment="1">
      <alignment horizontal="center"/>
    </xf>
    <xf numFmtId="0" fontId="6" fillId="0" borderId="0" xfId="47" applyFont="1" applyAlignment="1">
      <alignment horizontal="center"/>
    </xf>
    <xf numFmtId="0" fontId="6" fillId="19" borderId="10" xfId="47" applyFont="1" applyFill="1" applyBorder="1" applyAlignment="1">
      <alignment horizontal="left" vertical="top"/>
    </xf>
    <xf numFmtId="0" fontId="6" fillId="19" borderId="10" xfId="47" applyFont="1" applyFill="1" applyBorder="1" applyAlignment="1">
      <alignment horizontal="center"/>
    </xf>
    <xf numFmtId="0" fontId="6" fillId="19" borderId="10" xfId="47" applyFont="1" applyFill="1" applyBorder="1" applyAlignment="1">
      <alignment horizontal="left" vertical="center" wrapText="1"/>
    </xf>
    <xf numFmtId="2" fontId="29" fillId="23" borderId="0" xfId="82" applyNumberFormat="1" applyFont="1" applyFill="1" applyAlignment="1">
      <alignment horizontal="left" vertical="center" wrapText="1"/>
    </xf>
    <xf numFmtId="0" fontId="3" fillId="23" borderId="0" xfId="82" applyFill="1" applyAlignment="1">
      <alignment horizontal="left" vertical="center" wrapText="1"/>
    </xf>
    <xf numFmtId="0" fontId="45" fillId="23" borderId="0" xfId="82" applyFont="1" applyFill="1" applyAlignment="1">
      <alignment vertical="center"/>
    </xf>
    <xf numFmtId="0" fontId="3" fillId="23" borderId="0" xfId="82" applyFill="1" applyAlignment="1">
      <alignment vertical="center"/>
    </xf>
    <xf numFmtId="173" fontId="43" fillId="23" borderId="0" xfId="82" applyNumberFormat="1" applyFont="1" applyFill="1" applyAlignment="1">
      <alignment horizontal="center" vertical="center"/>
    </xf>
    <xf numFmtId="0" fontId="29" fillId="23" borderId="0" xfId="82" applyFont="1" applyFill="1" applyAlignment="1">
      <alignment horizontal="center" vertical="center" wrapText="1"/>
    </xf>
    <xf numFmtId="0" fontId="29" fillId="0" borderId="0" xfId="82" applyFont="1" applyAlignment="1">
      <alignment horizontal="justify" vertical="top" wrapText="1"/>
    </xf>
    <xf numFmtId="0" fontId="29" fillId="23" borderId="0" xfId="82" applyFont="1" applyFill="1" applyAlignment="1">
      <alignment horizontal="justify" vertical="top" wrapText="1"/>
    </xf>
    <xf numFmtId="0" fontId="44" fillId="23" borderId="0" xfId="82" applyFont="1" applyFill="1" applyAlignment="1">
      <alignment horizontal="center" vertical="center"/>
    </xf>
    <xf numFmtId="0" fontId="47" fillId="23" borderId="36" xfId="86" applyFont="1" applyFill="1" applyBorder="1" applyAlignment="1">
      <alignment horizontal="center" vertical="center" wrapText="1"/>
    </xf>
    <xf numFmtId="0" fontId="47" fillId="23" borderId="37" xfId="86" applyFont="1" applyFill="1" applyBorder="1" applyAlignment="1">
      <alignment horizontal="center" vertical="center" wrapText="1"/>
    </xf>
    <xf numFmtId="0" fontId="47" fillId="23" borderId="38" xfId="86" applyFont="1" applyFill="1" applyBorder="1" applyAlignment="1">
      <alignment horizontal="center" vertical="center" wrapText="1"/>
    </xf>
    <xf numFmtId="0" fontId="32" fillId="23" borderId="37" xfId="87" applyFont="1" applyFill="1" applyBorder="1" applyAlignment="1">
      <alignment horizontal="left" vertical="center" wrapText="1"/>
    </xf>
    <xf numFmtId="0" fontId="47" fillId="23" borderId="32" xfId="86" applyFont="1" applyFill="1" applyBorder="1" applyAlignment="1">
      <alignment horizontal="center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39" xfId="86" applyFont="1" applyFill="1" applyBorder="1" applyAlignment="1">
      <alignment horizontal="center" vertical="center" wrapText="1"/>
    </xf>
    <xf numFmtId="164" fontId="29" fillId="23" borderId="26" xfId="31" applyFont="1" applyFill="1" applyBorder="1" applyAlignment="1">
      <alignment horizontal="center" vertical="center"/>
    </xf>
    <xf numFmtId="164" fontId="29" fillId="23" borderId="27" xfId="31" applyFont="1" applyFill="1" applyBorder="1" applyAlignment="1">
      <alignment horizontal="center" vertical="center"/>
    </xf>
    <xf numFmtId="0" fontId="3" fillId="23" borderId="26" xfId="0" applyFont="1" applyFill="1" applyBorder="1" applyAlignment="1">
      <alignment horizontal="center" vertical="center"/>
    </xf>
    <xf numFmtId="0" fontId="3" fillId="23" borderId="27" xfId="0" applyFont="1" applyFill="1" applyBorder="1" applyAlignment="1">
      <alignment horizontal="center" vertical="center"/>
    </xf>
    <xf numFmtId="0" fontId="57" fillId="0" borderId="27" xfId="0" applyFont="1" applyBorder="1" applyAlignment="1">
      <alignment horizontal="center" vertical="center" wrapText="1"/>
    </xf>
    <xf numFmtId="0" fontId="56" fillId="0" borderId="27" xfId="0" applyFont="1" applyBorder="1" applyAlignment="1">
      <alignment horizontal="center" vertical="center" wrapText="1"/>
    </xf>
    <xf numFmtId="49" fontId="54" fillId="0" borderId="22" xfId="38" applyNumberFormat="1" applyFont="1" applyBorder="1" applyAlignment="1">
      <alignment horizontal="left"/>
    </xf>
    <xf numFmtId="0" fontId="29" fillId="23" borderId="26" xfId="0" applyFont="1" applyFill="1" applyBorder="1" applyAlignment="1">
      <alignment horizontal="left" vertical="center"/>
    </xf>
    <xf numFmtId="0" fontId="29" fillId="23" borderId="27" xfId="0" applyFont="1" applyFill="1" applyBorder="1" applyAlignment="1">
      <alignment horizontal="left" vertical="center"/>
    </xf>
    <xf numFmtId="0" fontId="29" fillId="23" borderId="27" xfId="0" applyFont="1" applyFill="1" applyBorder="1" applyAlignment="1">
      <alignment horizontal="right" vertical="center"/>
    </xf>
    <xf numFmtId="0" fontId="29" fillId="23" borderId="28" xfId="0" applyFont="1" applyFill="1" applyBorder="1" applyAlignment="1">
      <alignment horizontal="left" vertical="center"/>
    </xf>
    <xf numFmtId="0" fontId="29" fillId="23" borderId="26" xfId="0" applyFont="1" applyFill="1" applyBorder="1" applyAlignment="1">
      <alignment horizontal="center" vertical="center"/>
    </xf>
    <xf numFmtId="0" fontId="29" fillId="23" borderId="27" xfId="0" applyFont="1" applyFill="1" applyBorder="1" applyAlignment="1">
      <alignment horizontal="center" vertical="center"/>
    </xf>
    <xf numFmtId="0" fontId="61" fillId="23" borderId="26" xfId="0" applyFont="1" applyFill="1" applyBorder="1" applyAlignment="1">
      <alignment horizontal="center" vertical="center" wrapText="1"/>
    </xf>
    <xf numFmtId="0" fontId="61" fillId="23" borderId="27" xfId="0" applyFont="1" applyFill="1" applyBorder="1" applyAlignment="1">
      <alignment horizontal="center" vertical="center" wrapText="1"/>
    </xf>
    <xf numFmtId="0" fontId="61" fillId="23" borderId="27" xfId="0" applyFont="1" applyFill="1" applyBorder="1" applyAlignment="1">
      <alignment horizontal="right" vertical="center" wrapText="1"/>
    </xf>
    <xf numFmtId="0" fontId="61" fillId="23" borderId="28" xfId="0" applyFont="1" applyFill="1" applyBorder="1" applyAlignment="1">
      <alignment horizontal="center" vertical="center" wrapText="1"/>
    </xf>
    <xf numFmtId="0" fontId="3" fillId="23" borderId="26" xfId="0" applyFont="1" applyFill="1" applyBorder="1" applyAlignment="1">
      <alignment horizontal="left" vertical="center" wrapText="1"/>
    </xf>
    <xf numFmtId="0" fontId="3" fillId="23" borderId="27" xfId="0" applyFont="1" applyFill="1" applyBorder="1" applyAlignment="1">
      <alignment horizontal="left" vertical="center" wrapText="1"/>
    </xf>
    <xf numFmtId="0" fontId="3" fillId="23" borderId="28" xfId="0" applyFont="1" applyFill="1" applyBorder="1" applyAlignment="1">
      <alignment horizontal="left" vertical="center" wrapText="1"/>
    </xf>
    <xf numFmtId="0" fontId="3" fillId="23" borderId="28" xfId="0" applyFont="1" applyFill="1" applyBorder="1" applyAlignment="1">
      <alignment horizontal="center" vertical="center"/>
    </xf>
    <xf numFmtId="0" fontId="55" fillId="0" borderId="0" xfId="0" applyFont="1"/>
  </cellXfs>
  <cellStyles count="11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2 2" xfId="90" xr:uid="{532589AD-C0AA-45D5-9DC2-6DCE9E5FAB05}"/>
    <cellStyle name="Moeda 2 3" xfId="34" xr:uid="{00000000-0005-0000-0000-000021000000}"/>
    <cellStyle name="Moeda 2 3 2" xfId="91" xr:uid="{D0460239-957D-4477-8FC9-F2836773D7D9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 3 2" xfId="92" xr:uid="{199F5E00-237C-419C-BFCF-6B1B113B58FB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12 2 2" xfId="93" xr:uid="{6AF644E6-7B75-4530-BBBF-33971C945C1D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4 2" xfId="110" xr:uid="{A07232AA-CEEE-4100-8877-B0F058BEECBB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Nota 2" xfId="94" xr:uid="{DDEF2867-9490-4C26-80E5-EB5182011B83}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2 2 2" xfId="98" xr:uid="{20C63A03-CAED-4442-9550-18F63BBF2C01}"/>
    <cellStyle name="Separador de milhares 2 2 3" xfId="97" xr:uid="{736558EA-05C2-4554-85A8-CFD1D18218B5}"/>
    <cellStyle name="Separador de milhares 2 3" xfId="59" xr:uid="{00000000-0005-0000-0000-000044000000}"/>
    <cellStyle name="Separador de milhares 2 3 2" xfId="99" xr:uid="{7FCCC52A-8F4C-433F-8544-1F665260039B}"/>
    <cellStyle name="Separador de milhares 2 4" xfId="60" xr:uid="{00000000-0005-0000-0000-000045000000}"/>
    <cellStyle name="Separador de milhares 2 4 2" xfId="100" xr:uid="{6BEDFDE5-7015-42DE-8B20-8908B26EE802}"/>
    <cellStyle name="Separador de milhares 2 5" xfId="61" xr:uid="{00000000-0005-0000-0000-000046000000}"/>
    <cellStyle name="Separador de milhares 2 5 2" xfId="101" xr:uid="{61F117B5-27A7-433F-B071-5F05E27A0C9D}"/>
    <cellStyle name="Separador de milhares 2 6" xfId="79" xr:uid="{00000000-0005-0000-0000-000047000000}"/>
    <cellStyle name="Separador de milhares 2 6 2" xfId="107" xr:uid="{EBE8DF43-5909-4201-82C5-56A4284D968C}"/>
    <cellStyle name="Separador de milhares 2 7" xfId="96" xr:uid="{F4F35EC9-37C4-4C7B-8F1F-26D296D75C6C}"/>
    <cellStyle name="Separador de milhares 3" xfId="62" xr:uid="{00000000-0005-0000-0000-000048000000}"/>
    <cellStyle name="Separador de milhares 3 2" xfId="102" xr:uid="{6CA6F50F-D627-4056-85B8-61D5BB9623E4}"/>
    <cellStyle name="Separador de milhares 4" xfId="63" xr:uid="{00000000-0005-0000-0000-000049000000}"/>
    <cellStyle name="Separador de milhares 4 2" xfId="85" xr:uid="{00000000-0005-0000-0000-00004A000000}"/>
    <cellStyle name="Separador de milhares 4 2 2" xfId="109" xr:uid="{6741B843-C412-4D20-ADB3-C7471FC16FAE}"/>
    <cellStyle name="Separador de milhares 4 3" xfId="103" xr:uid="{A7BEFD58-F17F-434F-98D9-D27D4E1DFEEA}"/>
    <cellStyle name="Separador de milhares 5" xfId="64" xr:uid="{00000000-0005-0000-0000-00004B000000}"/>
    <cellStyle name="Separador de milhares 5 2" xfId="104" xr:uid="{86FB9523-D831-46F9-8F09-C67E8AF9BCF5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2 2 2" xfId="106" xr:uid="{CEC0B64C-9F7C-4043-9495-F11F32B26AB3}"/>
    <cellStyle name="Vírgula 2 3" xfId="105" xr:uid="{3302F930-D800-4445-85E1-A0928D18048D}"/>
    <cellStyle name="Vírgula 3" xfId="81" xr:uid="{00000000-0005-0000-0000-000058000000}"/>
    <cellStyle name="Vírgula 3 2" xfId="108" xr:uid="{58B62A40-21AC-4732-A760-6FC651DE169B}"/>
    <cellStyle name="Vírgula 4" xfId="95" xr:uid="{14878247-28AE-4B5F-AB48-9EC5971C8DE3}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11" totalsRowDxfId="10">
  <autoFilter ref="B5:F144" xr:uid="{00000000-0009-0000-0100-000001000000}">
    <filterColumn colId="2">
      <filters>
        <filter val="1.012,00"/>
        <filter val="1.018,00"/>
        <filter val="1.039,00"/>
        <filter val="1.053,00"/>
        <filter val="1.170,00"/>
        <filter val="1.196,00"/>
        <filter val="1.197,00"/>
        <filter val="1.285,50"/>
        <filter val="1.384,00"/>
        <filter val="1.591,00"/>
        <filter val="1.820,00"/>
        <filter val="106,00"/>
        <filter val="107,00"/>
        <filter val="121,00"/>
        <filter val="124,00"/>
        <filter val="134,00"/>
        <filter val="139,00"/>
        <filter val="149,00"/>
        <filter val="15,00"/>
        <filter val="155,00"/>
        <filter val="178,00"/>
        <filter val="2.010,00"/>
        <filter val="2.106,00"/>
        <filter val="2.540,70"/>
        <filter val="2.638,00"/>
        <filter val="2.859,00"/>
        <filter val="238,00"/>
        <filter val="254,00"/>
        <filter val="258,00"/>
        <filter val="26,00"/>
        <filter val="3,00"/>
        <filter val="35,00"/>
        <filter val="36,00"/>
        <filter val="394,00"/>
        <filter val="395,00"/>
        <filter val="4.594,00"/>
        <filter val="403,00"/>
        <filter val="468,00"/>
        <filter val="483,00"/>
        <filter val="490,00"/>
        <filter val="495,00"/>
        <filter val="509,00"/>
        <filter val="629,00"/>
        <filter val="642,00"/>
        <filter val="67,00"/>
        <filter val="7,00"/>
        <filter val="760,00"/>
        <filter val="780,00"/>
        <filter val="827,00"/>
        <filter val="836,00"/>
        <filter val="85,00"/>
        <filter val="9.226,00"/>
      </filters>
    </filterColumn>
  </autoFilter>
  <tableColumns count="5">
    <tableColumn id="1" xr3:uid="{25F5AA50-C962-47A8-914E-BB6C09504009}" name="DESCRIÇÃO ITEM" totalsRowLabel="VALOR TOTAL" dataDxfId="9" totalsRowDxfId="8"/>
    <tableColumn id="2" xr3:uid="{5A561E49-775D-4A79-B084-BAE2372DACA8}" name="UND" dataDxfId="7" totalsRowDxfId="6"/>
    <tableColumn id="3" xr3:uid="{ADCBF073-BB32-49CF-BDF5-91385598A9A8}" name="QNT" dataDxfId="5" totalsRowDxfId="4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3" totalsRowDxfId="2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" totalsRowDxfId="0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tabSelected="1" view="pageBreakPreview" zoomScale="85" zoomScaleNormal="100" zoomScaleSheetLayoutView="85" workbookViewId="0">
      <selection activeCell="A24" sqref="A24:K24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7" t="s">
        <v>726</v>
      </c>
      <c r="B21" s="467"/>
      <c r="C21" s="467"/>
      <c r="D21" s="467"/>
      <c r="E21" s="467"/>
      <c r="F21" s="467"/>
      <c r="G21" s="467"/>
      <c r="H21" s="467"/>
      <c r="I21" s="467"/>
      <c r="J21" s="467"/>
      <c r="K21" s="467"/>
    </row>
    <row r="22" spans="1:11" ht="25.5" x14ac:dyDescent="0.35">
      <c r="A22" s="467" t="s">
        <v>797</v>
      </c>
      <c r="B22" s="467"/>
      <c r="C22" s="467"/>
      <c r="D22" s="467"/>
      <c r="E22" s="467"/>
      <c r="F22" s="467"/>
      <c r="G22" s="467"/>
      <c r="H22" s="467"/>
      <c r="I22" s="467"/>
      <c r="J22" s="467"/>
      <c r="K22" s="467"/>
    </row>
    <row r="23" spans="1:11" ht="25.5" x14ac:dyDescent="0.35">
      <c r="A23" s="467" t="s">
        <v>633</v>
      </c>
      <c r="B23" s="467"/>
      <c r="C23" s="467"/>
      <c r="D23" s="467"/>
      <c r="E23" s="467"/>
      <c r="F23" s="467"/>
      <c r="G23" s="467"/>
      <c r="H23" s="467"/>
      <c r="I23" s="467"/>
      <c r="J23" s="467"/>
      <c r="K23" s="467"/>
    </row>
    <row r="24" spans="1:11" ht="25.5" x14ac:dyDescent="0.35">
      <c r="A24" s="467" t="s">
        <v>800</v>
      </c>
      <c r="B24" s="467"/>
      <c r="C24" s="467"/>
      <c r="D24" s="467"/>
      <c r="E24" s="467"/>
      <c r="F24" s="467"/>
      <c r="G24" s="467"/>
      <c r="H24" s="467"/>
      <c r="I24" s="467"/>
      <c r="J24" s="467"/>
      <c r="K24" s="467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8" t="s">
        <v>53</v>
      </c>
      <c r="B4" s="468"/>
      <c r="C4" s="468"/>
      <c r="D4" s="468"/>
      <c r="E4" s="468"/>
      <c r="F4" s="468"/>
      <c r="G4" s="468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762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763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9" t="s">
        <v>71</v>
      </c>
      <c r="B13" s="469"/>
      <c r="C13" s="469"/>
      <c r="D13" s="469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1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2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70" t="s">
        <v>92</v>
      </c>
      <c r="B47" s="470"/>
      <c r="C47" s="470"/>
      <c r="D47" s="470"/>
      <c r="E47" s="470"/>
      <c r="F47" s="470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71" t="s">
        <v>102</v>
      </c>
      <c r="B62" s="471"/>
      <c r="C62" s="471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A4" sqref="A4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7" t="s">
        <v>634</v>
      </c>
      <c r="C1" s="477"/>
      <c r="D1" s="477"/>
      <c r="H1" s="150"/>
      <c r="I1" s="151"/>
      <c r="J1" s="150"/>
    </row>
    <row r="2" spans="1:14" s="149" customFormat="1" ht="16.5" customHeight="1" x14ac:dyDescent="0.2">
      <c r="A2" s="148" t="s">
        <v>374</v>
      </c>
      <c r="B2" s="472" t="s">
        <v>665</v>
      </c>
      <c r="C2" s="472"/>
      <c r="D2" s="472"/>
      <c r="E2" s="472"/>
      <c r="F2" s="472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466">
        <v>0</v>
      </c>
      <c r="B4" s="153" t="s">
        <v>655</v>
      </c>
      <c r="C4" s="154" t="s">
        <v>593</v>
      </c>
      <c r="H4" s="150"/>
      <c r="I4" s="151"/>
      <c r="J4" s="150"/>
    </row>
    <row r="5" spans="1:14" s="149" customFormat="1" ht="16.5" customHeight="1" x14ac:dyDescent="0.2">
      <c r="A5" s="258">
        <v>0.08</v>
      </c>
      <c r="B5" s="153" t="s">
        <v>656</v>
      </c>
      <c r="C5" s="154" t="s">
        <v>594</v>
      </c>
      <c r="H5" s="150"/>
      <c r="I5" s="151"/>
      <c r="J5" s="150"/>
    </row>
    <row r="6" spans="1:14" s="149" customFormat="1" ht="16.5" customHeight="1" x14ac:dyDescent="0.2">
      <c r="A6" s="258">
        <v>2.5000000000000001E-2</v>
      </c>
      <c r="B6" s="153" t="s">
        <v>657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>
        <v>1.4999999999999999E-2</v>
      </c>
      <c r="B7" s="153" t="s">
        <v>658</v>
      </c>
      <c r="C7" s="154" t="s">
        <v>596</v>
      </c>
      <c r="H7" s="155"/>
      <c r="I7" s="472"/>
      <c r="J7" s="472"/>
      <c r="K7" s="472"/>
      <c r="L7" s="472"/>
      <c r="M7" s="472"/>
      <c r="N7" s="165"/>
    </row>
    <row r="8" spans="1:14" s="149" customFormat="1" ht="16.5" customHeight="1" x14ac:dyDescent="0.2">
      <c r="A8" s="258">
        <v>0.01</v>
      </c>
      <c r="B8" s="153" t="s">
        <v>670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>
        <v>6.0000000000000001E-3</v>
      </c>
      <c r="B9" s="153" t="s">
        <v>671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>
        <v>2E-3</v>
      </c>
      <c r="B10" s="153" t="s">
        <v>672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>
        <v>0.03</v>
      </c>
      <c r="B11" s="153" t="s">
        <v>673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674</v>
      </c>
      <c r="C12" s="154" t="s">
        <v>659</v>
      </c>
      <c r="H12" s="150"/>
      <c r="I12" s="151"/>
      <c r="J12" s="150"/>
    </row>
    <row r="13" spans="1:14" s="149" customFormat="1" ht="30.75" customHeight="1" x14ac:dyDescent="0.2">
      <c r="A13" s="156">
        <f>SUM(A4:A12)</f>
        <v>0.17799999999999999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8" t="s">
        <v>601</v>
      </c>
      <c r="C15" s="478"/>
      <c r="D15" s="478"/>
      <c r="E15" s="478"/>
      <c r="F15" s="478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>
        <v>0.1714</v>
      </c>
      <c r="B17" s="167" t="s">
        <v>675</v>
      </c>
      <c r="C17" s="168" t="s">
        <v>602</v>
      </c>
      <c r="G17" s="170"/>
    </row>
    <row r="18" spans="1:13" s="149" customFormat="1" ht="16.5" customHeight="1" x14ac:dyDescent="0.2">
      <c r="A18" s="258">
        <v>8.3299999999999999E-2</v>
      </c>
      <c r="B18" s="153" t="s">
        <v>676</v>
      </c>
      <c r="C18" s="154" t="s">
        <v>666</v>
      </c>
      <c r="G18" s="151"/>
      <c r="H18" s="155"/>
      <c r="I18" s="153"/>
      <c r="J18" s="154"/>
    </row>
    <row r="19" spans="1:13" s="149" customFormat="1" ht="16.5" customHeight="1" x14ac:dyDescent="0.2">
      <c r="A19" s="258">
        <v>2.7799999999999998E-2</v>
      </c>
      <c r="B19" s="167" t="s">
        <v>677</v>
      </c>
      <c r="C19" s="154" t="s">
        <v>668</v>
      </c>
      <c r="G19" s="151"/>
      <c r="H19" s="155"/>
      <c r="I19" s="153"/>
      <c r="J19" s="154"/>
    </row>
    <row r="20" spans="1:13" s="149" customFormat="1" ht="16.5" customHeight="1" x14ac:dyDescent="0.2">
      <c r="A20" s="262">
        <v>1.3899999999999999E-2</v>
      </c>
      <c r="B20" s="153" t="s">
        <v>678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>
        <v>2.8E-3</v>
      </c>
      <c r="B21" s="167" t="s">
        <v>679</v>
      </c>
      <c r="C21" s="168" t="s">
        <v>667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>
        <v>2.9999999999999997E-4</v>
      </c>
      <c r="B22" s="153" t="s">
        <v>680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>
        <v>1.9400000000000001E-2</v>
      </c>
      <c r="B23" s="167" t="s">
        <v>681</v>
      </c>
      <c r="C23" s="154" t="s">
        <v>664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>
        <v>2.0000000000000001E-4</v>
      </c>
      <c r="B24" s="153" t="s">
        <v>682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>
        <v>8.3299999999999999E-2</v>
      </c>
      <c r="B25" s="167" t="s">
        <v>683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0.40239999999999998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9" t="s">
        <v>607</v>
      </c>
      <c r="C27" s="479"/>
      <c r="D27" s="479"/>
      <c r="E27" s="479"/>
      <c r="F27" s="479"/>
    </row>
    <row r="28" spans="1:13" ht="16.5" customHeight="1" x14ac:dyDescent="0.2">
      <c r="A28" s="153" t="s">
        <v>50</v>
      </c>
      <c r="B28" s="153"/>
      <c r="C28" s="473"/>
      <c r="D28" s="473"/>
      <c r="E28" s="473"/>
      <c r="F28" s="473"/>
      <c r="G28" s="172"/>
    </row>
    <row r="29" spans="1:13" ht="12.75" x14ac:dyDescent="0.2">
      <c r="A29" s="284">
        <f>40%*(A5+A5*(A25+A19))*50%</f>
        <v>1.78E-2</v>
      </c>
      <c r="B29" s="167" t="s">
        <v>660</v>
      </c>
      <c r="C29" s="473" t="s">
        <v>684</v>
      </c>
      <c r="D29" s="473"/>
      <c r="E29" s="473"/>
      <c r="F29" s="473"/>
      <c r="G29" s="172"/>
    </row>
    <row r="30" spans="1:13" ht="12.75" customHeight="1" x14ac:dyDescent="0.2">
      <c r="A30" s="262">
        <v>2.5000000000000001E-2</v>
      </c>
      <c r="B30" s="167" t="s">
        <v>661</v>
      </c>
      <c r="C30" s="473" t="s">
        <v>608</v>
      </c>
      <c r="D30" s="473"/>
      <c r="E30" s="473"/>
      <c r="F30" s="473"/>
      <c r="G30" s="172"/>
    </row>
    <row r="31" spans="1:13" ht="12.75" x14ac:dyDescent="0.2">
      <c r="A31" s="263">
        <f>0.08*A30</f>
        <v>2E-3</v>
      </c>
      <c r="B31" s="167" t="s">
        <v>662</v>
      </c>
      <c r="C31" s="473" t="s">
        <v>663</v>
      </c>
      <c r="D31" s="473"/>
      <c r="E31" s="473"/>
      <c r="F31" s="473"/>
      <c r="G31" s="172"/>
    </row>
    <row r="32" spans="1:13" s="149" customFormat="1" ht="30" customHeight="1" x14ac:dyDescent="0.2">
      <c r="A32" s="173">
        <f>SUM(A29:A31)</f>
        <v>4.48E-2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7.1599999999999997E-2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2E-3</v>
      </c>
      <c r="B36" s="153" t="s">
        <v>377</v>
      </c>
      <c r="C36" s="473" t="s">
        <v>610</v>
      </c>
      <c r="D36" s="473"/>
      <c r="E36" s="473"/>
      <c r="F36" s="473"/>
      <c r="G36" s="176"/>
    </row>
    <row r="37" spans="1:10" s="149" customFormat="1" ht="12.75" x14ac:dyDescent="0.2">
      <c r="A37" s="258">
        <v>1.4999999999999999E-2</v>
      </c>
      <c r="B37" s="153" t="s">
        <v>377</v>
      </c>
      <c r="C37" s="473" t="s">
        <v>669</v>
      </c>
      <c r="D37" s="473"/>
      <c r="E37" s="473"/>
      <c r="F37" s="473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73"/>
      <c r="D38" s="473"/>
      <c r="E38" s="473"/>
      <c r="F38" s="473"/>
      <c r="G38" s="151"/>
      <c r="H38" s="150"/>
      <c r="I38" s="151"/>
      <c r="J38" s="150"/>
    </row>
    <row r="39" spans="1:10" ht="12.75" x14ac:dyDescent="0.2">
      <c r="A39" s="285">
        <f>SUM(A35:A38)</f>
        <v>8.8599999999999998E-2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5">
        <f>A13+A26+A32+A39</f>
        <v>0.71379999999999999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748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>
        <f>1320*1.3</f>
        <v>1716</v>
      </c>
      <c r="D45" s="183">
        <f>ROUND((C45*(1+$A$40)),2)</f>
        <v>2940.88</v>
      </c>
      <c r="E45" s="184">
        <f t="shared" ref="E45:E52" si="0">ROUND(D45/220,2)</f>
        <v>13.37</v>
      </c>
      <c r="F45" s="185"/>
      <c r="G45" s="178"/>
      <c r="H45" s="302"/>
    </row>
    <row r="46" spans="1:10" ht="16.5" customHeight="1" x14ac:dyDescent="0.2">
      <c r="A46" s="153"/>
      <c r="B46" s="154" t="s">
        <v>403</v>
      </c>
      <c r="C46" s="264">
        <f>1712*1.3</f>
        <v>2225.6</v>
      </c>
      <c r="D46" s="183">
        <f t="shared" ref="D46:D52" si="1">ROUND((C46*(1+$A$40)),2)</f>
        <v>3814.23</v>
      </c>
      <c r="E46" s="184">
        <f t="shared" si="0"/>
        <v>17.34</v>
      </c>
      <c r="F46" s="185"/>
      <c r="G46" s="178"/>
      <c r="H46" s="423"/>
      <c r="I46" s="423"/>
      <c r="J46" s="423"/>
    </row>
    <row r="47" spans="1:10" ht="16.5" customHeight="1" x14ac:dyDescent="0.2">
      <c r="A47" s="153"/>
      <c r="B47" s="154" t="s">
        <v>752</v>
      </c>
      <c r="C47" s="401"/>
      <c r="D47" s="183">
        <f t="shared" si="1"/>
        <v>0</v>
      </c>
      <c r="E47" s="184">
        <f t="shared" si="0"/>
        <v>0</v>
      </c>
      <c r="F47" s="185"/>
      <c r="G47" s="178"/>
      <c r="H47" s="423"/>
      <c r="I47" s="423"/>
      <c r="J47" s="423"/>
    </row>
    <row r="48" spans="1:10" ht="16.5" customHeight="1" x14ac:dyDescent="0.2">
      <c r="A48" s="153"/>
      <c r="B48" s="154" t="s">
        <v>402</v>
      </c>
      <c r="C48" s="264">
        <f>2140*1.3</f>
        <v>2782</v>
      </c>
      <c r="D48" s="183">
        <f t="shared" si="1"/>
        <v>4767.79</v>
      </c>
      <c r="E48" s="184">
        <f t="shared" si="0"/>
        <v>21.67</v>
      </c>
      <c r="F48" s="185"/>
      <c r="G48" s="186"/>
      <c r="H48" s="424"/>
      <c r="I48" s="424"/>
      <c r="J48" s="423"/>
    </row>
    <row r="49" spans="1:10" ht="16.5" customHeight="1" x14ac:dyDescent="0.2">
      <c r="A49" s="153"/>
      <c r="B49" s="154" t="s">
        <v>361</v>
      </c>
      <c r="C49" s="264">
        <f>(8.5*1320)*1.3</f>
        <v>14586</v>
      </c>
      <c r="D49" s="183">
        <f t="shared" si="1"/>
        <v>24997.49</v>
      </c>
      <c r="E49" s="184">
        <f t="shared" si="0"/>
        <v>113.62</v>
      </c>
      <c r="F49" s="185"/>
      <c r="G49" s="176"/>
      <c r="H49" s="423"/>
      <c r="I49" s="423"/>
      <c r="J49" s="423"/>
    </row>
    <row r="50" spans="1:10" ht="16.5" customHeight="1" x14ac:dyDescent="0.2">
      <c r="A50" s="153"/>
      <c r="B50" s="154" t="s">
        <v>362</v>
      </c>
      <c r="C50" s="264">
        <f>2033*1.3</f>
        <v>2642.9</v>
      </c>
      <c r="D50" s="183">
        <f t="shared" si="1"/>
        <v>4529.3999999999996</v>
      </c>
      <c r="E50" s="184">
        <f t="shared" si="0"/>
        <v>20.59</v>
      </c>
      <c r="F50" s="185"/>
      <c r="G50" s="162"/>
      <c r="H50" s="423"/>
      <c r="I50" s="423"/>
      <c r="J50" s="423"/>
    </row>
    <row r="51" spans="1:10" ht="16.5" customHeight="1" x14ac:dyDescent="0.2">
      <c r="A51" s="153"/>
      <c r="B51" s="154" t="s">
        <v>404</v>
      </c>
      <c r="C51" s="264">
        <f>2300*1.3</f>
        <v>2990</v>
      </c>
      <c r="D51" s="183">
        <f t="shared" si="1"/>
        <v>5124.26</v>
      </c>
      <c r="E51" s="184">
        <f t="shared" si="0"/>
        <v>23.29</v>
      </c>
      <c r="F51" s="185"/>
      <c r="G51" s="187"/>
      <c r="H51" s="423"/>
      <c r="I51" s="423"/>
      <c r="J51" s="423"/>
    </row>
    <row r="52" spans="1:10" ht="16.5" customHeight="1" x14ac:dyDescent="0.2">
      <c r="A52" s="153"/>
      <c r="B52" s="154" t="s">
        <v>405</v>
      </c>
      <c r="C52" s="264">
        <f>2300*1.3</f>
        <v>2990</v>
      </c>
      <c r="D52" s="183">
        <f t="shared" si="1"/>
        <v>5124.26</v>
      </c>
      <c r="E52" s="184">
        <f t="shared" si="0"/>
        <v>23.29</v>
      </c>
      <c r="F52" s="185"/>
      <c r="G52" s="187"/>
      <c r="H52" s="423"/>
      <c r="I52" s="423"/>
      <c r="J52" s="423"/>
    </row>
    <row r="53" spans="1:10" ht="16.5" customHeight="1" x14ac:dyDescent="0.2">
      <c r="A53" s="153"/>
      <c r="G53" s="162"/>
      <c r="H53" s="423"/>
      <c r="I53" s="423"/>
      <c r="J53" s="423"/>
    </row>
    <row r="54" spans="1:10" s="149" customFormat="1" ht="30" customHeight="1" x14ac:dyDescent="0.2">
      <c r="A54" s="153" t="s">
        <v>363</v>
      </c>
      <c r="B54" s="157" t="s">
        <v>767</v>
      </c>
      <c r="C54" s="157"/>
      <c r="D54" s="159"/>
      <c r="E54" s="159"/>
      <c r="F54" s="159"/>
      <c r="H54" s="425"/>
      <c r="I54" s="425"/>
      <c r="J54" s="425"/>
    </row>
    <row r="55" spans="1:10" ht="16.5" customHeight="1" x14ac:dyDescent="0.2">
      <c r="C55" s="157" t="s">
        <v>768</v>
      </c>
      <c r="D55" s="188" t="s">
        <v>364</v>
      </c>
      <c r="E55" s="181" t="s">
        <v>365</v>
      </c>
      <c r="F55" s="161"/>
      <c r="G55" s="162"/>
      <c r="H55" s="427"/>
      <c r="I55" s="423"/>
      <c r="J55" s="423"/>
    </row>
    <row r="56" spans="1:10" ht="16.5" customHeight="1" x14ac:dyDescent="0.2">
      <c r="A56" s="153" t="s">
        <v>366</v>
      </c>
      <c r="B56" s="154" t="s">
        <v>367</v>
      </c>
      <c r="C56" s="260">
        <v>145</v>
      </c>
      <c r="D56" s="189">
        <v>1</v>
      </c>
      <c r="E56" s="181">
        <f>ROUND((C56*D56),2)</f>
        <v>145</v>
      </c>
      <c r="F56" s="181"/>
      <c r="G56" s="162"/>
      <c r="H56" s="423"/>
      <c r="I56" s="423"/>
      <c r="J56" s="423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3"/>
      <c r="I57" s="423"/>
      <c r="J57" s="423"/>
    </row>
    <row r="58" spans="1:10" ht="16.5" customHeight="1" x14ac:dyDescent="0.2">
      <c r="A58" s="153" t="s">
        <v>368</v>
      </c>
      <c r="B58" s="154" t="s">
        <v>369</v>
      </c>
      <c r="C58" s="260">
        <v>85.1</v>
      </c>
      <c r="D58" s="189">
        <v>1</v>
      </c>
      <c r="E58" s="181">
        <f>ROUND((C58*D58),2)</f>
        <v>85.1</v>
      </c>
      <c r="F58" s="181"/>
      <c r="G58" s="162"/>
      <c r="H58" s="423"/>
      <c r="I58" s="423"/>
      <c r="J58" s="423"/>
    </row>
    <row r="59" spans="1:10" ht="16.5" customHeight="1" x14ac:dyDescent="0.2">
      <c r="A59" s="153"/>
      <c r="B59" s="154"/>
      <c r="C59" s="182"/>
      <c r="D59" s="476"/>
      <c r="E59" s="476"/>
      <c r="F59" s="476"/>
      <c r="G59" s="162"/>
      <c r="H59" s="423"/>
      <c r="I59" s="423"/>
      <c r="J59" s="423"/>
    </row>
    <row r="60" spans="1:10" ht="16.5" customHeight="1" x14ac:dyDescent="0.2">
      <c r="A60" s="153" t="s">
        <v>747</v>
      </c>
      <c r="B60" s="154" t="s">
        <v>764</v>
      </c>
      <c r="C60" s="260">
        <v>40</v>
      </c>
      <c r="D60" s="189">
        <v>1</v>
      </c>
      <c r="E60" s="181">
        <f>ROUND((C60*D60),2)</f>
        <v>40</v>
      </c>
      <c r="F60" s="317"/>
      <c r="G60" s="162"/>
      <c r="H60" s="423"/>
      <c r="I60" s="423"/>
      <c r="J60" s="423"/>
    </row>
    <row r="61" spans="1:10" ht="16.5" customHeight="1" x14ac:dyDescent="0.2">
      <c r="A61" s="153"/>
      <c r="B61" s="154"/>
      <c r="C61" s="426"/>
      <c r="D61" s="189"/>
      <c r="E61" s="181"/>
      <c r="F61" s="317"/>
      <c r="G61" s="162"/>
      <c r="H61" s="423"/>
      <c r="I61" s="423"/>
      <c r="J61" s="423"/>
    </row>
    <row r="62" spans="1:10" ht="16.5" customHeight="1" x14ac:dyDescent="0.2">
      <c r="A62" s="153" t="s">
        <v>766</v>
      </c>
      <c r="B62" s="154" t="s">
        <v>765</v>
      </c>
      <c r="C62" s="260">
        <v>20</v>
      </c>
      <c r="D62" s="189">
        <v>1</v>
      </c>
      <c r="E62" s="181">
        <f>ROUND((C62*D62),2)</f>
        <v>20</v>
      </c>
      <c r="F62" s="317"/>
      <c r="G62" s="162"/>
      <c r="H62" s="423"/>
      <c r="I62" s="423"/>
      <c r="J62" s="423"/>
    </row>
    <row r="63" spans="1:10" ht="16.5" customHeight="1" x14ac:dyDescent="0.2">
      <c r="A63" s="153"/>
      <c r="B63" s="154"/>
      <c r="C63" s="318"/>
      <c r="D63" s="189"/>
      <c r="E63" s="181"/>
      <c r="F63" s="317"/>
      <c r="G63" s="162"/>
      <c r="H63" s="423"/>
      <c r="I63" s="423"/>
      <c r="J63" s="423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5"/>
      <c r="I64" s="425"/>
      <c r="J64" s="425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5"/>
      <c r="I65" s="425"/>
      <c r="J65" s="425"/>
      <c r="K65" s="425"/>
      <c r="L65" s="425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40.11</v>
      </c>
      <c r="F66" s="161"/>
      <c r="G66" s="190"/>
      <c r="H66" s="425"/>
      <c r="I66" s="425"/>
      <c r="J66" s="425"/>
      <c r="K66" s="425"/>
      <c r="L66" s="425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52.02</v>
      </c>
      <c r="F67" s="161"/>
      <c r="H67" s="425"/>
      <c r="I67" s="425"/>
      <c r="J67" s="425"/>
      <c r="K67" s="425"/>
      <c r="L67" s="425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21.67</v>
      </c>
      <c r="F68" s="161"/>
      <c r="H68" s="425"/>
      <c r="I68" s="425"/>
      <c r="J68" s="425"/>
      <c r="K68" s="425"/>
      <c r="L68" s="425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113.62</v>
      </c>
      <c r="F69" s="161"/>
      <c r="H69" s="425"/>
      <c r="I69" s="425"/>
      <c r="J69" s="425"/>
      <c r="K69" s="425"/>
      <c r="L69" s="425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20.59</v>
      </c>
      <c r="F70" s="161"/>
      <c r="H70" s="425"/>
      <c r="I70" s="425"/>
      <c r="J70" s="425"/>
      <c r="K70" s="425"/>
      <c r="L70" s="425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11.65</v>
      </c>
      <c r="F71" s="161"/>
      <c r="H71" s="425"/>
      <c r="I71" s="425"/>
      <c r="J71" s="425"/>
      <c r="K71" s="425"/>
      <c r="L71" s="425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11.65</v>
      </c>
      <c r="F72" s="161"/>
      <c r="H72" s="425"/>
      <c r="I72" s="425"/>
      <c r="J72" s="425"/>
      <c r="K72" s="425"/>
      <c r="L72" s="425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145</v>
      </c>
      <c r="F73" s="161"/>
      <c r="H73" s="425"/>
      <c r="I73" s="425"/>
      <c r="J73" s="425"/>
      <c r="K73" s="425"/>
      <c r="L73" s="425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85.1</v>
      </c>
      <c r="F74" s="161"/>
      <c r="H74" s="425"/>
      <c r="I74" s="425"/>
      <c r="J74" s="425"/>
      <c r="K74" s="425"/>
      <c r="L74" s="425"/>
    </row>
    <row r="75" spans="1:12" ht="16.5" customHeight="1" x14ac:dyDescent="0.2">
      <c r="A75" s="153"/>
      <c r="B75" s="154" t="s">
        <v>764</v>
      </c>
      <c r="C75" s="153">
        <v>2</v>
      </c>
      <c r="D75" s="160"/>
      <c r="E75" s="161">
        <f>E60*C75</f>
        <v>80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765</v>
      </c>
      <c r="C76" s="153">
        <v>2</v>
      </c>
      <c r="D76" s="160"/>
      <c r="E76" s="161">
        <f>E62*C76</f>
        <v>40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4"/>
      <c r="E77" s="181">
        <f>ROUND((SUM(E66:E76)),2)</f>
        <v>621.41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727</v>
      </c>
      <c r="C78" s="194">
        <f>ROUND((E77/C77),2)</f>
        <v>38.840000000000003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5"/>
      <c r="B79" s="475"/>
      <c r="D79" s="195"/>
      <c r="E79" s="195"/>
      <c r="F79" s="195"/>
      <c r="H79" s="191"/>
      <c r="I79" s="192"/>
      <c r="J79" s="191"/>
    </row>
    <row r="80" spans="1:12" ht="16.5" customHeight="1" x14ac:dyDescent="0.2">
      <c r="A80" s="480"/>
      <c r="B80" s="480"/>
      <c r="D80" s="195"/>
      <c r="E80" s="475"/>
      <c r="F80" s="475"/>
      <c r="H80" s="198"/>
      <c r="I80" s="199"/>
    </row>
    <row r="81" spans="2:9" ht="16.5" customHeight="1" x14ac:dyDescent="0.2">
      <c r="B81" s="200"/>
      <c r="C81" s="201"/>
      <c r="D81" s="152"/>
      <c r="E81" s="475"/>
      <c r="F81" s="475"/>
      <c r="H81" s="198"/>
      <c r="I81" s="199"/>
    </row>
    <row r="82" spans="2:9" ht="16.5" customHeight="1" x14ac:dyDescent="0.2">
      <c r="B82" s="202"/>
      <c r="E82" s="474"/>
      <c r="F82" s="475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mergeCells count="18"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  <mergeCell ref="I7:M7"/>
    <mergeCell ref="C29:F29"/>
    <mergeCell ref="C30:F30"/>
    <mergeCell ref="C37:F37"/>
    <mergeCell ref="C38:F38"/>
    <mergeCell ref="C31:F31"/>
  </mergeCells>
  <phoneticPr fontId="7" type="noConversion"/>
  <pageMargins left="0.51181102362204722" right="0.23622047244094491" top="1.1811023622047245" bottom="0.51181102362204722" header="0.31496062992125984" footer="0.31496062992125984"/>
  <pageSetup paperSize="9" scale="92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6"/>
  <sheetViews>
    <sheetView view="pageBreakPreview" topLeftCell="A7" zoomScale="91" zoomScaleNormal="100" zoomScaleSheetLayoutView="91" workbookViewId="0">
      <selection activeCell="J23" sqref="J23"/>
    </sheetView>
  </sheetViews>
  <sheetFormatPr defaultRowHeight="12.75" x14ac:dyDescent="0.2"/>
  <cols>
    <col min="1" max="1" width="4.7109375" style="295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81" t="s">
        <v>611</v>
      </c>
      <c r="B1" s="482"/>
      <c r="C1" s="482"/>
      <c r="D1" s="482"/>
      <c r="E1" s="482"/>
      <c r="F1" s="483"/>
    </row>
    <row r="2" spans="1:6" ht="39.75" customHeight="1" x14ac:dyDescent="0.2">
      <c r="A2" s="484" t="s">
        <v>449</v>
      </c>
      <c r="B2" s="484"/>
      <c r="C2" s="484"/>
      <c r="D2" s="484"/>
      <c r="E2" s="484"/>
      <c r="F2" s="484"/>
    </row>
    <row r="3" spans="1:6" ht="8.25" customHeight="1" x14ac:dyDescent="0.2">
      <c r="A3" s="206"/>
      <c r="B3" s="207"/>
      <c r="C3" s="207"/>
      <c r="D3" s="207"/>
      <c r="E3" s="207"/>
      <c r="F3" s="208"/>
    </row>
    <row r="4" spans="1:6" ht="18" customHeight="1" x14ac:dyDescent="0.2">
      <c r="A4" s="485" t="s">
        <v>612</v>
      </c>
      <c r="B4" s="486"/>
      <c r="C4" s="486"/>
      <c r="D4" s="486"/>
      <c r="E4" s="486"/>
      <c r="F4" s="487"/>
    </row>
    <row r="5" spans="1:6" x14ac:dyDescent="0.2">
      <c r="A5" s="286"/>
      <c r="B5" s="209"/>
      <c r="C5" s="209"/>
      <c r="D5" s="209"/>
      <c r="E5" s="209"/>
      <c r="F5" s="210"/>
    </row>
    <row r="6" spans="1:6" ht="14.25" x14ac:dyDescent="0.2">
      <c r="A6" s="287"/>
      <c r="B6" s="211"/>
      <c r="C6" s="212" t="s">
        <v>0</v>
      </c>
      <c r="D6" s="212" t="s">
        <v>613</v>
      </c>
      <c r="E6" s="212" t="s">
        <v>614</v>
      </c>
      <c r="F6" s="213"/>
    </row>
    <row r="7" spans="1:6" ht="14.25" x14ac:dyDescent="0.2">
      <c r="A7" s="287"/>
      <c r="B7" s="211"/>
      <c r="C7" s="214"/>
      <c r="D7" s="214"/>
      <c r="E7" s="214"/>
      <c r="F7" s="213"/>
    </row>
    <row r="8" spans="1:6" ht="14.25" x14ac:dyDescent="0.2">
      <c r="A8" s="287"/>
      <c r="B8" s="211"/>
      <c r="C8" s="215" t="s">
        <v>543</v>
      </c>
      <c r="D8" s="216" t="s">
        <v>615</v>
      </c>
      <c r="E8" s="271">
        <v>3.4500000000000003E-2</v>
      </c>
      <c r="F8" s="213"/>
    </row>
    <row r="9" spans="1:6" ht="14.25" x14ac:dyDescent="0.2">
      <c r="A9" s="288"/>
      <c r="B9" s="217"/>
      <c r="C9" s="215" t="s">
        <v>544</v>
      </c>
      <c r="D9" s="216" t="s">
        <v>616</v>
      </c>
      <c r="E9" s="271">
        <f>SUM(E10:E13)</f>
        <v>3.6499999999999998E-2</v>
      </c>
      <c r="F9" s="218"/>
    </row>
    <row r="10" spans="1:6" ht="14.25" x14ac:dyDescent="0.2">
      <c r="A10" s="287"/>
      <c r="B10" s="211"/>
      <c r="C10" s="214" t="s">
        <v>617</v>
      </c>
      <c r="D10" s="219" t="s">
        <v>101</v>
      </c>
      <c r="E10" s="272"/>
      <c r="F10" s="213"/>
    </row>
    <row r="11" spans="1:6" ht="14.25" x14ac:dyDescent="0.2">
      <c r="A11" s="288"/>
      <c r="B11" s="217"/>
      <c r="C11" s="214" t="s">
        <v>618</v>
      </c>
      <c r="D11" s="219" t="s">
        <v>99</v>
      </c>
      <c r="E11" s="273">
        <v>6.4999999999999997E-3</v>
      </c>
      <c r="F11" s="218"/>
    </row>
    <row r="12" spans="1:6" ht="14.25" x14ac:dyDescent="0.2">
      <c r="A12" s="287"/>
      <c r="B12" s="211"/>
      <c r="C12" s="214" t="s">
        <v>619</v>
      </c>
      <c r="D12" s="219" t="s">
        <v>100</v>
      </c>
      <c r="E12" s="273">
        <v>0.03</v>
      </c>
      <c r="F12" s="213"/>
    </row>
    <row r="13" spans="1:6" ht="14.25" x14ac:dyDescent="0.2">
      <c r="A13" s="287"/>
      <c r="B13" s="211"/>
      <c r="C13" s="214" t="s">
        <v>620</v>
      </c>
      <c r="D13" s="219" t="s">
        <v>621</v>
      </c>
      <c r="E13" s="273">
        <v>0</v>
      </c>
      <c r="F13" s="213"/>
    </row>
    <row r="14" spans="1:6" ht="14.25" x14ac:dyDescent="0.2">
      <c r="A14" s="287"/>
      <c r="B14" s="211"/>
      <c r="C14" s="212" t="s">
        <v>545</v>
      </c>
      <c r="D14" s="220" t="s">
        <v>622</v>
      </c>
      <c r="E14" s="274">
        <v>8.5000000000000006E-3</v>
      </c>
      <c r="F14" s="213"/>
    </row>
    <row r="15" spans="1:6" ht="14.25" x14ac:dyDescent="0.2">
      <c r="A15" s="287"/>
      <c r="B15" s="211"/>
      <c r="C15" s="215" t="s">
        <v>546</v>
      </c>
      <c r="D15" s="216" t="s">
        <v>623</v>
      </c>
      <c r="E15" s="271">
        <v>5.11E-2</v>
      </c>
      <c r="F15" s="213"/>
    </row>
    <row r="16" spans="1:6" ht="14.25" x14ac:dyDescent="0.2">
      <c r="A16" s="287"/>
      <c r="B16" s="211"/>
      <c r="C16" s="221" t="s">
        <v>547</v>
      </c>
      <c r="D16" s="220" t="s">
        <v>624</v>
      </c>
      <c r="E16" s="275">
        <v>4.7999999999999996E-3</v>
      </c>
      <c r="F16" s="213"/>
    </row>
    <row r="17" spans="1:6" ht="14.25" x14ac:dyDescent="0.2">
      <c r="A17" s="287"/>
      <c r="B17" s="211"/>
      <c r="C17" s="221" t="s">
        <v>549</v>
      </c>
      <c r="D17" s="220" t="s">
        <v>625</v>
      </c>
      <c r="E17" s="275">
        <v>8.5000000000000006E-3</v>
      </c>
      <c r="F17" s="213"/>
    </row>
    <row r="18" spans="1:6" ht="8.25" customHeight="1" x14ac:dyDescent="0.2">
      <c r="A18" s="287"/>
      <c r="B18" s="211"/>
      <c r="C18" s="214"/>
      <c r="D18" s="217"/>
      <c r="E18" s="214"/>
      <c r="F18" s="213"/>
    </row>
    <row r="19" spans="1:6" ht="14.25" x14ac:dyDescent="0.2">
      <c r="A19" s="289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7"/>
      <c r="B20" s="211"/>
      <c r="C20" s="222"/>
      <c r="D20" s="212" t="s">
        <v>627</v>
      </c>
      <c r="E20" s="215"/>
      <c r="F20" s="223"/>
    </row>
    <row r="21" spans="1:6" ht="14.25" x14ac:dyDescent="0.2">
      <c r="A21" s="287"/>
      <c r="B21" s="211"/>
      <c r="C21" s="222"/>
      <c r="D21" s="215" t="s">
        <v>628</v>
      </c>
      <c r="E21" s="215"/>
      <c r="F21" s="223"/>
    </row>
    <row r="22" spans="1:6" ht="14.25" x14ac:dyDescent="0.2">
      <c r="A22" s="287"/>
      <c r="B22" s="211"/>
      <c r="C22" s="215"/>
      <c r="D22" s="215"/>
      <c r="E22" s="215"/>
      <c r="F22" s="213"/>
    </row>
    <row r="23" spans="1:6" ht="14.25" x14ac:dyDescent="0.2">
      <c r="A23" s="287"/>
      <c r="B23" s="211"/>
      <c r="C23" s="224" t="s">
        <v>629</v>
      </c>
      <c r="D23" s="225">
        <f>(((1+E8+E16+E17)*(1+E14)*(1+E15))/(1-E9))-1</f>
        <v>0.15279999999999999</v>
      </c>
      <c r="E23" s="215"/>
      <c r="F23" s="213"/>
    </row>
    <row r="24" spans="1:6" ht="15" x14ac:dyDescent="0.2">
      <c r="A24" s="290"/>
      <c r="B24" s="226"/>
      <c r="C24" s="227"/>
      <c r="D24" s="226"/>
      <c r="E24" s="226"/>
      <c r="F24" s="228"/>
    </row>
    <row r="25" spans="1:6" ht="15" x14ac:dyDescent="0.2">
      <c r="A25" s="283"/>
      <c r="B25" s="486" t="s">
        <v>630</v>
      </c>
      <c r="C25" s="486"/>
      <c r="D25" s="486"/>
      <c r="E25" s="486"/>
      <c r="F25" s="229"/>
    </row>
    <row r="26" spans="1:6" x14ac:dyDescent="0.2">
      <c r="A26" s="291"/>
      <c r="F26" s="229"/>
    </row>
    <row r="27" spans="1:6" s="231" customFormat="1" ht="14.25" x14ac:dyDescent="0.2">
      <c r="A27" s="287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7"/>
      <c r="B28" s="211"/>
      <c r="C28" s="214"/>
      <c r="D28" s="214"/>
      <c r="E28" s="214"/>
      <c r="F28" s="213"/>
    </row>
    <row r="29" spans="1:6" s="231" customFormat="1" ht="14.25" x14ac:dyDescent="0.2">
      <c r="A29" s="287"/>
      <c r="B29" s="211"/>
      <c r="C29" s="215" t="s">
        <v>543</v>
      </c>
      <c r="D29" s="216" t="s">
        <v>615</v>
      </c>
      <c r="E29" s="271">
        <v>5.9200000000000003E-2</v>
      </c>
      <c r="F29" s="213"/>
    </row>
    <row r="30" spans="1:6" s="231" customFormat="1" ht="14.25" x14ac:dyDescent="0.2">
      <c r="A30" s="288"/>
      <c r="B30" s="217"/>
      <c r="C30" s="215" t="s">
        <v>544</v>
      </c>
      <c r="D30" s="216" t="s">
        <v>616</v>
      </c>
      <c r="E30" s="271">
        <f>SUM(E31:E33)</f>
        <v>8.6499999999999994E-2</v>
      </c>
      <c r="F30" s="213"/>
    </row>
    <row r="31" spans="1:6" s="231" customFormat="1" ht="14.25" x14ac:dyDescent="0.2">
      <c r="A31" s="287"/>
      <c r="B31" s="211"/>
      <c r="C31" s="214" t="s">
        <v>617</v>
      </c>
      <c r="D31" s="219" t="s">
        <v>101</v>
      </c>
      <c r="E31" s="273">
        <v>0.05</v>
      </c>
      <c r="F31" s="213"/>
    </row>
    <row r="32" spans="1:6" s="231" customFormat="1" ht="14.25" x14ac:dyDescent="0.2">
      <c r="A32" s="288"/>
      <c r="B32" s="217"/>
      <c r="C32" s="214" t="s">
        <v>618</v>
      </c>
      <c r="D32" s="219" t="s">
        <v>99</v>
      </c>
      <c r="E32" s="273">
        <v>6.4999999999999997E-3</v>
      </c>
      <c r="F32" s="213"/>
    </row>
    <row r="33" spans="1:6" s="231" customFormat="1" ht="14.25" x14ac:dyDescent="0.2">
      <c r="A33" s="287"/>
      <c r="B33" s="211"/>
      <c r="C33" s="214" t="s">
        <v>619</v>
      </c>
      <c r="D33" s="219" t="s">
        <v>100</v>
      </c>
      <c r="E33" s="273">
        <v>0.03</v>
      </c>
      <c r="F33" s="213"/>
    </row>
    <row r="34" spans="1:6" s="231" customFormat="1" ht="14.25" x14ac:dyDescent="0.2">
      <c r="A34" s="287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7"/>
      <c r="B35" s="211"/>
      <c r="C35" s="212" t="s">
        <v>545</v>
      </c>
      <c r="D35" s="220" t="s">
        <v>622</v>
      </c>
      <c r="E35" s="274">
        <v>1.0699999999999999E-2</v>
      </c>
      <c r="F35" s="213"/>
    </row>
    <row r="36" spans="1:6" s="231" customFormat="1" ht="14.25" x14ac:dyDescent="0.2">
      <c r="A36" s="287"/>
      <c r="B36" s="211"/>
      <c r="C36" s="215" t="s">
        <v>546</v>
      </c>
      <c r="D36" s="216" t="s">
        <v>623</v>
      </c>
      <c r="E36" s="271">
        <v>8.3099999999999993E-2</v>
      </c>
      <c r="F36" s="213"/>
    </row>
    <row r="37" spans="1:6" s="231" customFormat="1" ht="14.25" x14ac:dyDescent="0.2">
      <c r="A37" s="287"/>
      <c r="B37" s="211"/>
      <c r="C37" s="221" t="s">
        <v>547</v>
      </c>
      <c r="D37" s="220" t="s">
        <v>632</v>
      </c>
      <c r="E37" s="275">
        <v>5.1000000000000004E-3</v>
      </c>
      <c r="F37" s="213"/>
    </row>
    <row r="38" spans="1:6" s="231" customFormat="1" ht="14.25" x14ac:dyDescent="0.2">
      <c r="A38" s="287"/>
      <c r="B38" s="211"/>
      <c r="C38" s="221" t="s">
        <v>549</v>
      </c>
      <c r="D38" s="220" t="s">
        <v>625</v>
      </c>
      <c r="E38" s="275">
        <v>1.4800000000000001E-2</v>
      </c>
      <c r="F38" s="213"/>
    </row>
    <row r="39" spans="1:6" s="231" customFormat="1" ht="9" customHeight="1" x14ac:dyDescent="0.2">
      <c r="A39" s="287"/>
      <c r="B39" s="211"/>
      <c r="C39" s="214"/>
      <c r="D39" s="217"/>
      <c r="E39" s="214"/>
      <c r="F39" s="213"/>
    </row>
    <row r="40" spans="1:6" s="231" customFormat="1" ht="14.25" x14ac:dyDescent="0.2">
      <c r="A40" s="289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7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7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7"/>
      <c r="B43" s="211"/>
      <c r="C43" s="215"/>
      <c r="D43" s="215"/>
      <c r="E43" s="215"/>
      <c r="F43" s="213"/>
    </row>
    <row r="44" spans="1:6" s="231" customFormat="1" ht="15" thickBot="1" x14ac:dyDescent="0.25">
      <c r="A44" s="287"/>
      <c r="B44" s="211"/>
      <c r="C44" s="232" t="s">
        <v>629</v>
      </c>
      <c r="D44" s="233">
        <f>(((1+E29+E37+E38)*(1+E35)*(1+E36))/(1-E30))-1</f>
        <v>0.29310000000000003</v>
      </c>
      <c r="E44" s="215"/>
      <c r="F44" s="213"/>
    </row>
    <row r="45" spans="1:6" s="231" customFormat="1" ht="14.25" x14ac:dyDescent="0.2">
      <c r="A45" s="292"/>
      <c r="B45" s="234"/>
      <c r="C45" s="234"/>
      <c r="D45" s="234"/>
      <c r="E45" s="234"/>
      <c r="F45" s="235"/>
    </row>
    <row r="46" spans="1:6" s="231" customFormat="1" ht="14.25" x14ac:dyDescent="0.2">
      <c r="A46" s="293"/>
      <c r="B46" s="219"/>
      <c r="C46" s="219"/>
      <c r="D46" s="219"/>
      <c r="E46" s="219"/>
      <c r="F46" s="211"/>
    </row>
    <row r="47" spans="1:6" s="231" customFormat="1" ht="14.25" x14ac:dyDescent="0.2">
      <c r="A47" s="293"/>
      <c r="B47" s="219"/>
      <c r="C47" s="219"/>
      <c r="D47" s="219"/>
      <c r="E47" s="219"/>
      <c r="F47" s="211"/>
    </row>
    <row r="48" spans="1:6" s="231" customFormat="1" ht="14.25" x14ac:dyDescent="0.2">
      <c r="A48" s="293"/>
      <c r="B48" s="219"/>
      <c r="C48" s="219"/>
      <c r="D48" s="219"/>
      <c r="E48" s="219"/>
      <c r="F48" s="211"/>
    </row>
    <row r="49" spans="1:6" s="231" customFormat="1" ht="14.25" x14ac:dyDescent="0.2">
      <c r="A49" s="293"/>
      <c r="B49" s="219"/>
      <c r="C49" s="219"/>
      <c r="D49" s="219"/>
      <c r="E49" s="219"/>
      <c r="F49" s="211"/>
    </row>
    <row r="50" spans="1:6" s="231" customFormat="1" ht="14.25" x14ac:dyDescent="0.2">
      <c r="A50" s="293"/>
      <c r="B50" s="219"/>
      <c r="C50" s="219"/>
      <c r="D50" s="219"/>
      <c r="E50" s="219"/>
      <c r="F50" s="211"/>
    </row>
    <row r="51" spans="1:6" s="231" customFormat="1" ht="14.25" x14ac:dyDescent="0.2">
      <c r="A51" s="293"/>
      <c r="B51" s="219"/>
      <c r="C51" s="219"/>
      <c r="D51" s="219"/>
      <c r="E51" s="219"/>
      <c r="F51" s="211"/>
    </row>
    <row r="52" spans="1:6" s="231" customFormat="1" ht="14.25" x14ac:dyDescent="0.2">
      <c r="A52" s="293"/>
      <c r="B52" s="219"/>
      <c r="C52" s="219"/>
      <c r="D52" s="219"/>
      <c r="E52" s="219"/>
      <c r="F52" s="211"/>
    </row>
    <row r="53" spans="1:6" s="231" customFormat="1" ht="14.25" x14ac:dyDescent="0.2">
      <c r="A53" s="293"/>
      <c r="B53" s="219"/>
      <c r="C53" s="219"/>
      <c r="D53" s="219"/>
      <c r="E53" s="219"/>
      <c r="F53" s="211"/>
    </row>
    <row r="54" spans="1:6" s="231" customFormat="1" ht="14.25" x14ac:dyDescent="0.2">
      <c r="A54" s="293"/>
      <c r="B54" s="219"/>
      <c r="C54" s="219"/>
      <c r="D54" s="219"/>
      <c r="E54" s="219"/>
      <c r="F54" s="211"/>
    </row>
    <row r="55" spans="1:6" s="231" customFormat="1" ht="14.25" x14ac:dyDescent="0.2">
      <c r="A55" s="293"/>
      <c r="B55" s="219"/>
      <c r="C55" s="219"/>
      <c r="D55" s="219"/>
      <c r="E55" s="219"/>
      <c r="F55" s="211"/>
    </row>
    <row r="56" spans="1:6" s="231" customFormat="1" ht="14.25" x14ac:dyDescent="0.2">
      <c r="A56" s="293"/>
      <c r="B56" s="219"/>
      <c r="C56" s="219"/>
      <c r="D56" s="219"/>
      <c r="E56" s="219"/>
      <c r="F56" s="211"/>
    </row>
    <row r="57" spans="1:6" s="231" customFormat="1" ht="14.25" x14ac:dyDescent="0.2">
      <c r="A57" s="293"/>
      <c r="B57" s="219"/>
      <c r="C57" s="219"/>
      <c r="D57" s="219"/>
      <c r="E57" s="219"/>
      <c r="F57" s="211"/>
    </row>
    <row r="58" spans="1:6" s="231" customFormat="1" ht="14.25" x14ac:dyDescent="0.2">
      <c r="A58" s="293"/>
      <c r="B58" s="219"/>
      <c r="C58" s="219"/>
      <c r="D58" s="219"/>
      <c r="E58" s="219"/>
      <c r="F58" s="211"/>
    </row>
    <row r="59" spans="1:6" s="231" customFormat="1" ht="14.25" x14ac:dyDescent="0.2">
      <c r="A59" s="293"/>
      <c r="B59" s="219"/>
      <c r="C59" s="219"/>
      <c r="D59" s="219"/>
      <c r="E59" s="219"/>
      <c r="F59" s="211"/>
    </row>
    <row r="60" spans="1:6" s="231" customFormat="1" ht="14.25" x14ac:dyDescent="0.2">
      <c r="A60" s="293"/>
      <c r="B60" s="219"/>
      <c r="C60" s="219"/>
      <c r="D60" s="219"/>
      <c r="E60" s="219"/>
      <c r="F60" s="211"/>
    </row>
    <row r="61" spans="1:6" s="231" customFormat="1" ht="14.25" x14ac:dyDescent="0.2">
      <c r="A61" s="293"/>
      <c r="B61" s="219"/>
      <c r="C61" s="219"/>
      <c r="D61" s="219"/>
      <c r="E61" s="219"/>
      <c r="F61" s="211"/>
    </row>
    <row r="62" spans="1:6" s="231" customFormat="1" ht="14.25" x14ac:dyDescent="0.2">
      <c r="A62" s="293"/>
      <c r="B62" s="219"/>
      <c r="C62" s="219"/>
      <c r="D62" s="219"/>
      <c r="E62" s="219"/>
      <c r="F62" s="211"/>
    </row>
    <row r="63" spans="1:6" s="231" customFormat="1" ht="14.25" x14ac:dyDescent="0.2">
      <c r="A63" s="293"/>
      <c r="B63" s="219"/>
      <c r="C63" s="219"/>
      <c r="D63" s="219"/>
      <c r="E63" s="219"/>
      <c r="F63" s="211"/>
    </row>
    <row r="64" spans="1:6" s="231" customFormat="1" ht="14.25" x14ac:dyDescent="0.2">
      <c r="A64" s="293"/>
      <c r="B64" s="219"/>
      <c r="C64" s="219"/>
      <c r="D64" s="219"/>
      <c r="E64" s="219"/>
      <c r="F64" s="211"/>
    </row>
    <row r="65" spans="1:6" s="231" customFormat="1" ht="14.25" x14ac:dyDescent="0.2">
      <c r="A65" s="293"/>
      <c r="B65" s="219"/>
      <c r="C65" s="219"/>
      <c r="D65" s="219"/>
      <c r="E65" s="219"/>
      <c r="F65" s="211"/>
    </row>
    <row r="66" spans="1:6" s="231" customFormat="1" ht="14.25" x14ac:dyDescent="0.2">
      <c r="A66" s="293"/>
      <c r="B66" s="219"/>
      <c r="C66" s="219"/>
      <c r="D66" s="219"/>
      <c r="E66" s="219"/>
      <c r="F66" s="211"/>
    </row>
    <row r="67" spans="1:6" s="231" customFormat="1" ht="14.25" x14ac:dyDescent="0.2">
      <c r="A67" s="293"/>
      <c r="B67" s="219"/>
      <c r="C67" s="219"/>
      <c r="D67" s="219"/>
      <c r="E67" s="219"/>
      <c r="F67" s="211"/>
    </row>
    <row r="68" spans="1:6" s="231" customFormat="1" ht="14.25" x14ac:dyDescent="0.2">
      <c r="A68" s="293"/>
      <c r="B68" s="219"/>
      <c r="C68" s="219"/>
      <c r="D68" s="219"/>
      <c r="E68" s="219"/>
      <c r="F68" s="211"/>
    </row>
    <row r="69" spans="1:6" s="231" customFormat="1" ht="14.25" x14ac:dyDescent="0.2">
      <c r="A69" s="293"/>
      <c r="B69" s="219"/>
      <c r="C69" s="219"/>
      <c r="D69" s="219"/>
      <c r="E69" s="219"/>
      <c r="F69" s="211"/>
    </row>
    <row r="70" spans="1:6" s="231" customFormat="1" x14ac:dyDescent="0.2">
      <c r="A70" s="294"/>
      <c r="B70" s="236"/>
      <c r="C70" s="236"/>
      <c r="D70" s="236"/>
      <c r="E70" s="236"/>
    </row>
    <row r="71" spans="1:6" s="231" customFormat="1" x14ac:dyDescent="0.2">
      <c r="A71" s="294"/>
      <c r="B71" s="236"/>
      <c r="C71" s="236"/>
      <c r="D71" s="236"/>
      <c r="E71" s="236"/>
    </row>
    <row r="72" spans="1:6" s="231" customFormat="1" x14ac:dyDescent="0.2">
      <c r="A72" s="294"/>
      <c r="B72" s="236"/>
      <c r="C72" s="236"/>
      <c r="D72" s="236"/>
      <c r="E72" s="236"/>
    </row>
    <row r="73" spans="1:6" s="231" customFormat="1" x14ac:dyDescent="0.2">
      <c r="A73" s="294"/>
      <c r="B73" s="236"/>
      <c r="C73" s="236"/>
      <c r="D73" s="236"/>
      <c r="E73" s="236"/>
    </row>
    <row r="74" spans="1:6" s="231" customFormat="1" x14ac:dyDescent="0.2">
      <c r="A74" s="294"/>
      <c r="B74" s="236"/>
      <c r="C74" s="236"/>
      <c r="D74" s="236"/>
      <c r="E74" s="236"/>
    </row>
    <row r="75" spans="1:6" s="231" customFormat="1" x14ac:dyDescent="0.2">
      <c r="A75" s="294"/>
      <c r="B75" s="236"/>
      <c r="C75" s="236"/>
      <c r="D75" s="236"/>
      <c r="E75" s="236"/>
    </row>
    <row r="76" spans="1:6" s="231" customFormat="1" x14ac:dyDescent="0.2">
      <c r="A76" s="294"/>
      <c r="B76" s="236"/>
      <c r="C76" s="236"/>
      <c r="D76" s="236"/>
      <c r="E76" s="236"/>
    </row>
    <row r="77" spans="1:6" s="231" customFormat="1" x14ac:dyDescent="0.2">
      <c r="A77" s="294"/>
      <c r="B77" s="236"/>
      <c r="C77" s="236"/>
      <c r="D77" s="236"/>
      <c r="E77" s="236"/>
    </row>
    <row r="78" spans="1:6" s="231" customFormat="1" x14ac:dyDescent="0.2">
      <c r="A78" s="294"/>
      <c r="B78" s="236"/>
      <c r="C78" s="236"/>
      <c r="D78" s="236"/>
      <c r="E78" s="236"/>
    </row>
    <row r="79" spans="1:6" s="231" customFormat="1" x14ac:dyDescent="0.2">
      <c r="A79" s="294"/>
      <c r="B79" s="236"/>
      <c r="C79" s="236"/>
      <c r="D79" s="236"/>
      <c r="E79" s="236"/>
    </row>
    <row r="80" spans="1:6" s="231" customFormat="1" x14ac:dyDescent="0.2">
      <c r="A80" s="294"/>
      <c r="B80" s="236"/>
      <c r="C80" s="236"/>
      <c r="D80" s="236"/>
      <c r="E80" s="236"/>
    </row>
    <row r="81" spans="1:5" s="231" customFormat="1" x14ac:dyDescent="0.2">
      <c r="A81" s="294"/>
      <c r="B81" s="236"/>
      <c r="C81" s="236"/>
      <c r="D81" s="236"/>
      <c r="E81" s="236"/>
    </row>
    <row r="82" spans="1:5" s="231" customFormat="1" x14ac:dyDescent="0.2">
      <c r="A82" s="294"/>
      <c r="B82" s="236"/>
      <c r="C82" s="236"/>
      <c r="D82" s="236"/>
      <c r="E82" s="236"/>
    </row>
    <row r="83" spans="1:5" s="231" customFormat="1" x14ac:dyDescent="0.2">
      <c r="A83" s="294"/>
      <c r="B83" s="236"/>
      <c r="C83" s="236"/>
      <c r="D83" s="236"/>
      <c r="E83" s="236"/>
    </row>
    <row r="84" spans="1:5" s="231" customFormat="1" x14ac:dyDescent="0.2">
      <c r="A84" s="294"/>
      <c r="B84" s="236"/>
      <c r="C84" s="236"/>
      <c r="D84" s="236"/>
      <c r="E84" s="236"/>
    </row>
    <row r="85" spans="1:5" s="231" customFormat="1" x14ac:dyDescent="0.2">
      <c r="A85" s="294"/>
      <c r="B85" s="236"/>
      <c r="C85" s="236"/>
      <c r="D85" s="236"/>
      <c r="E85" s="236"/>
    </row>
    <row r="86" spans="1:5" s="231" customFormat="1" x14ac:dyDescent="0.2">
      <c r="A86" s="294"/>
      <c r="B86" s="236"/>
      <c r="C86" s="236"/>
      <c r="D86" s="236"/>
      <c r="E86" s="236"/>
    </row>
    <row r="87" spans="1:5" s="231" customFormat="1" x14ac:dyDescent="0.2">
      <c r="A87" s="294"/>
      <c r="B87" s="236"/>
      <c r="C87" s="236"/>
      <c r="D87" s="236"/>
      <c r="E87" s="236"/>
    </row>
    <row r="88" spans="1:5" s="231" customFormat="1" x14ac:dyDescent="0.2">
      <c r="A88" s="294"/>
      <c r="B88" s="236"/>
      <c r="C88" s="236"/>
      <c r="D88" s="236"/>
      <c r="E88" s="236"/>
    </row>
    <row r="89" spans="1:5" s="231" customFormat="1" x14ac:dyDescent="0.2">
      <c r="A89" s="294"/>
      <c r="B89" s="236"/>
      <c r="C89" s="236"/>
      <c r="D89" s="236"/>
      <c r="E89" s="236"/>
    </row>
    <row r="90" spans="1:5" s="231" customFormat="1" x14ac:dyDescent="0.2">
      <c r="A90" s="294"/>
      <c r="B90" s="236"/>
      <c r="C90" s="236"/>
      <c r="D90" s="236"/>
      <c r="E90" s="236"/>
    </row>
    <row r="91" spans="1:5" s="231" customFormat="1" x14ac:dyDescent="0.2">
      <c r="A91" s="294"/>
      <c r="B91" s="236"/>
      <c r="C91" s="236"/>
      <c r="D91" s="236"/>
      <c r="E91" s="236"/>
    </row>
    <row r="92" spans="1:5" s="231" customFormat="1" x14ac:dyDescent="0.2">
      <c r="A92" s="294"/>
      <c r="B92" s="236"/>
      <c r="C92" s="236"/>
      <c r="D92" s="236"/>
      <c r="E92" s="236"/>
    </row>
    <row r="93" spans="1:5" s="231" customFormat="1" x14ac:dyDescent="0.2">
      <c r="A93" s="294"/>
      <c r="B93" s="236"/>
      <c r="C93" s="236"/>
      <c r="D93" s="236"/>
      <c r="E93" s="236"/>
    </row>
    <row r="94" spans="1:5" s="231" customFormat="1" x14ac:dyDescent="0.2">
      <c r="A94" s="294"/>
      <c r="B94" s="236"/>
      <c r="C94" s="236"/>
      <c r="D94" s="236"/>
      <c r="E94" s="236"/>
    </row>
    <row r="95" spans="1:5" s="231" customFormat="1" x14ac:dyDescent="0.2">
      <c r="A95" s="294"/>
      <c r="B95" s="236"/>
      <c r="C95" s="236"/>
      <c r="D95" s="236"/>
      <c r="E95" s="236"/>
    </row>
    <row r="96" spans="1:5" s="231" customFormat="1" x14ac:dyDescent="0.2">
      <c r="A96" s="294"/>
      <c r="B96" s="236"/>
      <c r="C96" s="236"/>
      <c r="D96" s="236"/>
      <c r="E96" s="236"/>
    </row>
    <row r="97" spans="1:5" s="231" customFormat="1" x14ac:dyDescent="0.2">
      <c r="A97" s="294"/>
      <c r="B97" s="236"/>
      <c r="C97" s="236"/>
      <c r="D97" s="236"/>
      <c r="E97" s="236"/>
    </row>
    <row r="98" spans="1:5" s="231" customFormat="1" x14ac:dyDescent="0.2">
      <c r="A98" s="294"/>
      <c r="B98" s="236"/>
      <c r="C98" s="236"/>
      <c r="D98" s="236"/>
      <c r="E98" s="236"/>
    </row>
    <row r="99" spans="1:5" s="231" customFormat="1" x14ac:dyDescent="0.2">
      <c r="A99" s="294"/>
      <c r="B99" s="236"/>
      <c r="C99" s="236"/>
      <c r="D99" s="236"/>
      <c r="E99" s="236"/>
    </row>
    <row r="100" spans="1:5" s="231" customFormat="1" x14ac:dyDescent="0.2">
      <c r="A100" s="294"/>
      <c r="B100" s="236"/>
      <c r="C100" s="236"/>
      <c r="D100" s="236"/>
      <c r="E100" s="236"/>
    </row>
    <row r="101" spans="1:5" s="231" customFormat="1" x14ac:dyDescent="0.2">
      <c r="A101" s="294"/>
      <c r="B101" s="236"/>
      <c r="C101" s="236"/>
      <c r="D101" s="236"/>
      <c r="E101" s="236"/>
    </row>
    <row r="102" spans="1:5" s="231" customFormat="1" x14ac:dyDescent="0.2">
      <c r="A102" s="294"/>
      <c r="B102" s="236"/>
      <c r="C102" s="236"/>
      <c r="D102" s="236"/>
      <c r="E102" s="236"/>
    </row>
    <row r="103" spans="1:5" s="231" customFormat="1" x14ac:dyDescent="0.2">
      <c r="A103" s="294"/>
      <c r="B103" s="236"/>
      <c r="C103" s="236"/>
      <c r="D103" s="236"/>
      <c r="E103" s="236"/>
    </row>
    <row r="104" spans="1:5" s="231" customFormat="1" x14ac:dyDescent="0.2">
      <c r="A104" s="294"/>
      <c r="B104" s="236"/>
      <c r="C104" s="236"/>
      <c r="D104" s="236"/>
      <c r="E104" s="236"/>
    </row>
    <row r="105" spans="1:5" s="231" customFormat="1" x14ac:dyDescent="0.2">
      <c r="A105" s="294"/>
      <c r="B105" s="236"/>
      <c r="C105" s="236"/>
      <c r="D105" s="236"/>
      <c r="E105" s="236"/>
    </row>
    <row r="106" spans="1:5" s="231" customFormat="1" x14ac:dyDescent="0.2">
      <c r="A106" s="294"/>
      <c r="B106" s="236"/>
      <c r="C106" s="236"/>
      <c r="D106" s="236"/>
      <c r="E106" s="236"/>
    </row>
  </sheetData>
  <sheetProtection sheet="1" objects="1" scenarios="1"/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O205"/>
  <sheetViews>
    <sheetView showGridLines="0" view="pageBreakPreview" zoomScale="70" zoomScaleNormal="100" zoomScaleSheetLayoutView="70" workbookViewId="0">
      <pane ySplit="1" topLeftCell="A2" activePane="bottomLeft" state="frozen"/>
      <selection activeCell="B15" sqref="B15:F15"/>
      <selection pane="bottomLeft" activeCell="F2" sqref="F2:F3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12.140625" style="268" customWidth="1"/>
    <col min="5" max="5" width="7.140625" style="268" customWidth="1"/>
    <col min="6" max="6" width="9.28515625" style="268" customWidth="1"/>
    <col min="7" max="7" width="7.85546875" style="268" customWidth="1"/>
    <col min="8" max="8" width="6.85546875" style="86" customWidth="1"/>
    <col min="9" max="9" width="8.5703125" style="86" customWidth="1"/>
    <col min="10" max="10" width="6.140625" style="87" customWidth="1"/>
    <col min="11" max="11" width="15.7109375" style="87" customWidth="1"/>
    <col min="12" max="12" width="10.7109375" style="86" bestFit="1" customWidth="1"/>
    <col min="13" max="13" width="8.5703125" style="86" customWidth="1"/>
    <col min="14" max="14" width="6.140625" style="87" customWidth="1"/>
    <col min="15" max="15" width="11.42578125" style="87" customWidth="1"/>
    <col min="16" max="16" width="6.85546875" style="86" customWidth="1"/>
    <col min="17" max="17" width="8.5703125" style="86" customWidth="1"/>
    <col min="18" max="18" width="6.140625" style="87" customWidth="1"/>
    <col min="19" max="19" width="84.7109375" style="87" customWidth="1"/>
    <col min="20" max="20" width="6.85546875" style="86" customWidth="1"/>
    <col min="21" max="21" width="8.5703125" style="86" customWidth="1"/>
    <col min="22" max="22" width="6.140625" style="87" customWidth="1"/>
    <col min="23" max="23" width="84.7109375" style="87" customWidth="1"/>
    <col min="24" max="24" width="6.85546875" style="86" customWidth="1"/>
    <col min="25" max="25" width="8.5703125" style="86" customWidth="1"/>
    <col min="26" max="26" width="6.140625" style="87" customWidth="1"/>
    <col min="27" max="27" width="84.7109375" style="87" customWidth="1"/>
    <col min="28" max="28" width="6.85546875" style="86" customWidth="1"/>
    <col min="29" max="29" width="8.5703125" style="86" customWidth="1"/>
    <col min="30" max="30" width="6.140625" style="87" customWidth="1"/>
    <col min="31" max="31" width="84.7109375" style="87" customWidth="1"/>
    <col min="32" max="32" width="6.85546875" style="86" customWidth="1"/>
    <col min="33" max="33" width="8.5703125" style="86" customWidth="1"/>
    <col min="34" max="34" width="6.140625" style="87" customWidth="1"/>
    <col min="35" max="35" width="84.7109375" style="87" customWidth="1"/>
    <col min="36" max="36" width="6.85546875" style="86" customWidth="1"/>
    <col min="37" max="37" width="8.5703125" style="86" customWidth="1"/>
    <col min="38" max="38" width="6.140625" style="87" customWidth="1"/>
    <col min="39" max="39" width="84.7109375" style="87" customWidth="1"/>
    <col min="40" max="40" width="6.85546875" style="86" customWidth="1"/>
    <col min="41" max="41" width="8.5703125" style="86" customWidth="1"/>
    <col min="42" max="42" width="6.140625" style="87" customWidth="1"/>
    <col min="43" max="43" width="84.7109375" style="87" customWidth="1"/>
    <col min="44" max="44" width="6.85546875" style="86" customWidth="1"/>
    <col min="45" max="45" width="8.5703125" style="86" customWidth="1"/>
    <col min="46" max="46" width="6.140625" style="87" customWidth="1"/>
    <col min="47" max="47" width="84.7109375" style="87" customWidth="1"/>
    <col min="48" max="48" width="6.85546875" style="86" customWidth="1"/>
    <col min="49" max="49" width="8.5703125" style="86" customWidth="1"/>
    <col min="50" max="50" width="6.140625" style="87" customWidth="1"/>
    <col min="51" max="51" width="84.7109375" style="87" customWidth="1"/>
    <col min="52" max="52" width="6.85546875" style="86" customWidth="1"/>
    <col min="53" max="53" width="8.5703125" style="86" customWidth="1"/>
    <col min="54" max="54" width="6.140625" style="87" customWidth="1"/>
    <col min="55" max="55" width="84.7109375" style="87" customWidth="1"/>
    <col min="56" max="56" width="6.85546875" style="86" customWidth="1"/>
    <col min="57" max="57" width="8.5703125" style="86" customWidth="1"/>
    <col min="58" max="58" width="6.140625" style="87" customWidth="1"/>
    <col min="59" max="59" width="84.7109375" style="87" customWidth="1"/>
    <col min="60" max="60" width="6.85546875" style="86" customWidth="1"/>
    <col min="61" max="61" width="8.5703125" style="86" customWidth="1"/>
    <col min="62" max="62" width="6.140625" style="87" customWidth="1"/>
    <col min="63" max="63" width="84.7109375" style="87" customWidth="1"/>
    <col min="64" max="64" width="6.85546875" style="86" customWidth="1"/>
    <col min="65" max="65" width="8.5703125" style="86" customWidth="1"/>
    <col min="66" max="66" width="6.140625" style="87" customWidth="1"/>
    <col min="67" max="67" width="84.7109375" style="87" customWidth="1"/>
    <col min="68" max="68" width="6.85546875" style="86" customWidth="1"/>
    <col min="69" max="69" width="8.5703125" style="86" customWidth="1"/>
    <col min="70" max="70" width="6.140625" style="87" customWidth="1"/>
    <col min="71" max="71" width="84.7109375" style="87" customWidth="1"/>
    <col min="72" max="72" width="6.85546875" style="86" customWidth="1"/>
    <col min="73" max="73" width="8.5703125" style="86" customWidth="1"/>
    <col min="74" max="74" width="6.140625" style="87" customWidth="1"/>
    <col min="75" max="75" width="84.7109375" style="87" customWidth="1"/>
    <col min="76" max="76" width="6.85546875" style="86" customWidth="1"/>
    <col min="77" max="77" width="8.5703125" style="86" customWidth="1"/>
    <col min="78" max="78" width="6.140625" style="87" customWidth="1"/>
    <col min="79" max="79" width="84.7109375" style="87" customWidth="1"/>
    <col min="80" max="80" width="6.85546875" style="86" customWidth="1"/>
    <col min="81" max="81" width="8.5703125" style="86" customWidth="1"/>
    <col min="82" max="82" width="6.140625" style="87" customWidth="1"/>
    <col min="83" max="83" width="84.7109375" style="87" customWidth="1"/>
    <col min="84" max="84" width="6.85546875" style="86" customWidth="1"/>
    <col min="85" max="85" width="8.5703125" style="86" customWidth="1"/>
    <col min="86" max="86" width="6.140625" style="87" customWidth="1"/>
    <col min="87" max="87" width="84.7109375" style="87" customWidth="1"/>
    <col min="88" max="88" width="6.85546875" style="86" customWidth="1"/>
    <col min="89" max="89" width="8.5703125" style="86" customWidth="1"/>
    <col min="90" max="90" width="6.140625" style="87" customWidth="1"/>
    <col min="91" max="91" width="84.7109375" style="87" customWidth="1"/>
    <col min="92" max="92" width="6.85546875" style="86" customWidth="1"/>
    <col min="93" max="93" width="8.5703125" style="86" customWidth="1"/>
    <col min="94" max="94" width="6.140625" style="87" customWidth="1"/>
    <col min="95" max="95" width="84.7109375" style="87" customWidth="1"/>
    <col min="96" max="96" width="6.85546875" style="86" customWidth="1"/>
    <col min="97" max="97" width="8.5703125" style="86" customWidth="1"/>
    <col min="98" max="98" width="6.140625" style="87" customWidth="1"/>
    <col min="99" max="99" width="84.7109375" style="87" customWidth="1"/>
    <col min="100" max="100" width="6.85546875" style="86" customWidth="1"/>
    <col min="101" max="101" width="8.5703125" style="86" customWidth="1"/>
    <col min="102" max="102" width="6.140625" style="87" customWidth="1"/>
    <col min="103" max="103" width="84.7109375" style="87" customWidth="1"/>
    <col min="104" max="104" width="6.85546875" style="86" customWidth="1"/>
    <col min="105" max="105" width="8.5703125" style="86" customWidth="1"/>
    <col min="106" max="106" width="6.140625" style="87" customWidth="1"/>
    <col min="107" max="107" width="84.7109375" style="87" customWidth="1"/>
    <col min="108" max="108" width="6.85546875" style="86" customWidth="1"/>
    <col min="109" max="109" width="8.5703125" style="86" customWidth="1"/>
    <col min="110" max="110" width="6.140625" style="87" customWidth="1"/>
    <col min="111" max="111" width="84.7109375" style="87" customWidth="1"/>
    <col min="112" max="112" width="6.85546875" style="86" customWidth="1"/>
    <col min="113" max="113" width="8.5703125" style="86" customWidth="1"/>
    <col min="114" max="114" width="6.140625" style="87" customWidth="1"/>
    <col min="115" max="115" width="84.7109375" style="87" customWidth="1"/>
    <col min="116" max="116" width="6.85546875" style="86" customWidth="1"/>
    <col min="117" max="117" width="8.5703125" style="86" customWidth="1"/>
    <col min="118" max="118" width="6.140625" style="87" customWidth="1"/>
    <col min="119" max="119" width="84.7109375" style="87" customWidth="1"/>
    <col min="120" max="120" width="6.85546875" style="86" customWidth="1"/>
    <col min="121" max="121" width="8.5703125" style="86" customWidth="1"/>
    <col min="122" max="122" width="6.140625" style="87" customWidth="1"/>
    <col min="123" max="123" width="84.7109375" style="87" customWidth="1"/>
    <col min="124" max="124" width="6.85546875" style="86" customWidth="1"/>
    <col min="125" max="125" width="8.5703125" style="86" customWidth="1"/>
    <col min="126" max="126" width="6.140625" style="87" customWidth="1"/>
    <col min="127" max="127" width="84.7109375" style="87" customWidth="1"/>
    <col min="128" max="128" width="6.85546875" style="86" customWidth="1"/>
    <col min="129" max="129" width="8.5703125" style="86" customWidth="1"/>
    <col min="130" max="130" width="6.140625" style="87" customWidth="1"/>
    <col min="131" max="131" width="84.7109375" style="87" customWidth="1"/>
    <col min="132" max="132" width="6.85546875" style="86" customWidth="1"/>
    <col min="133" max="133" width="8.5703125" style="86" customWidth="1"/>
    <col min="134" max="134" width="6.140625" style="87" customWidth="1"/>
    <col min="135" max="135" width="84.7109375" style="87" customWidth="1"/>
    <col min="136" max="136" width="6.85546875" style="86" customWidth="1"/>
    <col min="137" max="137" width="8.5703125" style="86" customWidth="1"/>
    <col min="138" max="138" width="6.140625" style="87" customWidth="1"/>
    <col min="139" max="139" width="84.7109375" style="87" customWidth="1"/>
    <col min="140" max="140" width="6.85546875" style="86" customWidth="1"/>
    <col min="141" max="141" width="8.5703125" style="86" customWidth="1"/>
    <col min="142" max="142" width="6.140625" style="87" customWidth="1"/>
    <col min="143" max="143" width="84.7109375" style="87" customWidth="1"/>
    <col min="144" max="144" width="6.85546875" style="86" customWidth="1"/>
    <col min="145" max="145" width="8.5703125" style="86" customWidth="1"/>
    <col min="146" max="146" width="6.140625" style="87" customWidth="1"/>
    <col min="147" max="147" width="84.7109375" style="87" customWidth="1"/>
    <col min="148" max="148" width="6.85546875" style="86" customWidth="1"/>
    <col min="149" max="149" width="8.5703125" style="86" customWidth="1"/>
    <col min="150" max="150" width="6.140625" style="87" customWidth="1"/>
    <col min="151" max="151" width="84.7109375" style="87" customWidth="1"/>
    <col min="152" max="152" width="6.85546875" style="86" customWidth="1"/>
    <col min="153" max="153" width="8.5703125" style="86" customWidth="1"/>
    <col min="154" max="154" width="6.140625" style="87" customWidth="1"/>
    <col min="155" max="155" width="84.7109375" style="87" customWidth="1"/>
    <col min="156" max="156" width="6.85546875" style="86" customWidth="1"/>
    <col min="157" max="157" width="8.5703125" style="86" customWidth="1"/>
    <col min="158" max="158" width="6.140625" style="87" customWidth="1"/>
    <col min="159" max="159" width="84.7109375" style="87" customWidth="1"/>
    <col min="160" max="160" width="6.85546875" style="86" customWidth="1"/>
    <col min="161" max="161" width="8.5703125" style="86" customWidth="1"/>
    <col min="162" max="162" width="6.140625" style="87" customWidth="1"/>
    <col min="163" max="163" width="84.7109375" style="87" customWidth="1"/>
    <col min="164" max="164" width="6.85546875" style="86" customWidth="1"/>
    <col min="165" max="165" width="8.5703125" style="86" customWidth="1"/>
    <col min="166" max="166" width="6.140625" style="87" customWidth="1"/>
    <col min="167" max="167" width="84.7109375" style="87" customWidth="1"/>
    <col min="168" max="168" width="6.85546875" style="86" customWidth="1"/>
    <col min="169" max="169" width="8.5703125" style="86" customWidth="1"/>
    <col min="170" max="170" width="6.140625" style="87" customWidth="1"/>
    <col min="171" max="171" width="84.7109375" style="87" customWidth="1"/>
    <col min="172" max="172" width="6.85546875" style="86" customWidth="1"/>
    <col min="173" max="173" width="8.5703125" style="86" customWidth="1"/>
    <col min="174" max="174" width="6.140625" style="87" customWidth="1"/>
    <col min="175" max="175" width="84.7109375" style="87" customWidth="1"/>
    <col min="176" max="176" width="6.85546875" style="86" customWidth="1"/>
    <col min="177" max="177" width="8.5703125" style="86" customWidth="1"/>
    <col min="178" max="178" width="6.140625" style="87" customWidth="1"/>
    <col min="179" max="179" width="84.7109375" style="87" customWidth="1"/>
    <col min="180" max="180" width="6.85546875" style="86" customWidth="1"/>
    <col min="181" max="181" width="8.5703125" style="86" customWidth="1"/>
    <col min="182" max="182" width="6.140625" style="87" customWidth="1"/>
    <col min="183" max="183" width="84.7109375" style="87" customWidth="1"/>
    <col min="184" max="184" width="6.85546875" style="86" customWidth="1"/>
    <col min="185" max="185" width="8.5703125" style="86" customWidth="1"/>
    <col min="186" max="186" width="6.140625" style="87" customWidth="1"/>
    <col min="187" max="187" width="84.7109375" style="87" customWidth="1"/>
    <col min="188" max="188" width="6.85546875" style="86" customWidth="1"/>
    <col min="189" max="189" width="8.5703125" style="86" customWidth="1"/>
    <col min="190" max="190" width="6.140625" style="87" customWidth="1"/>
    <col min="191" max="191" width="84.7109375" style="87" customWidth="1"/>
    <col min="192" max="192" width="6.85546875" style="86" customWidth="1"/>
    <col min="193" max="193" width="8.5703125" style="86" customWidth="1"/>
    <col min="194" max="194" width="6.140625" style="87" customWidth="1"/>
    <col min="195" max="195" width="84.7109375" style="87" customWidth="1"/>
    <col min="196" max="196" width="6.85546875" style="86" customWidth="1"/>
    <col min="197" max="16384" width="8.5703125" style="86"/>
  </cols>
  <sheetData>
    <row r="1" spans="1:197" ht="38.25" x14ac:dyDescent="0.2">
      <c r="A1" s="99" t="s">
        <v>507</v>
      </c>
      <c r="B1" s="98" t="s">
        <v>41</v>
      </c>
      <c r="C1" s="265" t="s">
        <v>756</v>
      </c>
      <c r="D1" s="265" t="s">
        <v>796</v>
      </c>
      <c r="E1" s="447"/>
      <c r="F1" s="464"/>
      <c r="G1" s="447"/>
      <c r="I1" s="88"/>
      <c r="M1" s="88"/>
      <c r="Q1" s="88"/>
      <c r="U1" s="88"/>
      <c r="Y1" s="88"/>
      <c r="AC1" s="88"/>
      <c r="AG1" s="88"/>
      <c r="AK1" s="88"/>
      <c r="AO1" s="88"/>
      <c r="AS1" s="88"/>
      <c r="AW1" s="88"/>
      <c r="BA1" s="88"/>
      <c r="BE1" s="88"/>
      <c r="BI1" s="88"/>
      <c r="BM1" s="88"/>
      <c r="BQ1" s="88"/>
      <c r="BU1" s="88"/>
      <c r="BY1" s="88"/>
      <c r="CC1" s="88"/>
      <c r="CG1" s="88"/>
      <c r="CK1" s="88"/>
      <c r="CO1" s="88"/>
      <c r="CS1" s="88"/>
      <c r="CW1" s="88"/>
      <c r="DA1" s="88"/>
      <c r="DE1" s="88"/>
      <c r="DI1" s="88"/>
      <c r="DM1" s="88"/>
      <c r="DQ1" s="88"/>
      <c r="DU1" s="88"/>
      <c r="DY1" s="88"/>
      <c r="EC1" s="88"/>
      <c r="EG1" s="88"/>
      <c r="EK1" s="88"/>
      <c r="EO1" s="88"/>
      <c r="ES1" s="88"/>
      <c r="EW1" s="88"/>
      <c r="FA1" s="88"/>
      <c r="FE1" s="88"/>
      <c r="FI1" s="88"/>
      <c r="FM1" s="88"/>
      <c r="FQ1" s="88"/>
      <c r="FU1" s="88"/>
      <c r="FY1" s="88"/>
      <c r="GC1" s="88"/>
      <c r="GG1" s="88"/>
      <c r="GK1" s="88"/>
      <c r="GO1" s="88"/>
    </row>
    <row r="2" spans="1:197" ht="18" customHeight="1" x14ac:dyDescent="0.2">
      <c r="A2" s="108" t="s">
        <v>109</v>
      </c>
      <c r="B2" s="94" t="s">
        <v>32</v>
      </c>
      <c r="C2" s="266">
        <f>D2*('BDI '!$D$23+1)</f>
        <v>0.47</v>
      </c>
      <c r="D2" s="261">
        <v>0.41</v>
      </c>
      <c r="E2" s="448"/>
      <c r="F2" s="509" t="s">
        <v>798</v>
      </c>
      <c r="G2" s="448"/>
      <c r="I2" s="88"/>
      <c r="L2" s="93"/>
      <c r="M2" s="88"/>
      <c r="Q2" s="88"/>
      <c r="U2" s="88"/>
      <c r="Y2" s="88"/>
      <c r="AC2" s="88"/>
      <c r="AG2" s="88"/>
      <c r="AK2" s="88"/>
      <c r="AO2" s="88"/>
      <c r="AS2" s="88"/>
      <c r="AW2" s="88"/>
      <c r="BA2" s="88"/>
      <c r="BE2" s="88"/>
      <c r="BI2" s="88"/>
      <c r="BM2" s="88"/>
      <c r="BQ2" s="88"/>
      <c r="BU2" s="88"/>
      <c r="BY2" s="88"/>
      <c r="CC2" s="88"/>
      <c r="CG2" s="88"/>
      <c r="CK2" s="88"/>
      <c r="CO2" s="88"/>
      <c r="CS2" s="88"/>
      <c r="CW2" s="88"/>
      <c r="DA2" s="88"/>
      <c r="DE2" s="88"/>
      <c r="DI2" s="88"/>
      <c r="DM2" s="88"/>
      <c r="DQ2" s="88"/>
      <c r="DU2" s="88"/>
      <c r="DY2" s="88"/>
      <c r="EC2" s="88"/>
      <c r="EG2" s="88"/>
      <c r="EK2" s="88"/>
      <c r="EO2" s="88"/>
      <c r="ES2" s="88"/>
      <c r="EW2" s="88"/>
      <c r="FA2" s="88"/>
      <c r="FE2" s="88"/>
      <c r="FI2" s="88"/>
      <c r="FM2" s="88"/>
      <c r="FQ2" s="88"/>
      <c r="FU2" s="88"/>
      <c r="FY2" s="88"/>
      <c r="GC2" s="88"/>
      <c r="GG2" s="88"/>
      <c r="GK2" s="88"/>
      <c r="GO2" s="88"/>
    </row>
    <row r="3" spans="1:197" ht="18" customHeight="1" x14ac:dyDescent="0.2">
      <c r="A3" s="452" t="s">
        <v>399</v>
      </c>
      <c r="B3" s="94" t="s">
        <v>32</v>
      </c>
      <c r="C3" s="266">
        <f>D3*('BDI '!$D$23+1)</f>
        <v>5.65</v>
      </c>
      <c r="D3" s="261">
        <v>4.9000000000000004</v>
      </c>
      <c r="E3" s="448"/>
      <c r="F3" s="509" t="s">
        <v>799</v>
      </c>
      <c r="G3" s="448"/>
      <c r="I3" s="88"/>
      <c r="L3" s="93"/>
      <c r="M3" s="88"/>
      <c r="Q3" s="88"/>
      <c r="U3" s="88"/>
      <c r="Y3" s="88"/>
      <c r="AC3" s="88"/>
      <c r="AG3" s="88"/>
      <c r="AK3" s="88"/>
      <c r="AO3" s="88"/>
      <c r="AS3" s="88"/>
      <c r="AW3" s="88"/>
      <c r="BA3" s="88"/>
      <c r="BE3" s="88"/>
      <c r="BI3" s="88"/>
      <c r="BM3" s="88"/>
      <c r="BQ3" s="88"/>
      <c r="BU3" s="88"/>
      <c r="BY3" s="88"/>
      <c r="CC3" s="88"/>
      <c r="CG3" s="88"/>
      <c r="CK3" s="88"/>
      <c r="CO3" s="88"/>
      <c r="CS3" s="88"/>
      <c r="CW3" s="88"/>
      <c r="DA3" s="88"/>
      <c r="DE3" s="88"/>
      <c r="DI3" s="88"/>
      <c r="DM3" s="88"/>
      <c r="DQ3" s="88"/>
      <c r="DU3" s="88"/>
      <c r="DY3" s="88"/>
      <c r="EC3" s="88"/>
      <c r="EG3" s="88"/>
      <c r="EK3" s="88"/>
      <c r="EO3" s="88"/>
      <c r="ES3" s="88"/>
      <c r="EW3" s="88"/>
      <c r="FA3" s="88"/>
      <c r="FE3" s="88"/>
      <c r="FI3" s="88"/>
      <c r="FM3" s="88"/>
      <c r="FQ3" s="88"/>
      <c r="FU3" s="88"/>
      <c r="FY3" s="88"/>
      <c r="GC3" s="88"/>
      <c r="GG3" s="88"/>
      <c r="GK3" s="88"/>
      <c r="GO3" s="88"/>
    </row>
    <row r="4" spans="1:197" ht="18" customHeight="1" x14ac:dyDescent="0.2">
      <c r="A4" s="108" t="s">
        <v>291</v>
      </c>
      <c r="B4" s="94" t="s">
        <v>32</v>
      </c>
      <c r="C4" s="266">
        <f>D4*('BDI '!$D$23+1)</f>
        <v>19.86</v>
      </c>
      <c r="D4" s="261">
        <v>17.23</v>
      </c>
      <c r="E4" s="448"/>
      <c r="F4" s="448"/>
      <c r="G4" s="448"/>
      <c r="I4" s="88"/>
      <c r="L4" s="93"/>
      <c r="M4" s="88"/>
      <c r="Q4" s="88"/>
      <c r="U4" s="88"/>
      <c r="Y4" s="88"/>
      <c r="AC4" s="88"/>
      <c r="AG4" s="88"/>
      <c r="AK4" s="88"/>
      <c r="AO4" s="88"/>
      <c r="AS4" s="88"/>
      <c r="AW4" s="88"/>
      <c r="BA4" s="88"/>
      <c r="BE4" s="88"/>
      <c r="BI4" s="88"/>
      <c r="BM4" s="88"/>
      <c r="BQ4" s="88"/>
      <c r="BU4" s="88"/>
      <c r="BY4" s="88"/>
      <c r="CC4" s="88"/>
      <c r="CG4" s="88"/>
      <c r="CK4" s="88"/>
      <c r="CO4" s="88"/>
      <c r="CS4" s="88"/>
      <c r="CW4" s="88"/>
      <c r="DA4" s="88"/>
      <c r="DE4" s="88"/>
      <c r="DI4" s="88"/>
      <c r="DM4" s="88"/>
      <c r="DQ4" s="88"/>
      <c r="DU4" s="88"/>
      <c r="DY4" s="88"/>
      <c r="EC4" s="88"/>
      <c r="EG4" s="88"/>
      <c r="EK4" s="88"/>
      <c r="EO4" s="88"/>
      <c r="ES4" s="88"/>
      <c r="EW4" s="88"/>
      <c r="FA4" s="88"/>
      <c r="FE4" s="88"/>
      <c r="FI4" s="88"/>
      <c r="FM4" s="88"/>
      <c r="FQ4" s="88"/>
      <c r="FU4" s="88"/>
      <c r="FY4" s="88"/>
      <c r="GC4" s="88"/>
      <c r="GG4" s="88"/>
      <c r="GK4" s="88"/>
      <c r="GO4" s="88"/>
    </row>
    <row r="5" spans="1:197" ht="18" customHeight="1" x14ac:dyDescent="0.2">
      <c r="A5" s="109" t="s">
        <v>290</v>
      </c>
      <c r="B5" s="94" t="s">
        <v>32</v>
      </c>
      <c r="C5" s="266">
        <f>D5*('BDI '!$D$23+1)</f>
        <v>17.95</v>
      </c>
      <c r="D5" s="261">
        <v>15.57</v>
      </c>
      <c r="E5" s="448"/>
      <c r="F5" s="448"/>
      <c r="G5" s="448"/>
      <c r="I5" s="88"/>
      <c r="L5" s="93"/>
      <c r="M5" s="88"/>
      <c r="Q5" s="88"/>
      <c r="U5" s="88"/>
      <c r="Y5" s="88"/>
      <c r="AC5" s="88"/>
      <c r="AG5" s="88"/>
      <c r="AK5" s="88"/>
      <c r="AO5" s="88"/>
      <c r="AS5" s="88"/>
      <c r="AW5" s="88"/>
      <c r="BA5" s="88"/>
      <c r="BE5" s="88"/>
      <c r="BI5" s="88"/>
      <c r="BM5" s="88"/>
      <c r="BQ5" s="88"/>
      <c r="BU5" s="88"/>
      <c r="BY5" s="88"/>
      <c r="CC5" s="88"/>
      <c r="CG5" s="88"/>
      <c r="CK5" s="88"/>
      <c r="CO5" s="88"/>
      <c r="CS5" s="88"/>
      <c r="CW5" s="88"/>
      <c r="DA5" s="88"/>
      <c r="DE5" s="88"/>
      <c r="DI5" s="88"/>
      <c r="DM5" s="88"/>
      <c r="DQ5" s="88"/>
      <c r="DU5" s="88"/>
      <c r="DY5" s="88"/>
      <c r="EC5" s="88"/>
      <c r="EG5" s="88"/>
      <c r="EK5" s="88"/>
      <c r="EO5" s="88"/>
      <c r="ES5" s="88"/>
      <c r="EW5" s="88"/>
      <c r="FA5" s="88"/>
      <c r="FE5" s="88"/>
      <c r="FI5" s="88"/>
      <c r="FM5" s="88"/>
      <c r="FQ5" s="88"/>
      <c r="FU5" s="88"/>
      <c r="FY5" s="88"/>
      <c r="GC5" s="88"/>
      <c r="GG5" s="88"/>
      <c r="GK5" s="88"/>
      <c r="GO5" s="88"/>
    </row>
    <row r="6" spans="1:197" ht="18" customHeight="1" x14ac:dyDescent="0.2">
      <c r="A6" s="453" t="s">
        <v>553</v>
      </c>
      <c r="B6" s="94" t="s">
        <v>32</v>
      </c>
      <c r="C6" s="266">
        <f>D6*('BDI '!$D$23+1)</f>
        <v>7.37</v>
      </c>
      <c r="D6" s="261">
        <v>6.39</v>
      </c>
      <c r="E6" s="448"/>
      <c r="F6" s="448"/>
      <c r="G6" s="448"/>
      <c r="I6" s="88"/>
      <c r="L6" s="93"/>
      <c r="M6" s="88"/>
      <c r="Q6" s="88"/>
      <c r="U6" s="88"/>
      <c r="Y6" s="88"/>
      <c r="AC6" s="88"/>
      <c r="AG6" s="88"/>
      <c r="AK6" s="88"/>
      <c r="AO6" s="88"/>
      <c r="AS6" s="88"/>
      <c r="AW6" s="88"/>
      <c r="BA6" s="88"/>
      <c r="BE6" s="88"/>
      <c r="BI6" s="88"/>
      <c r="BM6" s="88"/>
      <c r="BQ6" s="88"/>
      <c r="BU6" s="88"/>
      <c r="BY6" s="88"/>
      <c r="CC6" s="88"/>
      <c r="CG6" s="88"/>
      <c r="CK6" s="88"/>
      <c r="CO6" s="88"/>
      <c r="CS6" s="88"/>
      <c r="CW6" s="88"/>
      <c r="DA6" s="88"/>
      <c r="DE6" s="88"/>
      <c r="DI6" s="88"/>
      <c r="DM6" s="88"/>
      <c r="DQ6" s="88"/>
      <c r="DU6" s="88"/>
      <c r="DY6" s="88"/>
      <c r="EC6" s="88"/>
      <c r="EG6" s="88"/>
      <c r="EK6" s="88"/>
      <c r="EO6" s="88"/>
      <c r="ES6" s="88"/>
      <c r="EW6" s="88"/>
      <c r="FA6" s="88"/>
      <c r="FE6" s="88"/>
      <c r="FI6" s="88"/>
      <c r="FM6" s="88"/>
      <c r="FQ6" s="88"/>
      <c r="FU6" s="88"/>
      <c r="FY6" s="88"/>
      <c r="GC6" s="88"/>
      <c r="GG6" s="88"/>
      <c r="GK6" s="88"/>
      <c r="GO6" s="88"/>
    </row>
    <row r="7" spans="1:197" ht="18" customHeight="1" x14ac:dyDescent="0.2">
      <c r="A7" s="453" t="s">
        <v>552</v>
      </c>
      <c r="B7" s="94" t="s">
        <v>32</v>
      </c>
      <c r="C7" s="266">
        <f>D7*('BDI '!$D$23+1)</f>
        <v>5.94</v>
      </c>
      <c r="D7" s="261">
        <v>5.15</v>
      </c>
      <c r="E7" s="448"/>
      <c r="F7" s="448"/>
      <c r="G7" s="448"/>
      <c r="I7" s="88"/>
      <c r="L7" s="93"/>
      <c r="M7" s="88"/>
      <c r="Q7" s="88"/>
      <c r="U7" s="88"/>
      <c r="Y7" s="88"/>
      <c r="AC7" s="88"/>
      <c r="AG7" s="88"/>
      <c r="AK7" s="88"/>
      <c r="AO7" s="88"/>
      <c r="AS7" s="88"/>
      <c r="AW7" s="88"/>
      <c r="BA7" s="88"/>
      <c r="BE7" s="88"/>
      <c r="BI7" s="88"/>
      <c r="BM7" s="88"/>
      <c r="BQ7" s="88"/>
      <c r="BU7" s="88"/>
      <c r="BY7" s="88"/>
      <c r="CC7" s="88"/>
      <c r="CG7" s="88"/>
      <c r="CK7" s="88"/>
      <c r="CO7" s="88"/>
      <c r="CS7" s="88"/>
      <c r="CW7" s="88"/>
      <c r="DA7" s="88"/>
      <c r="DE7" s="88"/>
      <c r="DI7" s="88"/>
      <c r="DM7" s="88"/>
      <c r="DQ7" s="88"/>
      <c r="DU7" s="88"/>
      <c r="DY7" s="88"/>
      <c r="EC7" s="88"/>
      <c r="EG7" s="88"/>
      <c r="EK7" s="88"/>
      <c r="EO7" s="88"/>
      <c r="ES7" s="88"/>
      <c r="EW7" s="88"/>
      <c r="FA7" s="88"/>
      <c r="FE7" s="88"/>
      <c r="FI7" s="88"/>
      <c r="FM7" s="88"/>
      <c r="FQ7" s="88"/>
      <c r="FU7" s="88"/>
      <c r="FY7" s="88"/>
      <c r="GC7" s="88"/>
      <c r="GG7" s="88"/>
      <c r="GK7" s="88"/>
      <c r="GO7" s="88"/>
    </row>
    <row r="8" spans="1:197" ht="18" customHeight="1" x14ac:dyDescent="0.2">
      <c r="A8" s="109" t="s">
        <v>534</v>
      </c>
      <c r="B8" s="94" t="s">
        <v>32</v>
      </c>
      <c r="C8" s="266">
        <f>D8*('BDI '!$D$23+1)</f>
        <v>15.36</v>
      </c>
      <c r="D8" s="261">
        <v>13.32</v>
      </c>
      <c r="E8" s="448"/>
      <c r="F8" s="448"/>
      <c r="G8" s="448"/>
      <c r="I8" s="88"/>
      <c r="L8" s="93"/>
      <c r="M8" s="88"/>
      <c r="Q8" s="88"/>
      <c r="U8" s="88"/>
      <c r="Y8" s="88"/>
      <c r="AC8" s="88"/>
      <c r="AG8" s="88"/>
      <c r="AK8" s="88"/>
      <c r="AO8" s="88"/>
      <c r="AS8" s="88"/>
      <c r="AW8" s="88"/>
      <c r="BA8" s="88"/>
      <c r="BE8" s="88"/>
      <c r="BI8" s="88"/>
      <c r="BM8" s="88"/>
      <c r="BQ8" s="88"/>
      <c r="BU8" s="88"/>
      <c r="BY8" s="88"/>
      <c r="CC8" s="88"/>
      <c r="CG8" s="88"/>
      <c r="CK8" s="88"/>
      <c r="CO8" s="88"/>
      <c r="CS8" s="88"/>
      <c r="CW8" s="88"/>
      <c r="DA8" s="88"/>
      <c r="DE8" s="88"/>
      <c r="DI8" s="88"/>
      <c r="DM8" s="88"/>
      <c r="DQ8" s="88"/>
      <c r="DU8" s="88"/>
      <c r="DY8" s="88"/>
      <c r="EC8" s="88"/>
      <c r="EG8" s="88"/>
      <c r="EK8" s="88"/>
      <c r="EO8" s="88"/>
      <c r="ES8" s="88"/>
      <c r="EW8" s="88"/>
      <c r="FA8" s="88"/>
      <c r="FE8" s="88"/>
      <c r="FI8" s="88"/>
      <c r="FM8" s="88"/>
      <c r="FQ8" s="88"/>
      <c r="FU8" s="88"/>
      <c r="FY8" s="88"/>
      <c r="GC8" s="88"/>
      <c r="GG8" s="88"/>
      <c r="GK8" s="88"/>
      <c r="GO8" s="88"/>
    </row>
    <row r="9" spans="1:197" ht="18" customHeight="1" x14ac:dyDescent="0.2">
      <c r="A9" s="109" t="s">
        <v>711</v>
      </c>
      <c r="B9" s="111" t="s">
        <v>32</v>
      </c>
      <c r="C9" s="266">
        <f>D9*('BDI '!$D$23+1)</f>
        <v>17.36</v>
      </c>
      <c r="D9" s="261">
        <v>15.06</v>
      </c>
      <c r="E9" s="448"/>
      <c r="F9" s="448"/>
      <c r="G9" s="448"/>
      <c r="I9" s="88"/>
      <c r="L9" s="93"/>
      <c r="M9" s="88"/>
      <c r="Q9" s="88"/>
      <c r="U9" s="88"/>
      <c r="Y9" s="88"/>
      <c r="AC9" s="88"/>
      <c r="AG9" s="88"/>
      <c r="AK9" s="88"/>
      <c r="AO9" s="88"/>
      <c r="AS9" s="88"/>
      <c r="AW9" s="88"/>
      <c r="BA9" s="88"/>
      <c r="BE9" s="88"/>
      <c r="BI9" s="88"/>
      <c r="BM9" s="88"/>
      <c r="BQ9" s="88"/>
      <c r="BU9" s="88"/>
      <c r="BY9" s="88"/>
      <c r="CC9" s="88"/>
      <c r="CG9" s="88"/>
      <c r="CK9" s="88"/>
      <c r="CO9" s="88"/>
      <c r="CS9" s="88"/>
      <c r="CW9" s="88"/>
      <c r="DA9" s="88"/>
      <c r="DE9" s="88"/>
      <c r="DI9" s="88"/>
      <c r="DM9" s="88"/>
      <c r="DQ9" s="88"/>
      <c r="DU9" s="88"/>
      <c r="DY9" s="88"/>
      <c r="EC9" s="88"/>
      <c r="EG9" s="88"/>
      <c r="EK9" s="88"/>
      <c r="EO9" s="88"/>
      <c r="ES9" s="88"/>
      <c r="EW9" s="88"/>
      <c r="FA9" s="88"/>
      <c r="FE9" s="88"/>
      <c r="FI9" s="88"/>
      <c r="FM9" s="88"/>
      <c r="FQ9" s="88"/>
      <c r="FU9" s="88"/>
      <c r="FY9" s="88"/>
      <c r="GC9" s="88"/>
      <c r="GG9" s="88"/>
      <c r="GK9" s="88"/>
      <c r="GO9" s="88"/>
    </row>
    <row r="10" spans="1:197" ht="18" customHeight="1" x14ac:dyDescent="0.2">
      <c r="A10" s="109" t="s">
        <v>712</v>
      </c>
      <c r="B10" s="111" t="s">
        <v>32</v>
      </c>
      <c r="C10" s="266">
        <f>D10*('BDI '!$D$23+1)</f>
        <v>33.369999999999997</v>
      </c>
      <c r="D10" s="261">
        <v>28.95</v>
      </c>
      <c r="E10" s="448"/>
      <c r="F10" s="448"/>
      <c r="G10" s="448"/>
      <c r="I10" s="88"/>
      <c r="L10" s="93"/>
      <c r="M10" s="88"/>
      <c r="Q10" s="88"/>
      <c r="U10" s="88"/>
      <c r="Y10" s="88"/>
      <c r="AC10" s="88"/>
      <c r="AG10" s="88"/>
      <c r="AK10" s="88"/>
      <c r="AO10" s="88"/>
      <c r="AS10" s="88"/>
      <c r="AW10" s="88"/>
      <c r="BA10" s="88"/>
      <c r="BE10" s="88"/>
      <c r="BI10" s="88"/>
      <c r="BM10" s="88"/>
      <c r="BQ10" s="88"/>
      <c r="BU10" s="88"/>
      <c r="BY10" s="88"/>
      <c r="CC10" s="88"/>
      <c r="CG10" s="88"/>
      <c r="CK10" s="88"/>
      <c r="CO10" s="88"/>
      <c r="CS10" s="88"/>
      <c r="CW10" s="88"/>
      <c r="DA10" s="88"/>
      <c r="DE10" s="88"/>
      <c r="DI10" s="88"/>
      <c r="DM10" s="88"/>
      <c r="DQ10" s="88"/>
      <c r="DU10" s="88"/>
      <c r="DY10" s="88"/>
      <c r="EC10" s="88"/>
      <c r="EG10" s="88"/>
      <c r="EK10" s="88"/>
      <c r="EO10" s="88"/>
      <c r="ES10" s="88"/>
      <c r="EW10" s="88"/>
      <c r="FA10" s="88"/>
      <c r="FE10" s="88"/>
      <c r="FI10" s="88"/>
      <c r="FM10" s="88"/>
      <c r="FQ10" s="88"/>
      <c r="FU10" s="88"/>
      <c r="FY10" s="88"/>
      <c r="GC10" s="88"/>
      <c r="GG10" s="88"/>
      <c r="GK10" s="88"/>
      <c r="GO10" s="88"/>
    </row>
    <row r="11" spans="1:197" ht="18" customHeight="1" x14ac:dyDescent="0.2">
      <c r="A11" s="109" t="s">
        <v>110</v>
      </c>
      <c r="B11" s="94" t="s">
        <v>32</v>
      </c>
      <c r="C11" s="266">
        <f>D11*('BDI '!$D$23+1)</f>
        <v>8.18</v>
      </c>
      <c r="D11" s="261">
        <v>7.1</v>
      </c>
      <c r="E11" s="448"/>
      <c r="F11" s="448"/>
      <c r="G11" s="448"/>
      <c r="I11" s="88"/>
      <c r="L11" s="93"/>
      <c r="M11" s="88"/>
      <c r="Q11" s="88"/>
      <c r="U11" s="88"/>
      <c r="Y11" s="88"/>
      <c r="AC11" s="88"/>
      <c r="AG11" s="88"/>
      <c r="AK11" s="88"/>
      <c r="AO11" s="88"/>
      <c r="AS11" s="88"/>
      <c r="AW11" s="88"/>
      <c r="BA11" s="88"/>
      <c r="BE11" s="88"/>
      <c r="BI11" s="88"/>
      <c r="BM11" s="88"/>
      <c r="BQ11" s="88"/>
      <c r="BU11" s="88"/>
      <c r="BY11" s="88"/>
      <c r="CC11" s="88"/>
      <c r="CG11" s="88"/>
      <c r="CK11" s="88"/>
      <c r="CO11" s="88"/>
      <c r="CS11" s="88"/>
      <c r="CW11" s="88"/>
      <c r="DA11" s="88"/>
      <c r="DE11" s="88"/>
      <c r="DI11" s="88"/>
      <c r="DM11" s="88"/>
      <c r="DQ11" s="88"/>
      <c r="DU11" s="88"/>
      <c r="DY11" s="88"/>
      <c r="EC11" s="88"/>
      <c r="EG11" s="88"/>
      <c r="EK11" s="88"/>
      <c r="EO11" s="88"/>
      <c r="ES11" s="88"/>
      <c r="EW11" s="88"/>
      <c r="FA11" s="88"/>
      <c r="FE11" s="88"/>
      <c r="FI11" s="88"/>
      <c r="FM11" s="88"/>
      <c r="FQ11" s="88"/>
      <c r="FU11" s="88"/>
      <c r="FY11" s="88"/>
      <c r="GC11" s="88"/>
      <c r="GG11" s="88"/>
      <c r="GK11" s="88"/>
      <c r="GO11" s="88"/>
    </row>
    <row r="12" spans="1:197" ht="18" customHeight="1" x14ac:dyDescent="0.2">
      <c r="A12" s="108" t="s">
        <v>239</v>
      </c>
      <c r="B12" s="94" t="s">
        <v>30</v>
      </c>
      <c r="C12" s="266">
        <f>D12*('BDI '!$D$23+1)</f>
        <v>46.07</v>
      </c>
      <c r="D12" s="261">
        <v>39.96</v>
      </c>
      <c r="E12" s="448"/>
      <c r="F12" s="448"/>
      <c r="G12" s="448"/>
      <c r="I12" s="88"/>
      <c r="L12" s="93"/>
      <c r="M12" s="88"/>
      <c r="Q12" s="88"/>
      <c r="U12" s="88"/>
      <c r="Y12" s="88"/>
      <c r="AC12" s="88"/>
      <c r="AG12" s="88"/>
      <c r="AK12" s="88"/>
      <c r="AO12" s="88"/>
      <c r="AS12" s="88"/>
      <c r="AW12" s="88"/>
      <c r="BA12" s="88"/>
      <c r="BE12" s="88"/>
      <c r="BI12" s="88"/>
      <c r="BM12" s="88"/>
      <c r="BQ12" s="88"/>
      <c r="BU12" s="88"/>
      <c r="BY12" s="88"/>
      <c r="CC12" s="88"/>
      <c r="CG12" s="88"/>
      <c r="CK12" s="88"/>
      <c r="CO12" s="88"/>
      <c r="CS12" s="88"/>
      <c r="CW12" s="88"/>
      <c r="DA12" s="88"/>
      <c r="DE12" s="88"/>
      <c r="DI12" s="88"/>
      <c r="DM12" s="88"/>
      <c r="DQ12" s="88"/>
      <c r="DU12" s="88"/>
      <c r="DY12" s="88"/>
      <c r="EC12" s="88"/>
      <c r="EG12" s="88"/>
      <c r="EK12" s="88"/>
      <c r="EO12" s="88"/>
      <c r="ES12" s="88"/>
      <c r="EW12" s="88"/>
      <c r="FA12" s="88"/>
      <c r="FE12" s="88"/>
      <c r="FI12" s="88"/>
      <c r="FM12" s="88"/>
      <c r="FQ12" s="88"/>
      <c r="FU12" s="88"/>
      <c r="FY12" s="88"/>
      <c r="GC12" s="88"/>
      <c r="GG12" s="88"/>
      <c r="GK12" s="88"/>
      <c r="GO12" s="88"/>
    </row>
    <row r="13" spans="1:197" ht="18" customHeight="1" x14ac:dyDescent="0.2">
      <c r="A13" s="108" t="s">
        <v>103</v>
      </c>
      <c r="B13" s="94" t="s">
        <v>32</v>
      </c>
      <c r="C13" s="266">
        <f>D13*('BDI '!$D$23+1)</f>
        <v>36.47</v>
      </c>
      <c r="D13" s="261">
        <v>31.64</v>
      </c>
      <c r="E13" s="448"/>
      <c r="F13" s="448"/>
      <c r="G13" s="448"/>
      <c r="I13" s="88"/>
      <c r="L13" s="93"/>
      <c r="M13" s="88"/>
      <c r="Q13" s="88"/>
      <c r="U13" s="88"/>
      <c r="Y13" s="88"/>
      <c r="AC13" s="88"/>
      <c r="AG13" s="88"/>
      <c r="AK13" s="88"/>
      <c r="AO13" s="88"/>
      <c r="AS13" s="88"/>
      <c r="AW13" s="88"/>
      <c r="BA13" s="88"/>
      <c r="BE13" s="88"/>
      <c r="BI13" s="88"/>
      <c r="BM13" s="88"/>
      <c r="BQ13" s="88"/>
      <c r="BU13" s="88"/>
      <c r="BY13" s="88"/>
      <c r="CC13" s="88"/>
      <c r="CG13" s="88"/>
      <c r="CK13" s="88"/>
      <c r="CO13" s="88"/>
      <c r="CS13" s="88"/>
      <c r="CW13" s="88"/>
      <c r="DA13" s="88"/>
      <c r="DE13" s="88"/>
      <c r="DI13" s="88"/>
      <c r="DM13" s="88"/>
      <c r="DQ13" s="88"/>
      <c r="DU13" s="88"/>
      <c r="DY13" s="88"/>
      <c r="EC13" s="88"/>
      <c r="EG13" s="88"/>
      <c r="EK13" s="88"/>
      <c r="EO13" s="88"/>
      <c r="ES13" s="88"/>
      <c r="EW13" s="88"/>
      <c r="FA13" s="88"/>
      <c r="FE13" s="88"/>
      <c r="FI13" s="88"/>
      <c r="FM13" s="88"/>
      <c r="FQ13" s="88"/>
      <c r="FU13" s="88"/>
      <c r="FY13" s="88"/>
      <c r="GC13" s="88"/>
      <c r="GG13" s="88"/>
      <c r="GK13" s="88"/>
      <c r="GO13" s="88"/>
    </row>
    <row r="14" spans="1:197" ht="18" customHeight="1" x14ac:dyDescent="0.2">
      <c r="A14" s="109" t="s">
        <v>724</v>
      </c>
      <c r="B14" s="94" t="s">
        <v>32</v>
      </c>
      <c r="C14" s="266">
        <f>D14*('BDI '!$D$23+1)</f>
        <v>72.95</v>
      </c>
      <c r="D14" s="261">
        <v>63.28</v>
      </c>
      <c r="E14" s="448"/>
      <c r="F14" s="448"/>
      <c r="G14" s="448"/>
      <c r="I14" s="88"/>
      <c r="L14" s="93"/>
      <c r="M14" s="88"/>
      <c r="Q14" s="88"/>
      <c r="U14" s="88"/>
      <c r="Y14" s="88"/>
      <c r="AC14" s="88"/>
      <c r="AG14" s="88"/>
      <c r="AK14" s="88"/>
      <c r="AO14" s="88"/>
      <c r="AS14" s="88"/>
      <c r="AW14" s="88"/>
      <c r="BA14" s="88"/>
      <c r="BE14" s="88"/>
      <c r="BI14" s="88"/>
      <c r="BM14" s="88"/>
      <c r="BQ14" s="88"/>
      <c r="BU14" s="88"/>
      <c r="BY14" s="88"/>
      <c r="CC14" s="88"/>
      <c r="CG14" s="88"/>
      <c r="CK14" s="88"/>
      <c r="CO14" s="88"/>
      <c r="CS14" s="88"/>
      <c r="CW14" s="88"/>
      <c r="DA14" s="88"/>
      <c r="DE14" s="88"/>
      <c r="DI14" s="88"/>
      <c r="DM14" s="88"/>
      <c r="DQ14" s="88"/>
      <c r="DU14" s="88"/>
      <c r="DY14" s="88"/>
      <c r="EC14" s="88"/>
      <c r="EG14" s="88"/>
      <c r="EK14" s="88"/>
      <c r="EO14" s="88"/>
      <c r="ES14" s="88"/>
      <c r="EW14" s="88"/>
      <c r="FA14" s="88"/>
      <c r="FE14" s="88"/>
      <c r="FI14" s="88"/>
      <c r="FM14" s="88"/>
      <c r="FQ14" s="88"/>
      <c r="FU14" s="88"/>
      <c r="FY14" s="88"/>
      <c r="GC14" s="88"/>
      <c r="GG14" s="88"/>
      <c r="GK14" s="88"/>
      <c r="GO14" s="88"/>
    </row>
    <row r="15" spans="1:197" ht="18" customHeight="1" x14ac:dyDescent="0.2">
      <c r="A15" s="108" t="s">
        <v>275</v>
      </c>
      <c r="B15" s="94" t="s">
        <v>32</v>
      </c>
      <c r="C15" s="266">
        <f>D15*('BDI '!$D$23+1)</f>
        <v>3.33</v>
      </c>
      <c r="D15" s="261">
        <v>2.89</v>
      </c>
      <c r="E15" s="448"/>
      <c r="F15" s="448"/>
      <c r="G15" s="448"/>
      <c r="I15" s="88"/>
      <c r="L15" s="93"/>
      <c r="M15" s="88"/>
      <c r="Q15" s="88"/>
      <c r="U15" s="88"/>
      <c r="Y15" s="88"/>
      <c r="AC15" s="88"/>
      <c r="AG15" s="88"/>
      <c r="AK15" s="88"/>
      <c r="AO15" s="88"/>
      <c r="AS15" s="88"/>
      <c r="AW15" s="88"/>
      <c r="BA15" s="88"/>
      <c r="BE15" s="88"/>
      <c r="BI15" s="88"/>
      <c r="BM15" s="88"/>
      <c r="BQ15" s="88"/>
      <c r="BU15" s="88"/>
      <c r="BY15" s="88"/>
      <c r="CC15" s="88"/>
      <c r="CG15" s="88"/>
      <c r="CK15" s="88"/>
      <c r="CO15" s="88"/>
      <c r="CS15" s="88"/>
      <c r="CW15" s="88"/>
      <c r="DA15" s="88"/>
      <c r="DE15" s="88"/>
      <c r="DI15" s="88"/>
      <c r="DM15" s="88"/>
      <c r="DQ15" s="88"/>
      <c r="DU15" s="88"/>
      <c r="DY15" s="88"/>
      <c r="EC15" s="88"/>
      <c r="EG15" s="88"/>
      <c r="EK15" s="88"/>
      <c r="EO15" s="88"/>
      <c r="ES15" s="88"/>
      <c r="EW15" s="88"/>
      <c r="FA15" s="88"/>
      <c r="FE15" s="88"/>
      <c r="FI15" s="88"/>
      <c r="FM15" s="88"/>
      <c r="FQ15" s="88"/>
      <c r="FU15" s="88"/>
      <c r="FY15" s="88"/>
      <c r="GC15" s="88"/>
      <c r="GG15" s="88"/>
      <c r="GK15" s="88"/>
      <c r="GO15" s="88"/>
    </row>
    <row r="16" spans="1:197" ht="18" customHeight="1" x14ac:dyDescent="0.2">
      <c r="A16" s="108" t="s">
        <v>459</v>
      </c>
      <c r="B16" s="94" t="s">
        <v>32</v>
      </c>
      <c r="C16" s="266">
        <f>D16*('BDI '!$D$23+1)</f>
        <v>1.51</v>
      </c>
      <c r="D16" s="261">
        <v>1.31</v>
      </c>
      <c r="E16" s="448"/>
      <c r="F16" s="448"/>
      <c r="G16" s="448"/>
      <c r="I16" s="88"/>
      <c r="L16" s="93"/>
      <c r="M16" s="88"/>
      <c r="Q16" s="88"/>
      <c r="U16" s="88"/>
      <c r="Y16" s="88"/>
      <c r="AC16" s="88"/>
      <c r="AG16" s="88"/>
      <c r="AK16" s="88"/>
      <c r="AO16" s="88"/>
      <c r="AS16" s="88"/>
      <c r="AW16" s="88"/>
      <c r="BA16" s="88"/>
      <c r="BE16" s="88"/>
      <c r="BI16" s="88"/>
      <c r="BM16" s="88"/>
      <c r="BQ16" s="88"/>
      <c r="BU16" s="88"/>
      <c r="BY16" s="88"/>
      <c r="CC16" s="88"/>
      <c r="CG16" s="88"/>
      <c r="CK16" s="88"/>
      <c r="CO16" s="88"/>
      <c r="CS16" s="88"/>
      <c r="CW16" s="88"/>
      <c r="DA16" s="88"/>
      <c r="DE16" s="88"/>
      <c r="DI16" s="88"/>
      <c r="DM16" s="88"/>
      <c r="DQ16" s="88"/>
      <c r="DU16" s="88"/>
      <c r="DY16" s="88"/>
      <c r="EC16" s="88"/>
      <c r="EG16" s="88"/>
      <c r="EK16" s="88"/>
      <c r="EO16" s="88"/>
      <c r="ES16" s="88"/>
      <c r="EW16" s="88"/>
      <c r="FA16" s="88"/>
      <c r="FE16" s="88"/>
      <c r="FI16" s="88"/>
      <c r="FM16" s="88"/>
      <c r="FQ16" s="88"/>
      <c r="FU16" s="88"/>
      <c r="FY16" s="88"/>
      <c r="GC16" s="88"/>
      <c r="GG16" s="88"/>
      <c r="GK16" s="88"/>
      <c r="GO16" s="88"/>
    </row>
    <row r="17" spans="1:197" ht="18" customHeight="1" x14ac:dyDescent="0.2">
      <c r="A17" s="108" t="s">
        <v>450</v>
      </c>
      <c r="B17" s="94" t="s">
        <v>32</v>
      </c>
      <c r="C17" s="266">
        <f>D17*('BDI '!$D$23+1)</f>
        <v>1.1499999999999999</v>
      </c>
      <c r="D17" s="261">
        <v>1</v>
      </c>
      <c r="E17" s="448"/>
      <c r="F17" s="448"/>
      <c r="G17" s="448"/>
      <c r="I17" s="88"/>
      <c r="L17" s="93"/>
      <c r="M17" s="88"/>
      <c r="Q17" s="88"/>
      <c r="U17" s="88"/>
      <c r="Y17" s="88"/>
      <c r="AC17" s="88"/>
      <c r="AG17" s="88"/>
      <c r="AK17" s="88"/>
      <c r="AO17" s="88"/>
      <c r="AS17" s="88"/>
      <c r="AW17" s="88"/>
      <c r="BA17" s="88"/>
      <c r="BE17" s="88"/>
      <c r="BI17" s="88"/>
      <c r="BM17" s="88"/>
      <c r="BQ17" s="88"/>
      <c r="BU17" s="88"/>
      <c r="BY17" s="88"/>
      <c r="CC17" s="88"/>
      <c r="CG17" s="88"/>
      <c r="CK17" s="88"/>
      <c r="CO17" s="88"/>
      <c r="CS17" s="88"/>
      <c r="CW17" s="88"/>
      <c r="DA17" s="88"/>
      <c r="DE17" s="88"/>
      <c r="DI17" s="88"/>
      <c r="DM17" s="88"/>
      <c r="DQ17" s="88"/>
      <c r="DU17" s="88"/>
      <c r="DY17" s="88"/>
      <c r="EC17" s="88"/>
      <c r="EG17" s="88"/>
      <c r="EK17" s="88"/>
      <c r="EO17" s="88"/>
      <c r="ES17" s="88"/>
      <c r="EW17" s="88"/>
      <c r="FA17" s="88"/>
      <c r="FE17" s="88"/>
      <c r="FI17" s="88"/>
      <c r="FM17" s="88"/>
      <c r="FQ17" s="88"/>
      <c r="FU17" s="88"/>
      <c r="FY17" s="88"/>
      <c r="GC17" s="88"/>
      <c r="GG17" s="88"/>
      <c r="GK17" s="88"/>
      <c r="GO17" s="88"/>
    </row>
    <row r="18" spans="1:197" ht="18" customHeight="1" x14ac:dyDescent="0.2">
      <c r="A18" s="108" t="s">
        <v>191</v>
      </c>
      <c r="B18" s="111" t="s">
        <v>4</v>
      </c>
      <c r="C18" s="266">
        <f>D18*('BDI '!$D$23+1)</f>
        <v>159.97</v>
      </c>
      <c r="D18" s="261">
        <v>138.77000000000001</v>
      </c>
      <c r="E18" s="448"/>
      <c r="F18" s="448"/>
      <c r="G18" s="448"/>
      <c r="I18" s="88"/>
      <c r="L18" s="93"/>
      <c r="M18" s="88"/>
      <c r="Q18" s="88"/>
      <c r="U18" s="88"/>
      <c r="Y18" s="88"/>
      <c r="AC18" s="88"/>
      <c r="AG18" s="88"/>
      <c r="AK18" s="88"/>
      <c r="AO18" s="88"/>
      <c r="AS18" s="88"/>
      <c r="AW18" s="88"/>
      <c r="BA18" s="88"/>
      <c r="BE18" s="88"/>
      <c r="BI18" s="88"/>
      <c r="BM18" s="88"/>
      <c r="BQ18" s="88"/>
      <c r="BU18" s="88"/>
      <c r="BY18" s="88"/>
      <c r="CC18" s="88"/>
      <c r="CG18" s="88"/>
      <c r="CK18" s="88"/>
      <c r="CO18" s="88"/>
      <c r="CS18" s="88"/>
      <c r="CW18" s="88"/>
      <c r="DA18" s="88"/>
      <c r="DE18" s="88"/>
      <c r="DI18" s="88"/>
      <c r="DM18" s="88"/>
      <c r="DQ18" s="88"/>
      <c r="DU18" s="88"/>
      <c r="DY18" s="88"/>
      <c r="EC18" s="88"/>
      <c r="EG18" s="88"/>
      <c r="EK18" s="88"/>
      <c r="EO18" s="88"/>
      <c r="ES18" s="88"/>
      <c r="EW18" s="88"/>
      <c r="FA18" s="88"/>
      <c r="FE18" s="88"/>
      <c r="FI18" s="88"/>
      <c r="FM18" s="88"/>
      <c r="FQ18" s="88"/>
      <c r="FU18" s="88"/>
      <c r="FY18" s="88"/>
      <c r="GC18" s="88"/>
      <c r="GG18" s="88"/>
      <c r="GK18" s="88"/>
      <c r="GO18" s="88"/>
    </row>
    <row r="19" spans="1:197" ht="18" customHeight="1" x14ac:dyDescent="0.2">
      <c r="A19" s="108" t="s">
        <v>460</v>
      </c>
      <c r="B19" s="94" t="s">
        <v>32</v>
      </c>
      <c r="C19" s="266">
        <f>D19*('BDI '!$D$23+1)</f>
        <v>2.0299999999999998</v>
      </c>
      <c r="D19" s="261">
        <v>1.76</v>
      </c>
      <c r="E19" s="448"/>
      <c r="F19" s="448"/>
      <c r="G19" s="448"/>
      <c r="I19" s="88"/>
      <c r="L19" s="93"/>
      <c r="M19" s="88"/>
      <c r="Q19" s="88"/>
      <c r="U19" s="88"/>
      <c r="Y19" s="88"/>
      <c r="AC19" s="88"/>
      <c r="AG19" s="88"/>
      <c r="AK19" s="88"/>
      <c r="AO19" s="88"/>
      <c r="AS19" s="88"/>
      <c r="AW19" s="88"/>
      <c r="BA19" s="88"/>
      <c r="BE19" s="88"/>
      <c r="BI19" s="88"/>
      <c r="BM19" s="88"/>
      <c r="BQ19" s="88"/>
      <c r="BU19" s="88"/>
      <c r="BY19" s="88"/>
      <c r="CC19" s="88"/>
      <c r="CG19" s="88"/>
      <c r="CK19" s="88"/>
      <c r="CO19" s="88"/>
      <c r="CS19" s="88"/>
      <c r="CW19" s="88"/>
      <c r="DA19" s="88"/>
      <c r="DE19" s="88"/>
      <c r="DI19" s="88"/>
      <c r="DM19" s="88"/>
      <c r="DQ19" s="88"/>
      <c r="DU19" s="88"/>
      <c r="DY19" s="88"/>
      <c r="EC19" s="88"/>
      <c r="EG19" s="88"/>
      <c r="EK19" s="88"/>
      <c r="EO19" s="88"/>
      <c r="ES19" s="88"/>
      <c r="EW19" s="88"/>
      <c r="FA19" s="88"/>
      <c r="FE19" s="88"/>
      <c r="FI19" s="88"/>
      <c r="FM19" s="88"/>
      <c r="FQ19" s="88"/>
      <c r="FU19" s="88"/>
      <c r="FY19" s="88"/>
      <c r="GC19" s="88"/>
      <c r="GG19" s="88"/>
      <c r="GK19" s="88"/>
      <c r="GO19" s="88"/>
    </row>
    <row r="20" spans="1:197" ht="18" customHeight="1" x14ac:dyDescent="0.2">
      <c r="A20" s="108" t="s">
        <v>451</v>
      </c>
      <c r="B20" s="94" t="s">
        <v>32</v>
      </c>
      <c r="C20" s="266">
        <f>D20*('BDI '!$D$23+1)</f>
        <v>1.48</v>
      </c>
      <c r="D20" s="261">
        <v>1.28</v>
      </c>
      <c r="E20" s="448"/>
      <c r="F20" s="448"/>
      <c r="G20" s="448"/>
      <c r="I20" s="88"/>
      <c r="L20" s="93"/>
      <c r="M20" s="88"/>
      <c r="Q20" s="88"/>
      <c r="U20" s="88"/>
      <c r="Y20" s="88"/>
      <c r="AC20" s="88"/>
      <c r="AG20" s="88"/>
      <c r="AK20" s="88"/>
      <c r="AO20" s="88"/>
      <c r="AS20" s="88"/>
      <c r="AW20" s="88"/>
      <c r="BA20" s="88"/>
      <c r="BE20" s="88"/>
      <c r="BI20" s="88"/>
      <c r="BM20" s="88"/>
      <c r="BQ20" s="88"/>
      <c r="BU20" s="88"/>
      <c r="BY20" s="88"/>
      <c r="CC20" s="88"/>
      <c r="CG20" s="88"/>
      <c r="CK20" s="88"/>
      <c r="CO20" s="88"/>
      <c r="CS20" s="88"/>
      <c r="CW20" s="88"/>
      <c r="DA20" s="88"/>
      <c r="DE20" s="88"/>
      <c r="DI20" s="88"/>
      <c r="DM20" s="88"/>
      <c r="DQ20" s="88"/>
      <c r="DU20" s="88"/>
      <c r="DY20" s="88"/>
      <c r="EC20" s="88"/>
      <c r="EG20" s="88"/>
      <c r="EK20" s="88"/>
      <c r="EO20" s="88"/>
      <c r="ES20" s="88"/>
      <c r="EW20" s="88"/>
      <c r="FA20" s="88"/>
      <c r="FE20" s="88"/>
      <c r="FI20" s="88"/>
      <c r="FM20" s="88"/>
      <c r="FQ20" s="88"/>
      <c r="FU20" s="88"/>
      <c r="FY20" s="88"/>
      <c r="GC20" s="88"/>
      <c r="GG20" s="88"/>
      <c r="GK20" s="88"/>
      <c r="GO20" s="88"/>
    </row>
    <row r="21" spans="1:197" ht="18" customHeight="1" x14ac:dyDescent="0.2">
      <c r="A21" s="109" t="s">
        <v>336</v>
      </c>
      <c r="B21" s="94" t="s">
        <v>35</v>
      </c>
      <c r="C21" s="266">
        <f>D21*('BDI '!$D$23+1)</f>
        <v>11.29</v>
      </c>
      <c r="D21" s="261">
        <v>9.7899999999999991</v>
      </c>
      <c r="E21" s="448"/>
      <c r="F21" s="448"/>
      <c r="G21" s="448"/>
      <c r="I21" s="88"/>
      <c r="L21" s="93"/>
      <c r="M21" s="88"/>
      <c r="Q21" s="88"/>
      <c r="U21" s="88"/>
      <c r="Y21" s="88"/>
      <c r="AC21" s="88"/>
      <c r="AG21" s="88"/>
      <c r="AK21" s="88"/>
      <c r="AO21" s="88"/>
      <c r="AS21" s="88"/>
      <c r="AW21" s="88"/>
      <c r="BA21" s="88"/>
      <c r="BE21" s="88"/>
      <c r="BI21" s="88"/>
      <c r="BM21" s="88"/>
      <c r="BQ21" s="88"/>
      <c r="BU21" s="88"/>
      <c r="BY21" s="88"/>
      <c r="CC21" s="88"/>
      <c r="CG21" s="88"/>
      <c r="CK21" s="88"/>
      <c r="CO21" s="88"/>
      <c r="CS21" s="88"/>
      <c r="CW21" s="88"/>
      <c r="DA21" s="88"/>
      <c r="DE21" s="88"/>
      <c r="DI21" s="88"/>
      <c r="DM21" s="88"/>
      <c r="DQ21" s="88"/>
      <c r="DU21" s="88"/>
      <c r="DY21" s="88"/>
      <c r="EC21" s="88"/>
      <c r="EG21" s="88"/>
      <c r="EK21" s="88"/>
      <c r="EO21" s="88"/>
      <c r="ES21" s="88"/>
      <c r="EW21" s="88"/>
      <c r="FA21" s="88"/>
      <c r="FE21" s="88"/>
      <c r="FI21" s="88"/>
      <c r="FM21" s="88"/>
      <c r="FQ21" s="88"/>
      <c r="FU21" s="88"/>
      <c r="FY21" s="88"/>
      <c r="GC21" s="88"/>
      <c r="GG21" s="88"/>
      <c r="GK21" s="88"/>
      <c r="GO21" s="88"/>
    </row>
    <row r="22" spans="1:197" ht="18" customHeight="1" x14ac:dyDescent="0.2">
      <c r="A22" s="109" t="s">
        <v>786</v>
      </c>
      <c r="B22" s="94" t="s">
        <v>30</v>
      </c>
      <c r="C22" s="266">
        <f>D22*('BDI '!$D$23+1)</f>
        <v>102.38</v>
      </c>
      <c r="D22" s="261">
        <v>88.81</v>
      </c>
      <c r="E22" s="448"/>
      <c r="F22" s="448"/>
      <c r="G22" s="448"/>
      <c r="I22" s="88"/>
      <c r="L22" s="93"/>
      <c r="M22" s="88"/>
      <c r="Q22" s="88"/>
      <c r="U22" s="88"/>
      <c r="Y22" s="88"/>
      <c r="AC22" s="88"/>
      <c r="AG22" s="88"/>
      <c r="AK22" s="88"/>
      <c r="AO22" s="88"/>
      <c r="AS22" s="88"/>
      <c r="AW22" s="88"/>
      <c r="BA22" s="88"/>
      <c r="BE22" s="88"/>
      <c r="BI22" s="88"/>
      <c r="BM22" s="88"/>
      <c r="BQ22" s="88"/>
      <c r="BU22" s="88"/>
      <c r="BY22" s="88"/>
      <c r="CC22" s="88"/>
      <c r="CG22" s="88"/>
      <c r="CK22" s="88"/>
      <c r="CO22" s="88"/>
      <c r="CS22" s="88"/>
      <c r="CW22" s="88"/>
      <c r="DA22" s="88"/>
      <c r="DE22" s="88"/>
      <c r="DI22" s="88"/>
      <c r="DM22" s="88"/>
      <c r="DQ22" s="88"/>
      <c r="DU22" s="88"/>
      <c r="DY22" s="88"/>
      <c r="EC22" s="88"/>
      <c r="EG22" s="88"/>
      <c r="EK22" s="88"/>
      <c r="EO22" s="88"/>
      <c r="ES22" s="88"/>
      <c r="EW22" s="88"/>
      <c r="FA22" s="88"/>
      <c r="FE22" s="88"/>
      <c r="FI22" s="88"/>
      <c r="FM22" s="88"/>
      <c r="FQ22" s="88"/>
      <c r="FU22" s="88"/>
      <c r="FY22" s="88"/>
      <c r="GC22" s="88"/>
      <c r="GG22" s="88"/>
      <c r="GK22" s="88"/>
      <c r="GO22" s="88"/>
    </row>
    <row r="23" spans="1:197" s="413" customFormat="1" ht="18" customHeight="1" x14ac:dyDescent="0.2">
      <c r="A23" s="109" t="s">
        <v>783</v>
      </c>
      <c r="B23" s="94" t="s">
        <v>30</v>
      </c>
      <c r="C23" s="266">
        <f>D23*('BDI '!$D$23+1)</f>
        <v>71.819999999999993</v>
      </c>
      <c r="D23" s="261">
        <v>62.3</v>
      </c>
      <c r="E23" s="449"/>
      <c r="F23" s="448"/>
      <c r="G23" s="449"/>
      <c r="I23" s="415"/>
      <c r="J23" s="412"/>
      <c r="K23" s="412"/>
      <c r="L23" s="414"/>
      <c r="M23" s="415"/>
      <c r="N23" s="412"/>
      <c r="O23" s="412"/>
      <c r="Q23" s="415"/>
      <c r="R23" s="412"/>
      <c r="S23" s="412"/>
      <c r="U23" s="415"/>
      <c r="V23" s="412"/>
      <c r="W23" s="412"/>
      <c r="Y23" s="415"/>
      <c r="Z23" s="412"/>
      <c r="AA23" s="412"/>
      <c r="AC23" s="415"/>
      <c r="AD23" s="412"/>
      <c r="AE23" s="412"/>
      <c r="AG23" s="415"/>
      <c r="AH23" s="412"/>
      <c r="AI23" s="412"/>
      <c r="AK23" s="415"/>
      <c r="AL23" s="412"/>
      <c r="AM23" s="412"/>
      <c r="AO23" s="415"/>
      <c r="AP23" s="412"/>
      <c r="AQ23" s="412"/>
      <c r="AS23" s="415"/>
      <c r="AT23" s="412"/>
      <c r="AU23" s="412"/>
      <c r="AW23" s="415"/>
      <c r="AX23" s="412"/>
      <c r="AY23" s="412"/>
      <c r="BA23" s="415"/>
      <c r="BB23" s="412"/>
      <c r="BC23" s="412"/>
      <c r="BE23" s="415"/>
      <c r="BF23" s="412"/>
      <c r="BG23" s="412"/>
      <c r="BI23" s="415"/>
      <c r="BJ23" s="412"/>
      <c r="BK23" s="412"/>
      <c r="BM23" s="415"/>
      <c r="BN23" s="412"/>
      <c r="BO23" s="412"/>
      <c r="BQ23" s="415"/>
      <c r="BR23" s="412"/>
      <c r="BS23" s="412"/>
      <c r="BU23" s="415"/>
      <c r="BV23" s="412"/>
      <c r="BW23" s="412"/>
      <c r="BY23" s="415"/>
      <c r="BZ23" s="412"/>
      <c r="CA23" s="412"/>
      <c r="CC23" s="415"/>
      <c r="CD23" s="412"/>
      <c r="CE23" s="412"/>
      <c r="CG23" s="415"/>
      <c r="CH23" s="412"/>
      <c r="CI23" s="412"/>
      <c r="CK23" s="415"/>
      <c r="CL23" s="412"/>
      <c r="CM23" s="412"/>
      <c r="CO23" s="415"/>
      <c r="CP23" s="412"/>
      <c r="CQ23" s="412"/>
      <c r="CS23" s="415"/>
      <c r="CT23" s="412"/>
      <c r="CU23" s="412"/>
      <c r="CW23" s="415"/>
      <c r="CX23" s="412"/>
      <c r="CY23" s="412"/>
      <c r="DA23" s="415"/>
      <c r="DB23" s="412"/>
      <c r="DC23" s="412"/>
      <c r="DE23" s="415"/>
      <c r="DF23" s="412"/>
      <c r="DG23" s="412"/>
      <c r="DI23" s="415"/>
      <c r="DJ23" s="412"/>
      <c r="DK23" s="412"/>
      <c r="DM23" s="415"/>
      <c r="DN23" s="412"/>
      <c r="DO23" s="412"/>
      <c r="DQ23" s="415"/>
      <c r="DR23" s="412"/>
      <c r="DS23" s="412"/>
      <c r="DU23" s="415"/>
      <c r="DV23" s="412"/>
      <c r="DW23" s="412"/>
      <c r="DY23" s="415"/>
      <c r="DZ23" s="412"/>
      <c r="EA23" s="412"/>
      <c r="EC23" s="415"/>
      <c r="ED23" s="412"/>
      <c r="EE23" s="412"/>
      <c r="EG23" s="415"/>
      <c r="EH23" s="412"/>
      <c r="EI23" s="412"/>
      <c r="EK23" s="415"/>
      <c r="EL23" s="412"/>
      <c r="EM23" s="412"/>
      <c r="EO23" s="415"/>
      <c r="EP23" s="412"/>
      <c r="EQ23" s="412"/>
      <c r="ES23" s="415"/>
      <c r="ET23" s="412"/>
      <c r="EU23" s="412"/>
      <c r="EW23" s="415"/>
      <c r="EX23" s="412"/>
      <c r="EY23" s="412"/>
      <c r="FA23" s="415"/>
      <c r="FB23" s="412"/>
      <c r="FC23" s="412"/>
      <c r="FE23" s="415"/>
      <c r="FF23" s="412"/>
      <c r="FG23" s="412"/>
      <c r="FI23" s="415"/>
      <c r="FJ23" s="412"/>
      <c r="FK23" s="412"/>
      <c r="FM23" s="415"/>
      <c r="FN23" s="412"/>
      <c r="FO23" s="412"/>
      <c r="FQ23" s="415"/>
      <c r="FR23" s="412"/>
      <c r="FS23" s="412"/>
      <c r="FU23" s="415"/>
      <c r="FV23" s="412"/>
      <c r="FW23" s="412"/>
      <c r="FY23" s="415"/>
      <c r="FZ23" s="412"/>
      <c r="GA23" s="412"/>
      <c r="GC23" s="415"/>
      <c r="GD23" s="412"/>
      <c r="GE23" s="412"/>
      <c r="GG23" s="415"/>
      <c r="GH23" s="412"/>
      <c r="GI23" s="412"/>
      <c r="GK23" s="415"/>
      <c r="GL23" s="412"/>
      <c r="GM23" s="412"/>
      <c r="GO23" s="415"/>
    </row>
    <row r="24" spans="1:197" ht="18" customHeight="1" x14ac:dyDescent="0.2">
      <c r="A24" s="109" t="s">
        <v>274</v>
      </c>
      <c r="B24" s="94" t="s">
        <v>30</v>
      </c>
      <c r="C24" s="266">
        <f>D24*('BDI '!$D$23+1)</f>
        <v>64.5</v>
      </c>
      <c r="D24" s="261">
        <v>55.95</v>
      </c>
      <c r="E24" s="448"/>
      <c r="F24" s="448"/>
      <c r="G24" s="448"/>
      <c r="I24" s="88"/>
      <c r="L24" s="93"/>
      <c r="M24" s="88"/>
      <c r="Q24" s="88"/>
      <c r="U24" s="88"/>
      <c r="Y24" s="88"/>
      <c r="AC24" s="88"/>
      <c r="AG24" s="88"/>
      <c r="AK24" s="88"/>
      <c r="AO24" s="88"/>
      <c r="AS24" s="88"/>
      <c r="AW24" s="88"/>
      <c r="BA24" s="88"/>
      <c r="BE24" s="88"/>
      <c r="BI24" s="88"/>
      <c r="BM24" s="88"/>
      <c r="BQ24" s="88"/>
      <c r="BU24" s="88"/>
      <c r="BY24" s="88"/>
      <c r="CC24" s="88"/>
      <c r="CG24" s="88"/>
      <c r="CK24" s="88"/>
      <c r="CO24" s="88"/>
      <c r="CS24" s="88"/>
      <c r="CW24" s="88"/>
      <c r="DA24" s="88"/>
      <c r="DE24" s="88"/>
      <c r="DI24" s="88"/>
      <c r="DM24" s="88"/>
      <c r="DQ24" s="88"/>
      <c r="DU24" s="88"/>
      <c r="DY24" s="88"/>
      <c r="EC24" s="88"/>
      <c r="EG24" s="88"/>
      <c r="EK24" s="88"/>
      <c r="EO24" s="88"/>
      <c r="ES24" s="88"/>
      <c r="EW24" s="88"/>
      <c r="FA24" s="88"/>
      <c r="FE24" s="88"/>
      <c r="FI24" s="88"/>
      <c r="FM24" s="88"/>
      <c r="FQ24" s="88"/>
      <c r="FU24" s="88"/>
      <c r="FY24" s="88"/>
      <c r="GC24" s="88"/>
      <c r="GG24" s="88"/>
      <c r="GK24" s="88"/>
      <c r="GO24" s="88"/>
    </row>
    <row r="25" spans="1:197" ht="18" hidden="1" customHeight="1" x14ac:dyDescent="0.2">
      <c r="A25" s="452" t="s">
        <v>394</v>
      </c>
      <c r="B25" s="94" t="s">
        <v>35</v>
      </c>
      <c r="C25" s="266">
        <f>D25*('BDI '!D23+1)</f>
        <v>0</v>
      </c>
      <c r="D25" s="266">
        <v>0</v>
      </c>
      <c r="E25" s="448"/>
      <c r="F25" s="448"/>
      <c r="G25" s="448"/>
      <c r="I25" s="88"/>
      <c r="L25" s="93"/>
      <c r="M25" s="88"/>
      <c r="Q25" s="88"/>
      <c r="U25" s="88"/>
      <c r="Y25" s="88"/>
      <c r="AC25" s="88"/>
      <c r="AG25" s="88"/>
      <c r="AK25" s="88"/>
      <c r="AO25" s="88"/>
      <c r="AS25" s="88"/>
      <c r="AW25" s="88"/>
      <c r="BA25" s="88"/>
      <c r="BE25" s="88"/>
      <c r="BI25" s="88"/>
      <c r="BM25" s="88"/>
      <c r="BQ25" s="88"/>
      <c r="BU25" s="88"/>
      <c r="BY25" s="88"/>
      <c r="CC25" s="88"/>
      <c r="CG25" s="88"/>
      <c r="CK25" s="88"/>
      <c r="CO25" s="88"/>
      <c r="CS25" s="88"/>
      <c r="CW25" s="88"/>
      <c r="DA25" s="88"/>
      <c r="DE25" s="88"/>
      <c r="DI25" s="88"/>
      <c r="DM25" s="88"/>
      <c r="DQ25" s="88"/>
      <c r="DU25" s="88"/>
      <c r="DY25" s="88"/>
      <c r="EC25" s="88"/>
      <c r="EG25" s="88"/>
      <c r="EK25" s="88"/>
      <c r="EO25" s="88"/>
      <c r="ES25" s="88"/>
      <c r="EW25" s="88"/>
      <c r="FA25" s="88"/>
      <c r="FE25" s="88"/>
      <c r="FI25" s="88"/>
      <c r="FM25" s="88"/>
      <c r="FQ25" s="88"/>
      <c r="FU25" s="88"/>
      <c r="FY25" s="88"/>
      <c r="GC25" s="88"/>
      <c r="GG25" s="88"/>
      <c r="GK25" s="88"/>
      <c r="GO25" s="88"/>
    </row>
    <row r="26" spans="1:197" ht="18" hidden="1" customHeight="1" x14ac:dyDescent="0.2">
      <c r="A26" s="108" t="s">
        <v>333</v>
      </c>
      <c r="B26" s="94" t="s">
        <v>30</v>
      </c>
      <c r="C26" s="266">
        <f>D26*('BDI '!D24+1)</f>
        <v>0</v>
      </c>
      <c r="D26" s="266">
        <v>0</v>
      </c>
      <c r="E26" s="448"/>
      <c r="F26" s="448"/>
      <c r="G26" s="448"/>
      <c r="I26" s="88"/>
      <c r="L26" s="93"/>
      <c r="M26" s="88"/>
      <c r="Q26" s="88"/>
      <c r="U26" s="88"/>
      <c r="Y26" s="88"/>
      <c r="AC26" s="88"/>
      <c r="AG26" s="88"/>
      <c r="AK26" s="88"/>
      <c r="AO26" s="88"/>
      <c r="AS26" s="88"/>
      <c r="AW26" s="88"/>
      <c r="BA26" s="88"/>
      <c r="BE26" s="88"/>
      <c r="BI26" s="88"/>
      <c r="BM26" s="88"/>
      <c r="BQ26" s="88"/>
      <c r="BU26" s="88"/>
      <c r="BY26" s="88"/>
      <c r="CC26" s="88"/>
      <c r="CG26" s="88"/>
      <c r="CK26" s="88"/>
      <c r="CO26" s="88"/>
      <c r="CS26" s="88"/>
      <c r="CW26" s="88"/>
      <c r="DA26" s="88"/>
      <c r="DE26" s="88"/>
      <c r="DI26" s="88"/>
      <c r="DM26" s="88"/>
      <c r="DQ26" s="88"/>
      <c r="DU26" s="88"/>
      <c r="DY26" s="88"/>
      <c r="EC26" s="88"/>
      <c r="EG26" s="88"/>
      <c r="EK26" s="88"/>
      <c r="EO26" s="88"/>
      <c r="ES26" s="88"/>
      <c r="EW26" s="88"/>
      <c r="FA26" s="88"/>
      <c r="FE26" s="88"/>
      <c r="FI26" s="88"/>
      <c r="FM26" s="88"/>
      <c r="FQ26" s="88"/>
      <c r="FU26" s="88"/>
      <c r="FY26" s="88"/>
      <c r="GC26" s="88"/>
      <c r="GG26" s="88"/>
      <c r="GK26" s="88"/>
      <c r="GO26" s="88"/>
    </row>
    <row r="27" spans="1:197" ht="18" hidden="1" customHeight="1" x14ac:dyDescent="0.2">
      <c r="A27" s="108" t="s">
        <v>332</v>
      </c>
      <c r="B27" s="94" t="s">
        <v>30</v>
      </c>
      <c r="C27" s="266">
        <f>D27*('BDI '!D25+1)</f>
        <v>0</v>
      </c>
      <c r="D27" s="266">
        <v>0</v>
      </c>
      <c r="E27" s="448"/>
      <c r="F27" s="448"/>
      <c r="G27" s="448"/>
      <c r="I27" s="88"/>
      <c r="L27" s="93"/>
      <c r="M27" s="88"/>
      <c r="Q27" s="88"/>
      <c r="U27" s="88"/>
      <c r="Y27" s="88"/>
      <c r="AC27" s="88"/>
      <c r="AG27" s="88"/>
      <c r="AK27" s="88"/>
      <c r="AO27" s="88"/>
      <c r="AS27" s="88"/>
      <c r="AW27" s="88"/>
      <c r="BA27" s="88"/>
      <c r="BE27" s="88"/>
      <c r="BI27" s="88"/>
      <c r="BM27" s="88"/>
      <c r="BQ27" s="88"/>
      <c r="BU27" s="88"/>
      <c r="BY27" s="88"/>
      <c r="CC27" s="88"/>
      <c r="CG27" s="88"/>
      <c r="CK27" s="88"/>
      <c r="CO27" s="88"/>
      <c r="CS27" s="88"/>
      <c r="CW27" s="88"/>
      <c r="DA27" s="88"/>
      <c r="DE27" s="88"/>
      <c r="DI27" s="88"/>
      <c r="DM27" s="88"/>
      <c r="DQ27" s="88"/>
      <c r="DU27" s="88"/>
      <c r="DY27" s="88"/>
      <c r="EC27" s="88"/>
      <c r="EG27" s="88"/>
      <c r="EK27" s="88"/>
      <c r="EO27" s="88"/>
      <c r="ES27" s="88"/>
      <c r="EW27" s="88"/>
      <c r="FA27" s="88"/>
      <c r="FE27" s="88"/>
      <c r="FI27" s="88"/>
      <c r="FM27" s="88"/>
      <c r="FQ27" s="88"/>
      <c r="FU27" s="88"/>
      <c r="FY27" s="88"/>
      <c r="GC27" s="88"/>
      <c r="GG27" s="88"/>
      <c r="GK27" s="88"/>
      <c r="GO27" s="88"/>
    </row>
    <row r="28" spans="1:197" ht="18" hidden="1" customHeight="1" x14ac:dyDescent="0.2">
      <c r="A28" s="108" t="s">
        <v>334</v>
      </c>
      <c r="B28" s="94" t="s">
        <v>30</v>
      </c>
      <c r="C28" s="266">
        <f>D28*('BDI '!D26+1)</f>
        <v>0</v>
      </c>
      <c r="D28" s="266">
        <v>0</v>
      </c>
      <c r="E28" s="448"/>
      <c r="F28" s="448"/>
      <c r="G28" s="448"/>
      <c r="I28" s="88"/>
      <c r="L28" s="93"/>
      <c r="M28" s="88"/>
      <c r="Q28" s="88"/>
      <c r="U28" s="88"/>
      <c r="Y28" s="88"/>
      <c r="AC28" s="88"/>
      <c r="AG28" s="88"/>
      <c r="AK28" s="88"/>
      <c r="AO28" s="88"/>
      <c r="AS28" s="88"/>
      <c r="AW28" s="88"/>
      <c r="BA28" s="88"/>
      <c r="BE28" s="88"/>
      <c r="BI28" s="88"/>
      <c r="BM28" s="88"/>
      <c r="BQ28" s="88"/>
      <c r="BU28" s="88"/>
      <c r="BY28" s="88"/>
      <c r="CC28" s="88"/>
      <c r="CG28" s="88"/>
      <c r="CK28" s="88"/>
      <c r="CO28" s="88"/>
      <c r="CS28" s="88"/>
      <c r="CW28" s="88"/>
      <c r="DA28" s="88"/>
      <c r="DE28" s="88"/>
      <c r="DI28" s="88"/>
      <c r="DM28" s="88"/>
      <c r="DQ28" s="88"/>
      <c r="DU28" s="88"/>
      <c r="DY28" s="88"/>
      <c r="EC28" s="88"/>
      <c r="EG28" s="88"/>
      <c r="EK28" s="88"/>
      <c r="EO28" s="88"/>
      <c r="ES28" s="88"/>
      <c r="EW28" s="88"/>
      <c r="FA28" s="88"/>
      <c r="FE28" s="88"/>
      <c r="FI28" s="88"/>
      <c r="FM28" s="88"/>
      <c r="FQ28" s="88"/>
      <c r="FU28" s="88"/>
      <c r="FY28" s="88"/>
      <c r="GC28" s="88"/>
      <c r="GG28" s="88"/>
      <c r="GK28" s="88"/>
      <c r="GO28" s="88"/>
    </row>
    <row r="29" spans="1:197" ht="18" hidden="1" customHeight="1" x14ac:dyDescent="0.2">
      <c r="A29" s="108" t="s">
        <v>331</v>
      </c>
      <c r="B29" s="94" t="s">
        <v>30</v>
      </c>
      <c r="C29" s="266" t="e">
        <f>D29*('BDI '!D27+1)</f>
        <v>#VALUE!</v>
      </c>
      <c r="D29" s="266">
        <v>0</v>
      </c>
      <c r="E29" s="448"/>
      <c r="F29" s="448"/>
      <c r="G29" s="448"/>
      <c r="I29" s="88"/>
      <c r="L29" s="93"/>
      <c r="M29" s="88"/>
      <c r="Q29" s="88"/>
      <c r="U29" s="88"/>
      <c r="Y29" s="88"/>
      <c r="AC29" s="88"/>
      <c r="AG29" s="88"/>
      <c r="AK29" s="88"/>
      <c r="AO29" s="88"/>
      <c r="AS29" s="88"/>
      <c r="AW29" s="88"/>
      <c r="BA29" s="88"/>
      <c r="BE29" s="88"/>
      <c r="BI29" s="88"/>
      <c r="BM29" s="88"/>
      <c r="BQ29" s="88"/>
      <c r="BU29" s="88"/>
      <c r="BY29" s="88"/>
      <c r="CC29" s="88"/>
      <c r="CG29" s="88"/>
      <c r="CK29" s="88"/>
      <c r="CO29" s="88"/>
      <c r="CS29" s="88"/>
      <c r="CW29" s="88"/>
      <c r="DA29" s="88"/>
      <c r="DE29" s="88"/>
      <c r="DI29" s="88"/>
      <c r="DM29" s="88"/>
      <c r="DQ29" s="88"/>
      <c r="DU29" s="88"/>
      <c r="DY29" s="88"/>
      <c r="EC29" s="88"/>
      <c r="EG29" s="88"/>
      <c r="EK29" s="88"/>
      <c r="EO29" s="88"/>
      <c r="ES29" s="88"/>
      <c r="EW29" s="88"/>
      <c r="FA29" s="88"/>
      <c r="FE29" s="88"/>
      <c r="FI29" s="88"/>
      <c r="FM29" s="88"/>
      <c r="FQ29" s="88"/>
      <c r="FU29" s="88"/>
      <c r="FY29" s="88"/>
      <c r="GC29" s="88"/>
      <c r="GG29" s="88"/>
      <c r="GK29" s="88"/>
      <c r="GO29" s="88"/>
    </row>
    <row r="30" spans="1:197" ht="18" hidden="1" customHeight="1" x14ac:dyDescent="0.2">
      <c r="A30" s="108" t="s">
        <v>335</v>
      </c>
      <c r="B30" s="94" t="s">
        <v>30</v>
      </c>
      <c r="C30" s="266">
        <f>D30*('BDI '!D28+1)</f>
        <v>0</v>
      </c>
      <c r="D30" s="266">
        <v>0</v>
      </c>
      <c r="E30" s="448"/>
      <c r="F30" s="448"/>
      <c r="G30" s="448"/>
      <c r="I30" s="88"/>
      <c r="L30" s="93"/>
      <c r="M30" s="88"/>
      <c r="Q30" s="88"/>
      <c r="U30" s="88"/>
      <c r="Y30" s="88"/>
      <c r="AC30" s="88"/>
      <c r="AG30" s="88"/>
      <c r="AK30" s="88"/>
      <c r="AO30" s="88"/>
      <c r="AS30" s="88"/>
      <c r="AW30" s="88"/>
      <c r="BA30" s="88"/>
      <c r="BE30" s="88"/>
      <c r="BI30" s="88"/>
      <c r="BM30" s="88"/>
      <c r="BQ30" s="88"/>
      <c r="BU30" s="88"/>
      <c r="BY30" s="88"/>
      <c r="CC30" s="88"/>
      <c r="CG30" s="88"/>
      <c r="CK30" s="88"/>
      <c r="CO30" s="88"/>
      <c r="CS30" s="88"/>
      <c r="CW30" s="88"/>
      <c r="DA30" s="88"/>
      <c r="DE30" s="88"/>
      <c r="DI30" s="88"/>
      <c r="DM30" s="88"/>
      <c r="DQ30" s="88"/>
      <c r="DU30" s="88"/>
      <c r="DY30" s="88"/>
      <c r="EC30" s="88"/>
      <c r="EG30" s="88"/>
      <c r="EK30" s="88"/>
      <c r="EO30" s="88"/>
      <c r="ES30" s="88"/>
      <c r="EW30" s="88"/>
      <c r="FA30" s="88"/>
      <c r="FE30" s="88"/>
      <c r="FI30" s="88"/>
      <c r="FM30" s="88"/>
      <c r="FQ30" s="88"/>
      <c r="FU30" s="88"/>
      <c r="FY30" s="88"/>
      <c r="GC30" s="88"/>
      <c r="GG30" s="88"/>
      <c r="GK30" s="88"/>
      <c r="GO30" s="88"/>
    </row>
    <row r="31" spans="1:197" ht="18" customHeight="1" x14ac:dyDescent="0.2">
      <c r="A31" s="452" t="s">
        <v>429</v>
      </c>
      <c r="B31" s="94" t="s">
        <v>35</v>
      </c>
      <c r="C31" s="266">
        <f>D31*('BDI '!$D$23+1)</f>
        <v>23.38</v>
      </c>
      <c r="D31" s="261">
        <v>20.28</v>
      </c>
      <c r="E31" s="448"/>
      <c r="F31" s="448"/>
      <c r="G31" s="448"/>
      <c r="I31" s="88"/>
      <c r="L31" s="93"/>
      <c r="M31" s="88"/>
      <c r="Q31" s="88"/>
      <c r="U31" s="88"/>
      <c r="Y31" s="88"/>
      <c r="AC31" s="88"/>
      <c r="AG31" s="88"/>
      <c r="AK31" s="88"/>
      <c r="AO31" s="88"/>
      <c r="AS31" s="88"/>
      <c r="AW31" s="88"/>
      <c r="BA31" s="88"/>
      <c r="BE31" s="88"/>
      <c r="BI31" s="88"/>
      <c r="BM31" s="88"/>
      <c r="BQ31" s="88"/>
      <c r="BU31" s="88"/>
      <c r="BY31" s="88"/>
      <c r="CC31" s="88"/>
      <c r="CG31" s="88"/>
      <c r="CK31" s="88"/>
      <c r="CO31" s="88"/>
      <c r="CS31" s="88"/>
      <c r="CW31" s="88"/>
      <c r="DA31" s="88"/>
      <c r="DE31" s="88"/>
      <c r="DI31" s="88"/>
      <c r="DM31" s="88"/>
      <c r="DQ31" s="88"/>
      <c r="DU31" s="88"/>
      <c r="DY31" s="88"/>
      <c r="EC31" s="88"/>
      <c r="EG31" s="88"/>
      <c r="EK31" s="88"/>
      <c r="EO31" s="88"/>
      <c r="ES31" s="88"/>
      <c r="EW31" s="88"/>
      <c r="FA31" s="88"/>
      <c r="FE31" s="88"/>
      <c r="FI31" s="88"/>
      <c r="FM31" s="88"/>
      <c r="FQ31" s="88"/>
      <c r="FU31" s="88"/>
      <c r="FY31" s="88"/>
      <c r="GC31" s="88"/>
      <c r="GG31" s="88"/>
      <c r="GK31" s="88"/>
      <c r="GO31" s="88"/>
    </row>
    <row r="32" spans="1:197" ht="18" customHeight="1" x14ac:dyDescent="0.2">
      <c r="A32" s="452" t="s">
        <v>574</v>
      </c>
      <c r="B32" s="94" t="s">
        <v>35</v>
      </c>
      <c r="C32" s="266">
        <f>D32*('BDI '!$D$23+1)</f>
        <v>8.24</v>
      </c>
      <c r="D32" s="261">
        <v>7.15</v>
      </c>
      <c r="E32" s="448"/>
      <c r="F32" s="448"/>
      <c r="G32" s="448"/>
      <c r="I32" s="88"/>
      <c r="L32" s="93"/>
      <c r="M32" s="88"/>
      <c r="Q32" s="88"/>
      <c r="U32" s="88"/>
      <c r="Y32" s="88"/>
      <c r="AC32" s="88"/>
      <c r="AG32" s="88"/>
      <c r="AK32" s="88"/>
      <c r="AO32" s="88"/>
      <c r="AS32" s="88"/>
      <c r="AW32" s="88"/>
      <c r="BA32" s="88"/>
      <c r="BE32" s="88"/>
      <c r="BI32" s="88"/>
      <c r="BM32" s="88"/>
      <c r="BQ32" s="88"/>
      <c r="BU32" s="88"/>
      <c r="BY32" s="88"/>
      <c r="CC32" s="88"/>
      <c r="CG32" s="88"/>
      <c r="CK32" s="88"/>
      <c r="CO32" s="88"/>
      <c r="CS32" s="88"/>
      <c r="CW32" s="88"/>
      <c r="DA32" s="88"/>
      <c r="DE32" s="88"/>
      <c r="DI32" s="88"/>
      <c r="DM32" s="88"/>
      <c r="DQ32" s="88"/>
      <c r="DU32" s="88"/>
      <c r="DY32" s="88"/>
      <c r="EC32" s="88"/>
      <c r="EG32" s="88"/>
      <c r="EK32" s="88"/>
      <c r="EO32" s="88"/>
      <c r="ES32" s="88"/>
      <c r="EW32" s="88"/>
      <c r="FA32" s="88"/>
      <c r="FE32" s="88"/>
      <c r="FI32" s="88"/>
      <c r="FM32" s="88"/>
      <c r="FQ32" s="88"/>
      <c r="FU32" s="88"/>
      <c r="FY32" s="88"/>
      <c r="GC32" s="88"/>
      <c r="GG32" s="88"/>
      <c r="GK32" s="88"/>
      <c r="GO32" s="88"/>
    </row>
    <row r="33" spans="1:197" s="413" customFormat="1" ht="18" customHeight="1" x14ac:dyDescent="0.2">
      <c r="A33" s="109" t="s">
        <v>785</v>
      </c>
      <c r="B33" s="94" t="s">
        <v>30</v>
      </c>
      <c r="C33" s="266">
        <f>D33*('BDI '!$D$23+1)</f>
        <v>157.35</v>
      </c>
      <c r="D33" s="261">
        <v>136.49</v>
      </c>
      <c r="E33" s="449"/>
      <c r="F33" s="448"/>
      <c r="G33" s="449"/>
      <c r="I33" s="415"/>
      <c r="J33" s="412"/>
      <c r="K33" s="412"/>
      <c r="L33" s="414"/>
      <c r="M33" s="415"/>
      <c r="N33" s="412"/>
      <c r="O33" s="412"/>
      <c r="Q33" s="415"/>
      <c r="R33" s="412"/>
      <c r="S33" s="412"/>
      <c r="U33" s="415"/>
      <c r="V33" s="412"/>
      <c r="W33" s="412"/>
      <c r="Y33" s="415"/>
      <c r="Z33" s="412"/>
      <c r="AA33" s="412"/>
      <c r="AC33" s="415"/>
      <c r="AD33" s="412"/>
      <c r="AE33" s="412"/>
      <c r="AG33" s="415"/>
      <c r="AH33" s="412"/>
      <c r="AI33" s="412"/>
      <c r="AK33" s="415"/>
      <c r="AL33" s="412"/>
      <c r="AM33" s="412"/>
      <c r="AO33" s="415"/>
      <c r="AP33" s="412"/>
      <c r="AQ33" s="412"/>
      <c r="AS33" s="415"/>
      <c r="AT33" s="412"/>
      <c r="AU33" s="412"/>
      <c r="AW33" s="415"/>
      <c r="AX33" s="412"/>
      <c r="AY33" s="412"/>
      <c r="BA33" s="415"/>
      <c r="BB33" s="412"/>
      <c r="BC33" s="412"/>
      <c r="BE33" s="415"/>
      <c r="BF33" s="412"/>
      <c r="BG33" s="412"/>
      <c r="BI33" s="415"/>
      <c r="BJ33" s="412"/>
      <c r="BK33" s="412"/>
      <c r="BM33" s="415"/>
      <c r="BN33" s="412"/>
      <c r="BO33" s="412"/>
      <c r="BQ33" s="415"/>
      <c r="BR33" s="412"/>
      <c r="BS33" s="412"/>
      <c r="BU33" s="415"/>
      <c r="BV33" s="412"/>
      <c r="BW33" s="412"/>
      <c r="BY33" s="415"/>
      <c r="BZ33" s="412"/>
      <c r="CA33" s="412"/>
      <c r="CC33" s="415"/>
      <c r="CD33" s="412"/>
      <c r="CE33" s="412"/>
      <c r="CG33" s="415"/>
      <c r="CH33" s="412"/>
      <c r="CI33" s="412"/>
      <c r="CK33" s="415"/>
      <c r="CL33" s="412"/>
      <c r="CM33" s="412"/>
      <c r="CO33" s="415"/>
      <c r="CP33" s="412"/>
      <c r="CQ33" s="412"/>
      <c r="CS33" s="415"/>
      <c r="CT33" s="412"/>
      <c r="CU33" s="412"/>
      <c r="CW33" s="415"/>
      <c r="CX33" s="412"/>
      <c r="CY33" s="412"/>
      <c r="DA33" s="415"/>
      <c r="DB33" s="412"/>
      <c r="DC33" s="412"/>
      <c r="DE33" s="415"/>
      <c r="DF33" s="412"/>
      <c r="DG33" s="412"/>
      <c r="DI33" s="415"/>
      <c r="DJ33" s="412"/>
      <c r="DK33" s="412"/>
      <c r="DM33" s="415"/>
      <c r="DN33" s="412"/>
      <c r="DO33" s="412"/>
      <c r="DQ33" s="415"/>
      <c r="DR33" s="412"/>
      <c r="DS33" s="412"/>
      <c r="DU33" s="415"/>
      <c r="DV33" s="412"/>
      <c r="DW33" s="412"/>
      <c r="DY33" s="415"/>
      <c r="DZ33" s="412"/>
      <c r="EA33" s="412"/>
      <c r="EC33" s="415"/>
      <c r="ED33" s="412"/>
      <c r="EE33" s="412"/>
      <c r="EG33" s="415"/>
      <c r="EH33" s="412"/>
      <c r="EI33" s="412"/>
      <c r="EK33" s="415"/>
      <c r="EL33" s="412"/>
      <c r="EM33" s="412"/>
      <c r="EO33" s="415"/>
      <c r="EP33" s="412"/>
      <c r="EQ33" s="412"/>
      <c r="ES33" s="415"/>
      <c r="ET33" s="412"/>
      <c r="EU33" s="412"/>
      <c r="EW33" s="415"/>
      <c r="EX33" s="412"/>
      <c r="EY33" s="412"/>
      <c r="FA33" s="415"/>
      <c r="FB33" s="412"/>
      <c r="FC33" s="412"/>
      <c r="FE33" s="415"/>
      <c r="FF33" s="412"/>
      <c r="FG33" s="412"/>
      <c r="FI33" s="415"/>
      <c r="FJ33" s="412"/>
      <c r="FK33" s="412"/>
      <c r="FM33" s="415"/>
      <c r="FN33" s="412"/>
      <c r="FO33" s="412"/>
      <c r="FQ33" s="415"/>
      <c r="FR33" s="412"/>
      <c r="FS33" s="412"/>
      <c r="FU33" s="415"/>
      <c r="FV33" s="412"/>
      <c r="FW33" s="412"/>
      <c r="FY33" s="415"/>
      <c r="FZ33" s="412"/>
      <c r="GA33" s="412"/>
      <c r="GC33" s="415"/>
      <c r="GD33" s="412"/>
      <c r="GE33" s="412"/>
      <c r="GG33" s="415"/>
      <c r="GH33" s="412"/>
      <c r="GI33" s="412"/>
      <c r="GK33" s="415"/>
      <c r="GL33" s="412"/>
      <c r="GM33" s="412"/>
      <c r="GO33" s="415"/>
    </row>
    <row r="34" spans="1:197" ht="18" customHeight="1" x14ac:dyDescent="0.2">
      <c r="A34" s="109" t="s">
        <v>742</v>
      </c>
      <c r="B34" s="94" t="s">
        <v>35</v>
      </c>
      <c r="C34" s="266">
        <f>D34*('BDI '!$D$23+1)</f>
        <v>71.290000000000006</v>
      </c>
      <c r="D34" s="261">
        <v>61.84</v>
      </c>
      <c r="E34" s="448"/>
      <c r="F34" s="448"/>
      <c r="G34" s="448"/>
      <c r="I34" s="88"/>
      <c r="L34" s="93"/>
      <c r="M34" s="88"/>
      <c r="Q34" s="88"/>
      <c r="U34" s="88"/>
      <c r="Y34" s="88"/>
      <c r="AC34" s="88"/>
      <c r="AG34" s="88"/>
      <c r="AK34" s="88"/>
      <c r="AO34" s="88"/>
      <c r="AS34" s="88"/>
      <c r="AW34" s="88"/>
      <c r="BA34" s="88"/>
      <c r="BE34" s="88"/>
      <c r="BI34" s="88"/>
      <c r="BM34" s="88"/>
      <c r="BQ34" s="88"/>
      <c r="BU34" s="88"/>
      <c r="BY34" s="88"/>
      <c r="CC34" s="88"/>
      <c r="CG34" s="88"/>
      <c r="CK34" s="88"/>
      <c r="CO34" s="88"/>
      <c r="CS34" s="88"/>
      <c r="CW34" s="88"/>
      <c r="DA34" s="88"/>
      <c r="DE34" s="88"/>
      <c r="DI34" s="88"/>
      <c r="DM34" s="88"/>
      <c r="DQ34" s="88"/>
      <c r="DU34" s="88"/>
      <c r="DY34" s="88"/>
      <c r="EC34" s="88"/>
      <c r="EG34" s="88"/>
      <c r="EK34" s="88"/>
      <c r="EO34" s="88"/>
      <c r="ES34" s="88"/>
      <c r="EW34" s="88"/>
      <c r="FA34" s="88"/>
      <c r="FE34" s="88"/>
      <c r="FI34" s="88"/>
      <c r="FM34" s="88"/>
      <c r="FQ34" s="88"/>
      <c r="FU34" s="88"/>
      <c r="FY34" s="88"/>
      <c r="GC34" s="88"/>
      <c r="GG34" s="88"/>
      <c r="GK34" s="88"/>
      <c r="GO34" s="88"/>
    </row>
    <row r="35" spans="1:197" ht="18" customHeight="1" x14ac:dyDescent="0.2">
      <c r="A35" s="108" t="s">
        <v>294</v>
      </c>
      <c r="B35" s="94" t="s">
        <v>32</v>
      </c>
      <c r="C35" s="266">
        <f>D35*('BDI '!$D$23+1)</f>
        <v>176.61</v>
      </c>
      <c r="D35" s="261">
        <v>153.19999999999999</v>
      </c>
      <c r="E35" s="448"/>
      <c r="F35" s="448"/>
      <c r="G35" s="448"/>
      <c r="I35" s="88"/>
      <c r="L35" s="93"/>
      <c r="M35" s="88"/>
      <c r="Q35" s="88"/>
      <c r="U35" s="88"/>
      <c r="Y35" s="88"/>
      <c r="AC35" s="88"/>
      <c r="AG35" s="88"/>
      <c r="AK35" s="88"/>
      <c r="AO35" s="88"/>
      <c r="AS35" s="88"/>
      <c r="AW35" s="88"/>
      <c r="BA35" s="88"/>
      <c r="BE35" s="88"/>
      <c r="BI35" s="88"/>
      <c r="BM35" s="88"/>
      <c r="BQ35" s="88"/>
      <c r="BU35" s="88"/>
      <c r="BY35" s="88"/>
      <c r="CC35" s="88"/>
      <c r="CG35" s="88"/>
      <c r="CK35" s="88"/>
      <c r="CO35" s="88"/>
      <c r="CS35" s="88"/>
      <c r="CW35" s="88"/>
      <c r="DA35" s="88"/>
      <c r="DE35" s="88"/>
      <c r="DI35" s="88"/>
      <c r="DM35" s="88"/>
      <c r="DQ35" s="88"/>
      <c r="DU35" s="88"/>
      <c r="DY35" s="88"/>
      <c r="EC35" s="88"/>
      <c r="EG35" s="88"/>
      <c r="EK35" s="88"/>
      <c r="EO35" s="88"/>
      <c r="ES35" s="88"/>
      <c r="EW35" s="88"/>
      <c r="FA35" s="88"/>
      <c r="FE35" s="88"/>
      <c r="FI35" s="88"/>
      <c r="FM35" s="88"/>
      <c r="FQ35" s="88"/>
      <c r="FU35" s="88"/>
      <c r="FY35" s="88"/>
      <c r="GC35" s="88"/>
      <c r="GG35" s="88"/>
      <c r="GK35" s="88"/>
      <c r="GO35" s="88"/>
    </row>
    <row r="36" spans="1:197" ht="18" customHeight="1" x14ac:dyDescent="0.2">
      <c r="A36" s="108" t="s">
        <v>292</v>
      </c>
      <c r="B36" s="94" t="s">
        <v>32</v>
      </c>
      <c r="C36" s="266">
        <f>D36*('BDI '!$D$23+1)</f>
        <v>117.74</v>
      </c>
      <c r="D36" s="261">
        <v>102.13</v>
      </c>
      <c r="E36" s="448"/>
      <c r="F36" s="448"/>
      <c r="G36" s="448"/>
      <c r="I36" s="88"/>
      <c r="L36" s="93"/>
      <c r="M36" s="88"/>
      <c r="Q36" s="88"/>
      <c r="U36" s="88"/>
      <c r="Y36" s="88"/>
      <c r="AC36" s="88"/>
      <c r="AG36" s="88"/>
      <c r="AK36" s="88"/>
      <c r="AO36" s="88"/>
      <c r="AS36" s="88"/>
      <c r="AW36" s="88"/>
      <c r="BA36" s="88"/>
      <c r="BE36" s="88"/>
      <c r="BI36" s="88"/>
      <c r="BM36" s="88"/>
      <c r="BQ36" s="88"/>
      <c r="BU36" s="88"/>
      <c r="BY36" s="88"/>
      <c r="CC36" s="88"/>
      <c r="CG36" s="88"/>
      <c r="CK36" s="88"/>
      <c r="CO36" s="88"/>
      <c r="CS36" s="88"/>
      <c r="CW36" s="88"/>
      <c r="DA36" s="88"/>
      <c r="DE36" s="88"/>
      <c r="DI36" s="88"/>
      <c r="DM36" s="88"/>
      <c r="DQ36" s="88"/>
      <c r="DU36" s="88"/>
      <c r="DY36" s="88"/>
      <c r="EC36" s="88"/>
      <c r="EG36" s="88"/>
      <c r="EK36" s="88"/>
      <c r="EO36" s="88"/>
      <c r="ES36" s="88"/>
      <c r="EW36" s="88"/>
      <c r="FA36" s="88"/>
      <c r="FE36" s="88"/>
      <c r="FI36" s="88"/>
      <c r="FM36" s="88"/>
      <c r="FQ36" s="88"/>
      <c r="FU36" s="88"/>
      <c r="FY36" s="88"/>
      <c r="GC36" s="88"/>
      <c r="GG36" s="88"/>
      <c r="GK36" s="88"/>
      <c r="GO36" s="88"/>
    </row>
    <row r="37" spans="1:197" ht="18" customHeight="1" x14ac:dyDescent="0.2">
      <c r="A37" s="108" t="s">
        <v>39</v>
      </c>
      <c r="B37" s="94" t="s">
        <v>32</v>
      </c>
      <c r="C37" s="266">
        <f>D37*('BDI '!$D$23+1)</f>
        <v>16.690000000000001</v>
      </c>
      <c r="D37" s="261">
        <v>14.48</v>
      </c>
      <c r="E37" s="448"/>
      <c r="F37" s="448"/>
      <c r="G37" s="448"/>
      <c r="I37" s="88"/>
      <c r="L37" s="93"/>
      <c r="M37" s="88"/>
      <c r="Q37" s="88"/>
      <c r="U37" s="88"/>
      <c r="Y37" s="88"/>
      <c r="AC37" s="88"/>
      <c r="AG37" s="88"/>
      <c r="AK37" s="88"/>
      <c r="AO37" s="88"/>
      <c r="AS37" s="88"/>
      <c r="AW37" s="88"/>
      <c r="BA37" s="88"/>
      <c r="BE37" s="88"/>
      <c r="BI37" s="88"/>
      <c r="BM37" s="88"/>
      <c r="BQ37" s="88"/>
      <c r="BU37" s="88"/>
      <c r="BY37" s="88"/>
      <c r="CC37" s="88"/>
      <c r="CG37" s="88"/>
      <c r="CK37" s="88"/>
      <c r="CO37" s="88"/>
      <c r="CS37" s="88"/>
      <c r="CW37" s="88"/>
      <c r="DA37" s="88"/>
      <c r="DE37" s="88"/>
      <c r="DI37" s="88"/>
      <c r="DM37" s="88"/>
      <c r="DQ37" s="88"/>
      <c r="DU37" s="88"/>
      <c r="DY37" s="88"/>
      <c r="EC37" s="88"/>
      <c r="EG37" s="88"/>
      <c r="EK37" s="88"/>
      <c r="EO37" s="88"/>
      <c r="ES37" s="88"/>
      <c r="EW37" s="88"/>
      <c r="FA37" s="88"/>
      <c r="FE37" s="88"/>
      <c r="FI37" s="88"/>
      <c r="FM37" s="88"/>
      <c r="FQ37" s="88"/>
      <c r="FU37" s="88"/>
      <c r="FY37" s="88"/>
      <c r="GC37" s="88"/>
      <c r="GG37" s="88"/>
      <c r="GK37" s="88"/>
      <c r="GO37" s="88"/>
    </row>
    <row r="38" spans="1:197" ht="18" customHeight="1" x14ac:dyDescent="0.2">
      <c r="A38" s="109" t="s">
        <v>725</v>
      </c>
      <c r="B38" s="94" t="s">
        <v>32</v>
      </c>
      <c r="C38" s="266">
        <f>D38*('BDI '!$D$23+1)</f>
        <v>65.58</v>
      </c>
      <c r="D38" s="261">
        <v>56.89</v>
      </c>
      <c r="E38" s="448"/>
      <c r="F38" s="448"/>
      <c r="G38" s="448"/>
      <c r="I38" s="88"/>
      <c r="L38" s="93"/>
      <c r="M38" s="88"/>
      <c r="Q38" s="88"/>
      <c r="U38" s="88"/>
      <c r="Y38" s="88"/>
      <c r="AC38" s="88"/>
      <c r="AG38" s="88"/>
      <c r="AK38" s="88"/>
      <c r="AO38" s="88"/>
      <c r="AS38" s="88"/>
      <c r="AW38" s="88"/>
      <c r="BA38" s="88"/>
      <c r="BE38" s="88"/>
      <c r="BI38" s="88"/>
      <c r="BM38" s="88"/>
      <c r="BQ38" s="88"/>
      <c r="BU38" s="88"/>
      <c r="BY38" s="88"/>
      <c r="CC38" s="88"/>
      <c r="CG38" s="88"/>
      <c r="CK38" s="88"/>
      <c r="CO38" s="88"/>
      <c r="CS38" s="88"/>
      <c r="CW38" s="88"/>
      <c r="DA38" s="88"/>
      <c r="DE38" s="88"/>
      <c r="DI38" s="88"/>
      <c r="DM38" s="88"/>
      <c r="DQ38" s="88"/>
      <c r="DU38" s="88"/>
      <c r="DY38" s="88"/>
      <c r="EC38" s="88"/>
      <c r="EG38" s="88"/>
      <c r="EK38" s="88"/>
      <c r="EO38" s="88"/>
      <c r="ES38" s="88"/>
      <c r="EW38" s="88"/>
      <c r="FA38" s="88"/>
      <c r="FE38" s="88"/>
      <c r="FI38" s="88"/>
      <c r="FM38" s="88"/>
      <c r="FQ38" s="88"/>
      <c r="FU38" s="88"/>
      <c r="FY38" s="88"/>
      <c r="GC38" s="88"/>
      <c r="GG38" s="88"/>
      <c r="GK38" s="88"/>
      <c r="GO38" s="88"/>
    </row>
    <row r="39" spans="1:197" ht="18" customHeight="1" x14ac:dyDescent="0.2">
      <c r="A39" s="108" t="s">
        <v>189</v>
      </c>
      <c r="B39" s="94" t="s">
        <v>32</v>
      </c>
      <c r="C39" s="266">
        <f>D39*('BDI '!$D$23+1)</f>
        <v>159.65</v>
      </c>
      <c r="D39" s="261">
        <v>138.49</v>
      </c>
      <c r="E39" s="448"/>
      <c r="F39" s="448"/>
      <c r="G39" s="448"/>
      <c r="I39" s="88"/>
      <c r="L39" s="93"/>
      <c r="M39" s="88"/>
      <c r="Q39" s="88"/>
      <c r="U39" s="88"/>
      <c r="Y39" s="88"/>
      <c r="AC39" s="88"/>
      <c r="AG39" s="88"/>
      <c r="AK39" s="88"/>
      <c r="AO39" s="88"/>
      <c r="AS39" s="88"/>
      <c r="AW39" s="88"/>
      <c r="BA39" s="88"/>
      <c r="BE39" s="88"/>
      <c r="BI39" s="88"/>
      <c r="BM39" s="88"/>
      <c r="BQ39" s="88"/>
      <c r="BU39" s="88"/>
      <c r="BY39" s="88"/>
      <c r="CC39" s="88"/>
      <c r="CG39" s="88"/>
      <c r="CK39" s="88"/>
      <c r="CO39" s="88"/>
      <c r="CS39" s="88"/>
      <c r="CW39" s="88"/>
      <c r="DA39" s="88"/>
      <c r="DE39" s="88"/>
      <c r="DI39" s="88"/>
      <c r="DM39" s="88"/>
      <c r="DQ39" s="88"/>
      <c r="DU39" s="88"/>
      <c r="DY39" s="88"/>
      <c r="EC39" s="88"/>
      <c r="EG39" s="88"/>
      <c r="EK39" s="88"/>
      <c r="EO39" s="88"/>
      <c r="ES39" s="88"/>
      <c r="EW39" s="88"/>
      <c r="FA39" s="88"/>
      <c r="FE39" s="88"/>
      <c r="FI39" s="88"/>
      <c r="FM39" s="88"/>
      <c r="FQ39" s="88"/>
      <c r="FU39" s="88"/>
      <c r="FY39" s="88"/>
      <c r="GC39" s="88"/>
      <c r="GG39" s="88"/>
      <c r="GK39" s="88"/>
      <c r="GO39" s="88"/>
    </row>
    <row r="40" spans="1:197" ht="18" customHeight="1" x14ac:dyDescent="0.2">
      <c r="A40" s="108" t="s">
        <v>184</v>
      </c>
      <c r="B40" s="94" t="s">
        <v>32</v>
      </c>
      <c r="C40" s="266">
        <f>D40*('BDI '!$D$23+1)</f>
        <v>1864.39</v>
      </c>
      <c r="D40" s="261">
        <v>1617.27</v>
      </c>
      <c r="E40" s="448"/>
      <c r="F40" s="448"/>
      <c r="G40" s="448"/>
      <c r="I40" s="88"/>
      <c r="L40" s="93"/>
      <c r="M40" s="88"/>
      <c r="Q40" s="88"/>
      <c r="U40" s="88"/>
      <c r="Y40" s="88"/>
      <c r="AC40" s="88"/>
      <c r="AG40" s="88"/>
      <c r="AK40" s="88"/>
      <c r="AO40" s="88"/>
      <c r="AS40" s="88"/>
      <c r="AW40" s="88"/>
      <c r="BA40" s="88"/>
      <c r="BE40" s="88"/>
      <c r="BI40" s="88"/>
      <c r="BM40" s="88"/>
      <c r="BQ40" s="88"/>
      <c r="BU40" s="88"/>
      <c r="BY40" s="88"/>
      <c r="CC40" s="88"/>
      <c r="CG40" s="88"/>
      <c r="CK40" s="88"/>
      <c r="CO40" s="88"/>
      <c r="CS40" s="88"/>
      <c r="CW40" s="88"/>
      <c r="DA40" s="88"/>
      <c r="DE40" s="88"/>
      <c r="DI40" s="88"/>
      <c r="DM40" s="88"/>
      <c r="DQ40" s="88"/>
      <c r="DU40" s="88"/>
      <c r="DY40" s="88"/>
      <c r="EC40" s="88"/>
      <c r="EG40" s="88"/>
      <c r="EK40" s="88"/>
      <c r="EO40" s="88"/>
      <c r="ES40" s="88"/>
      <c r="EW40" s="88"/>
      <c r="FA40" s="88"/>
      <c r="FE40" s="88"/>
      <c r="FI40" s="88"/>
      <c r="FM40" s="88"/>
      <c r="FQ40" s="88"/>
      <c r="FU40" s="88"/>
      <c r="FY40" s="88"/>
      <c r="GC40" s="88"/>
      <c r="GG40" s="88"/>
      <c r="GK40" s="88"/>
      <c r="GO40" s="88"/>
    </row>
    <row r="41" spans="1:197" ht="18" customHeight="1" x14ac:dyDescent="0.2">
      <c r="A41" s="108" t="s">
        <v>180</v>
      </c>
      <c r="B41" s="94" t="s">
        <v>32</v>
      </c>
      <c r="C41" s="266">
        <f>D41*('BDI '!$D$23+1)</f>
        <v>712.86</v>
      </c>
      <c r="D41" s="261">
        <v>618.37</v>
      </c>
      <c r="E41" s="448"/>
      <c r="F41" s="448"/>
      <c r="G41" s="448"/>
      <c r="I41" s="88"/>
      <c r="L41" s="93"/>
      <c r="M41" s="88"/>
      <c r="Q41" s="88"/>
      <c r="U41" s="88"/>
      <c r="Y41" s="88"/>
      <c r="AC41" s="88"/>
      <c r="AG41" s="88"/>
      <c r="AK41" s="88"/>
      <c r="AO41" s="88"/>
      <c r="AS41" s="88"/>
      <c r="AW41" s="88"/>
      <c r="BA41" s="88"/>
      <c r="BE41" s="88"/>
      <c r="BI41" s="88"/>
      <c r="BM41" s="88"/>
      <c r="BQ41" s="88"/>
      <c r="BU41" s="88"/>
      <c r="BY41" s="88"/>
      <c r="CC41" s="88"/>
      <c r="CG41" s="88"/>
      <c r="CK41" s="88"/>
      <c r="CO41" s="88"/>
      <c r="CS41" s="88"/>
      <c r="CW41" s="88"/>
      <c r="DA41" s="88"/>
      <c r="DE41" s="88"/>
      <c r="DI41" s="88"/>
      <c r="DM41" s="88"/>
      <c r="DQ41" s="88"/>
      <c r="DU41" s="88"/>
      <c r="DY41" s="88"/>
      <c r="EC41" s="88"/>
      <c r="EG41" s="88"/>
      <c r="EK41" s="88"/>
      <c r="EO41" s="88"/>
      <c r="ES41" s="88"/>
      <c r="EW41" s="88"/>
      <c r="FA41" s="88"/>
      <c r="FE41" s="88"/>
      <c r="FI41" s="88"/>
      <c r="FM41" s="88"/>
      <c r="FQ41" s="88"/>
      <c r="FU41" s="88"/>
      <c r="FY41" s="88"/>
      <c r="GC41" s="88"/>
      <c r="GG41" s="88"/>
      <c r="GK41" s="88"/>
      <c r="GO41" s="88"/>
    </row>
    <row r="42" spans="1:197" ht="18" customHeight="1" x14ac:dyDescent="0.2">
      <c r="A42" s="108" t="s">
        <v>182</v>
      </c>
      <c r="B42" s="94" t="s">
        <v>32</v>
      </c>
      <c r="C42" s="266">
        <f>D42*('BDI '!$D$23+1)</f>
        <v>987.04</v>
      </c>
      <c r="D42" s="261">
        <v>856.21</v>
      </c>
      <c r="E42" s="448"/>
      <c r="F42" s="448"/>
      <c r="G42" s="448"/>
      <c r="I42" s="88"/>
      <c r="L42" s="93"/>
      <c r="M42" s="88"/>
      <c r="Q42" s="88"/>
      <c r="U42" s="88"/>
      <c r="Y42" s="88"/>
      <c r="AC42" s="88"/>
      <c r="AG42" s="88"/>
      <c r="AK42" s="88"/>
      <c r="AO42" s="88"/>
      <c r="AS42" s="88"/>
      <c r="AW42" s="88"/>
      <c r="BA42" s="88"/>
      <c r="BE42" s="88"/>
      <c r="BI42" s="88"/>
      <c r="BM42" s="88"/>
      <c r="BQ42" s="88"/>
      <c r="BU42" s="88"/>
      <c r="BY42" s="88"/>
      <c r="CC42" s="88"/>
      <c r="CG42" s="88"/>
      <c r="CK42" s="88"/>
      <c r="CO42" s="88"/>
      <c r="CS42" s="88"/>
      <c r="CW42" s="88"/>
      <c r="DA42" s="88"/>
      <c r="DE42" s="88"/>
      <c r="DI42" s="88"/>
      <c r="DM42" s="88"/>
      <c r="DQ42" s="88"/>
      <c r="DU42" s="88"/>
      <c r="DY42" s="88"/>
      <c r="EC42" s="88"/>
      <c r="EG42" s="88"/>
      <c r="EK42" s="88"/>
      <c r="EO42" s="88"/>
      <c r="ES42" s="88"/>
      <c r="EW42" s="88"/>
      <c r="FA42" s="88"/>
      <c r="FE42" s="88"/>
      <c r="FI42" s="88"/>
      <c r="FM42" s="88"/>
      <c r="FQ42" s="88"/>
      <c r="FU42" s="88"/>
      <c r="FY42" s="88"/>
      <c r="GC42" s="88"/>
      <c r="GG42" s="88"/>
      <c r="GK42" s="88"/>
      <c r="GO42" s="88"/>
    </row>
    <row r="43" spans="1:197" ht="18" customHeight="1" x14ac:dyDescent="0.2">
      <c r="A43" s="108" t="s">
        <v>37</v>
      </c>
      <c r="B43" s="94" t="s">
        <v>32</v>
      </c>
      <c r="C43" s="266">
        <f>D43*('BDI '!$D$23+1)</f>
        <v>5.51</v>
      </c>
      <c r="D43" s="261">
        <v>4.78</v>
      </c>
      <c r="E43" s="448"/>
      <c r="F43" s="448"/>
      <c r="G43" s="448"/>
      <c r="I43" s="88"/>
      <c r="L43" s="93"/>
      <c r="M43" s="88"/>
      <c r="Q43" s="88"/>
      <c r="U43" s="88"/>
      <c r="Y43" s="88"/>
      <c r="AC43" s="88"/>
      <c r="AG43" s="88"/>
      <c r="AK43" s="88"/>
      <c r="AO43" s="88"/>
      <c r="AS43" s="88"/>
      <c r="AW43" s="88"/>
      <c r="BA43" s="88"/>
      <c r="BE43" s="88"/>
      <c r="BI43" s="88"/>
      <c r="BM43" s="88"/>
      <c r="BQ43" s="88"/>
      <c r="BU43" s="88"/>
      <c r="BY43" s="88"/>
      <c r="CC43" s="88"/>
      <c r="CG43" s="88"/>
      <c r="CK43" s="88"/>
      <c r="CO43" s="88"/>
      <c r="CS43" s="88"/>
      <c r="CW43" s="88"/>
      <c r="DA43" s="88"/>
      <c r="DE43" s="88"/>
      <c r="DI43" s="88"/>
      <c r="DM43" s="88"/>
      <c r="DQ43" s="88"/>
      <c r="DU43" s="88"/>
      <c r="DY43" s="88"/>
      <c r="EC43" s="88"/>
      <c r="EG43" s="88"/>
      <c r="EK43" s="88"/>
      <c r="EO43" s="88"/>
      <c r="ES43" s="88"/>
      <c r="EW43" s="88"/>
      <c r="FA43" s="88"/>
      <c r="FE43" s="88"/>
      <c r="FI43" s="88"/>
      <c r="FM43" s="88"/>
      <c r="FQ43" s="88"/>
      <c r="FU43" s="88"/>
      <c r="FY43" s="88"/>
      <c r="GC43" s="88"/>
      <c r="GG43" s="88"/>
      <c r="GK43" s="88"/>
      <c r="GO43" s="88"/>
    </row>
    <row r="44" spans="1:197" ht="18" customHeight="1" x14ac:dyDescent="0.2">
      <c r="A44" s="108" t="s">
        <v>108</v>
      </c>
      <c r="B44" s="456" t="s">
        <v>32</v>
      </c>
      <c r="C44" s="266">
        <f>D44*('BDI '!$D$23+1)</f>
        <v>357.37</v>
      </c>
      <c r="D44" s="261">
        <v>310</v>
      </c>
      <c r="E44" s="448"/>
      <c r="F44" s="448"/>
      <c r="G44" s="448"/>
      <c r="I44" s="88"/>
      <c r="L44" s="93"/>
      <c r="M44" s="88"/>
      <c r="Q44" s="88"/>
      <c r="U44" s="88"/>
      <c r="Y44" s="88"/>
      <c r="AC44" s="88"/>
      <c r="AG44" s="88"/>
      <c r="AK44" s="88"/>
      <c r="AO44" s="88"/>
      <c r="AS44" s="88"/>
      <c r="AW44" s="88"/>
      <c r="BA44" s="88"/>
      <c r="BE44" s="88"/>
      <c r="BI44" s="88"/>
      <c r="BM44" s="88"/>
      <c r="BQ44" s="88"/>
      <c r="BU44" s="88"/>
      <c r="BY44" s="88"/>
      <c r="CC44" s="88"/>
      <c r="CG44" s="88"/>
      <c r="CK44" s="88"/>
      <c r="CO44" s="88"/>
      <c r="CS44" s="88"/>
      <c r="CW44" s="88"/>
      <c r="DA44" s="88"/>
      <c r="DE44" s="88"/>
      <c r="DI44" s="88"/>
      <c r="DM44" s="88"/>
      <c r="DQ44" s="88"/>
      <c r="DU44" s="88"/>
      <c r="DY44" s="88"/>
      <c r="EC44" s="88"/>
      <c r="EG44" s="88"/>
      <c r="EK44" s="88"/>
      <c r="EO44" s="88"/>
      <c r="ES44" s="88"/>
      <c r="EW44" s="88"/>
      <c r="FA44" s="88"/>
      <c r="FE44" s="88"/>
      <c r="FI44" s="88"/>
      <c r="FM44" s="88"/>
      <c r="FQ44" s="88"/>
      <c r="FU44" s="88"/>
      <c r="FY44" s="88"/>
      <c r="GC44" s="88"/>
      <c r="GG44" s="88"/>
      <c r="GK44" s="88"/>
      <c r="GO44" s="88"/>
    </row>
    <row r="45" spans="1:197" ht="18" customHeight="1" x14ac:dyDescent="0.2">
      <c r="A45" s="108" t="s">
        <v>284</v>
      </c>
      <c r="B45" s="94" t="s">
        <v>32</v>
      </c>
      <c r="C45" s="266">
        <f>D45*('BDI '!$D$23+1)</f>
        <v>175.48</v>
      </c>
      <c r="D45" s="261">
        <v>152.22</v>
      </c>
      <c r="E45" s="450"/>
      <c r="F45" s="448"/>
      <c r="G45" s="450"/>
      <c r="I45" s="88"/>
      <c r="L45" s="93"/>
      <c r="M45" s="88"/>
      <c r="Q45" s="88"/>
      <c r="U45" s="88"/>
      <c r="Y45" s="88"/>
      <c r="AC45" s="88"/>
      <c r="AG45" s="88"/>
      <c r="AK45" s="88"/>
      <c r="AO45" s="88"/>
      <c r="AS45" s="88"/>
      <c r="AW45" s="88"/>
      <c r="BA45" s="88"/>
      <c r="BE45" s="88"/>
      <c r="BI45" s="88"/>
      <c r="BM45" s="88"/>
      <c r="BQ45" s="88"/>
      <c r="BU45" s="88"/>
      <c r="BY45" s="88"/>
      <c r="CC45" s="88"/>
      <c r="CG45" s="88"/>
      <c r="CK45" s="88"/>
      <c r="CO45" s="88"/>
      <c r="CS45" s="88"/>
      <c r="CW45" s="88"/>
      <c r="DA45" s="88"/>
      <c r="DE45" s="88"/>
      <c r="DI45" s="88"/>
      <c r="DM45" s="88"/>
      <c r="DQ45" s="88"/>
      <c r="DU45" s="88"/>
      <c r="DY45" s="88"/>
      <c r="EC45" s="88"/>
      <c r="EG45" s="88"/>
      <c r="EK45" s="88"/>
      <c r="EO45" s="88"/>
      <c r="ES45" s="88"/>
      <c r="EW45" s="88"/>
      <c r="FA45" s="88"/>
      <c r="FE45" s="88"/>
      <c r="FI45" s="88"/>
      <c r="FM45" s="88"/>
      <c r="FQ45" s="88"/>
      <c r="FU45" s="88"/>
      <c r="FY45" s="88"/>
      <c r="GC45" s="88"/>
      <c r="GG45" s="88"/>
      <c r="GK45" s="88"/>
      <c r="GO45" s="88"/>
    </row>
    <row r="46" spans="1:197" s="413" customFormat="1" ht="18" customHeight="1" x14ac:dyDescent="0.2">
      <c r="A46" s="109" t="s">
        <v>714</v>
      </c>
      <c r="B46" s="94" t="s">
        <v>32</v>
      </c>
      <c r="C46" s="266">
        <f>D46*('BDI '!$D$23+1)</f>
        <v>877.7</v>
      </c>
      <c r="D46" s="261">
        <v>761.36</v>
      </c>
      <c r="E46" s="449"/>
      <c r="F46" s="448"/>
      <c r="G46" s="449"/>
      <c r="I46" s="415"/>
      <c r="J46" s="412"/>
      <c r="K46" s="412"/>
      <c r="L46" s="414"/>
      <c r="M46" s="415"/>
      <c r="N46" s="412"/>
      <c r="O46" s="412"/>
      <c r="Q46" s="415"/>
      <c r="R46" s="412"/>
      <c r="S46" s="412"/>
      <c r="U46" s="415"/>
      <c r="V46" s="412"/>
      <c r="W46" s="412"/>
      <c r="Y46" s="415"/>
      <c r="Z46" s="412"/>
      <c r="AA46" s="412"/>
      <c r="AC46" s="415"/>
      <c r="AD46" s="412"/>
      <c r="AE46" s="412"/>
      <c r="AG46" s="415"/>
      <c r="AH46" s="412"/>
      <c r="AI46" s="412"/>
      <c r="AK46" s="415"/>
      <c r="AL46" s="412"/>
      <c r="AM46" s="412"/>
      <c r="AO46" s="415"/>
      <c r="AP46" s="412"/>
      <c r="AQ46" s="412"/>
      <c r="AS46" s="415"/>
      <c r="AT46" s="412"/>
      <c r="AU46" s="412"/>
      <c r="AW46" s="415"/>
      <c r="AX46" s="412"/>
      <c r="AY46" s="412"/>
      <c r="BA46" s="415"/>
      <c r="BB46" s="412"/>
      <c r="BC46" s="412"/>
      <c r="BE46" s="415"/>
      <c r="BF46" s="412"/>
      <c r="BG46" s="412"/>
      <c r="BI46" s="415"/>
      <c r="BJ46" s="412"/>
      <c r="BK46" s="412"/>
      <c r="BM46" s="415"/>
      <c r="BN46" s="412"/>
      <c r="BO46" s="412"/>
      <c r="BQ46" s="415"/>
      <c r="BR46" s="412"/>
      <c r="BS46" s="412"/>
      <c r="BU46" s="415"/>
      <c r="BV46" s="412"/>
      <c r="BW46" s="412"/>
      <c r="BY46" s="415"/>
      <c r="BZ46" s="412"/>
      <c r="CA46" s="412"/>
      <c r="CC46" s="415"/>
      <c r="CD46" s="412"/>
      <c r="CE46" s="412"/>
      <c r="CG46" s="415"/>
      <c r="CH46" s="412"/>
      <c r="CI46" s="412"/>
      <c r="CK46" s="415"/>
      <c r="CL46" s="412"/>
      <c r="CM46" s="412"/>
      <c r="CO46" s="415"/>
      <c r="CP46" s="412"/>
      <c r="CQ46" s="412"/>
      <c r="CS46" s="415"/>
      <c r="CT46" s="412"/>
      <c r="CU46" s="412"/>
      <c r="CW46" s="415"/>
      <c r="CX46" s="412"/>
      <c r="CY46" s="412"/>
      <c r="DA46" s="415"/>
      <c r="DB46" s="412"/>
      <c r="DC46" s="412"/>
      <c r="DE46" s="415"/>
      <c r="DF46" s="412"/>
      <c r="DG46" s="412"/>
      <c r="DI46" s="415"/>
      <c r="DJ46" s="412"/>
      <c r="DK46" s="412"/>
      <c r="DM46" s="415"/>
      <c r="DN46" s="412"/>
      <c r="DO46" s="412"/>
      <c r="DQ46" s="415"/>
      <c r="DR46" s="412"/>
      <c r="DS46" s="412"/>
      <c r="DU46" s="415"/>
      <c r="DV46" s="412"/>
      <c r="DW46" s="412"/>
      <c r="DY46" s="415"/>
      <c r="DZ46" s="412"/>
      <c r="EA46" s="412"/>
      <c r="EC46" s="415"/>
      <c r="ED46" s="412"/>
      <c r="EE46" s="412"/>
      <c r="EG46" s="415"/>
      <c r="EH46" s="412"/>
      <c r="EI46" s="412"/>
      <c r="EK46" s="415"/>
      <c r="EL46" s="412"/>
      <c r="EM46" s="412"/>
      <c r="EO46" s="415"/>
      <c r="EP46" s="412"/>
      <c r="EQ46" s="412"/>
      <c r="ES46" s="415"/>
      <c r="ET46" s="412"/>
      <c r="EU46" s="412"/>
      <c r="EW46" s="415"/>
      <c r="EX46" s="412"/>
      <c r="EY46" s="412"/>
      <c r="FA46" s="415"/>
      <c r="FB46" s="412"/>
      <c r="FC46" s="412"/>
      <c r="FE46" s="415"/>
      <c r="FF46" s="412"/>
      <c r="FG46" s="412"/>
      <c r="FI46" s="415"/>
      <c r="FJ46" s="412"/>
      <c r="FK46" s="412"/>
      <c r="FM46" s="415"/>
      <c r="FN46" s="412"/>
      <c r="FO46" s="412"/>
      <c r="FQ46" s="415"/>
      <c r="FR46" s="412"/>
      <c r="FS46" s="412"/>
      <c r="FU46" s="415"/>
      <c r="FV46" s="412"/>
      <c r="FW46" s="412"/>
      <c r="FY46" s="415"/>
      <c r="FZ46" s="412"/>
      <c r="GA46" s="412"/>
      <c r="GC46" s="415"/>
      <c r="GD46" s="412"/>
      <c r="GE46" s="412"/>
      <c r="GG46" s="415"/>
      <c r="GH46" s="412"/>
      <c r="GI46" s="412"/>
      <c r="GK46" s="415"/>
      <c r="GL46" s="412"/>
      <c r="GM46" s="412"/>
      <c r="GO46" s="415"/>
    </row>
    <row r="47" spans="1:197" ht="18" customHeight="1" x14ac:dyDescent="0.2">
      <c r="A47" s="108" t="s">
        <v>236</v>
      </c>
      <c r="B47" s="94" t="s">
        <v>32</v>
      </c>
      <c r="C47" s="266">
        <f>D47*('BDI '!$D$23+1)</f>
        <v>741.75</v>
      </c>
      <c r="D47" s="261">
        <v>643.42999999999995</v>
      </c>
      <c r="E47" s="448"/>
      <c r="F47" s="448"/>
      <c r="G47" s="448"/>
      <c r="I47" s="88"/>
      <c r="L47" s="93"/>
      <c r="M47" s="88"/>
      <c r="Q47" s="88"/>
      <c r="U47" s="88"/>
      <c r="Y47" s="88"/>
      <c r="AC47" s="88"/>
      <c r="AG47" s="88"/>
      <c r="AK47" s="88"/>
      <c r="AO47" s="88"/>
      <c r="AS47" s="88"/>
      <c r="AW47" s="88"/>
      <c r="BA47" s="88"/>
      <c r="BE47" s="88"/>
      <c r="BI47" s="88"/>
      <c r="BM47" s="88"/>
      <c r="BQ47" s="88"/>
      <c r="BU47" s="88"/>
      <c r="BY47" s="88"/>
      <c r="CC47" s="88"/>
      <c r="CG47" s="88"/>
      <c r="CK47" s="88"/>
      <c r="CO47" s="88"/>
      <c r="CS47" s="88"/>
      <c r="CW47" s="88"/>
      <c r="DA47" s="88"/>
      <c r="DE47" s="88"/>
      <c r="DI47" s="88"/>
      <c r="DM47" s="88"/>
      <c r="DQ47" s="88"/>
      <c r="DU47" s="88"/>
      <c r="DY47" s="88"/>
      <c r="EC47" s="88"/>
      <c r="EG47" s="88"/>
      <c r="EK47" s="88"/>
      <c r="EO47" s="88"/>
      <c r="ES47" s="88"/>
      <c r="EW47" s="88"/>
      <c r="FA47" s="88"/>
      <c r="FE47" s="88"/>
      <c r="FI47" s="88"/>
      <c r="FM47" s="88"/>
      <c r="FQ47" s="88"/>
      <c r="FU47" s="88"/>
      <c r="FY47" s="88"/>
      <c r="GC47" s="88"/>
      <c r="GG47" s="88"/>
      <c r="GK47" s="88"/>
      <c r="GO47" s="88"/>
    </row>
    <row r="48" spans="1:197" ht="18" customHeight="1" x14ac:dyDescent="0.2">
      <c r="A48" s="108" t="s">
        <v>235</v>
      </c>
      <c r="B48" s="94" t="s">
        <v>32</v>
      </c>
      <c r="C48" s="266">
        <f>D48*('BDI '!$D$23+1)</f>
        <v>694.65</v>
      </c>
      <c r="D48" s="261">
        <v>602.58000000000004</v>
      </c>
      <c r="E48" s="448"/>
      <c r="F48" s="448"/>
      <c r="G48" s="448"/>
      <c r="I48" s="88"/>
      <c r="L48" s="93"/>
      <c r="M48" s="88"/>
      <c r="Q48" s="88"/>
      <c r="U48" s="88"/>
      <c r="Y48" s="88"/>
      <c r="AC48" s="88"/>
      <c r="AG48" s="88"/>
      <c r="AK48" s="88"/>
      <c r="AO48" s="88"/>
      <c r="AS48" s="88"/>
      <c r="AW48" s="88"/>
      <c r="BA48" s="88"/>
      <c r="BE48" s="88"/>
      <c r="BI48" s="88"/>
      <c r="BM48" s="88"/>
      <c r="BQ48" s="88"/>
      <c r="BU48" s="88"/>
      <c r="BY48" s="88"/>
      <c r="CC48" s="88"/>
      <c r="CG48" s="88"/>
      <c r="CK48" s="88"/>
      <c r="CO48" s="88"/>
      <c r="CS48" s="88"/>
      <c r="CW48" s="88"/>
      <c r="DA48" s="88"/>
      <c r="DE48" s="88"/>
      <c r="DI48" s="88"/>
      <c r="DM48" s="88"/>
      <c r="DQ48" s="88"/>
      <c r="DU48" s="88"/>
      <c r="DY48" s="88"/>
      <c r="EC48" s="88"/>
      <c r="EG48" s="88"/>
      <c r="EK48" s="88"/>
      <c r="EO48" s="88"/>
      <c r="ES48" s="88"/>
      <c r="EW48" s="88"/>
      <c r="FA48" s="88"/>
      <c r="FE48" s="88"/>
      <c r="FI48" s="88"/>
      <c r="FM48" s="88"/>
      <c r="FQ48" s="88"/>
      <c r="FU48" s="88"/>
      <c r="FY48" s="88"/>
      <c r="GC48" s="88"/>
      <c r="GG48" s="88"/>
      <c r="GK48" s="88"/>
      <c r="GO48" s="88"/>
    </row>
    <row r="49" spans="1:197" s="87" customFormat="1" ht="18" customHeight="1" x14ac:dyDescent="0.2">
      <c r="A49" s="109" t="s">
        <v>715</v>
      </c>
      <c r="B49" s="94" t="s">
        <v>32</v>
      </c>
      <c r="C49" s="266">
        <f>D49*('BDI '!$D$23+1)</f>
        <v>765.29</v>
      </c>
      <c r="D49" s="261">
        <v>663.85</v>
      </c>
      <c r="E49" s="448"/>
      <c r="F49" s="448"/>
      <c r="G49" s="448"/>
      <c r="L49" s="93"/>
    </row>
    <row r="50" spans="1:197" ht="18" customHeight="1" x14ac:dyDescent="0.2">
      <c r="A50" s="108" t="s">
        <v>299</v>
      </c>
      <c r="B50" s="94" t="s">
        <v>32</v>
      </c>
      <c r="C50" s="266">
        <f>D50*('BDI '!$D$23+1)</f>
        <v>812.39</v>
      </c>
      <c r="D50" s="261">
        <v>704.71</v>
      </c>
      <c r="E50" s="448"/>
      <c r="F50" s="448"/>
      <c r="G50" s="448"/>
      <c r="I50" s="88"/>
      <c r="L50" s="93"/>
      <c r="M50" s="88"/>
      <c r="Q50" s="88"/>
      <c r="U50" s="88"/>
      <c r="Y50" s="88"/>
      <c r="AC50" s="88"/>
      <c r="AG50" s="88"/>
      <c r="AK50" s="88"/>
      <c r="AO50" s="88"/>
      <c r="AS50" s="88"/>
      <c r="AW50" s="88"/>
      <c r="BA50" s="88"/>
      <c r="BE50" s="88"/>
      <c r="BI50" s="88"/>
      <c r="BM50" s="88"/>
      <c r="BQ50" s="88"/>
      <c r="BU50" s="88"/>
      <c r="BY50" s="88"/>
      <c r="CC50" s="88"/>
      <c r="CG50" s="88"/>
      <c r="CK50" s="88"/>
      <c r="CO50" s="88"/>
      <c r="CS50" s="88"/>
      <c r="CW50" s="88"/>
      <c r="DA50" s="88"/>
      <c r="DE50" s="88"/>
      <c r="DI50" s="88"/>
      <c r="DM50" s="88"/>
      <c r="DQ50" s="88"/>
      <c r="DU50" s="88"/>
      <c r="DY50" s="88"/>
      <c r="EC50" s="88"/>
      <c r="EG50" s="88"/>
      <c r="EK50" s="88"/>
      <c r="EO50" s="88"/>
      <c r="ES50" s="88"/>
      <c r="EW50" s="88"/>
      <c r="FA50" s="88"/>
      <c r="FE50" s="88"/>
      <c r="FI50" s="88"/>
      <c r="FM50" s="88"/>
      <c r="FQ50" s="88"/>
      <c r="FU50" s="88"/>
      <c r="FY50" s="88"/>
      <c r="GC50" s="88"/>
      <c r="GG50" s="88"/>
      <c r="GK50" s="88"/>
      <c r="GO50" s="88"/>
    </row>
    <row r="51" spans="1:197" ht="18" customHeight="1" x14ac:dyDescent="0.2">
      <c r="A51" s="108" t="s">
        <v>324</v>
      </c>
      <c r="B51" s="94" t="s">
        <v>43</v>
      </c>
      <c r="C51" s="266">
        <f>D51*('BDI '!$D$23+1)</f>
        <v>0.38</v>
      </c>
      <c r="D51" s="261">
        <v>0.33</v>
      </c>
      <c r="E51" s="448"/>
      <c r="F51" s="448"/>
      <c r="G51" s="448"/>
      <c r="I51" s="88"/>
      <c r="L51" s="93"/>
      <c r="M51" s="88"/>
      <c r="Q51" s="88"/>
      <c r="U51" s="88"/>
      <c r="Y51" s="88"/>
      <c r="AC51" s="88"/>
      <c r="AG51" s="88"/>
      <c r="AK51" s="88"/>
      <c r="AO51" s="88"/>
      <c r="AS51" s="88"/>
      <c r="AW51" s="88"/>
      <c r="BA51" s="88"/>
      <c r="BE51" s="88"/>
      <c r="BI51" s="88"/>
      <c r="BM51" s="88"/>
      <c r="BQ51" s="88"/>
      <c r="BU51" s="88"/>
      <c r="BY51" s="88"/>
      <c r="CC51" s="88"/>
      <c r="CG51" s="88"/>
      <c r="CK51" s="88"/>
      <c r="CO51" s="88"/>
      <c r="CS51" s="88"/>
      <c r="CW51" s="88"/>
      <c r="DA51" s="88"/>
      <c r="DE51" s="88"/>
      <c r="DI51" s="88"/>
      <c r="DM51" s="88"/>
      <c r="DQ51" s="88"/>
      <c r="DU51" s="88"/>
      <c r="DY51" s="88"/>
      <c r="EC51" s="88"/>
      <c r="EG51" s="88"/>
      <c r="EK51" s="88"/>
      <c r="EO51" s="88"/>
      <c r="ES51" s="88"/>
      <c r="EW51" s="88"/>
      <c r="FA51" s="88"/>
      <c r="FE51" s="88"/>
      <c r="FI51" s="88"/>
      <c r="FM51" s="88"/>
      <c r="FQ51" s="88"/>
      <c r="FU51" s="88"/>
      <c r="FY51" s="88"/>
      <c r="GC51" s="88"/>
      <c r="GG51" s="88"/>
      <c r="GK51" s="88"/>
      <c r="GO51" s="88"/>
    </row>
    <row r="52" spans="1:197" ht="18" hidden="1" customHeight="1" x14ac:dyDescent="0.2">
      <c r="A52" s="108" t="s">
        <v>120</v>
      </c>
      <c r="B52" s="94" t="s">
        <v>35</v>
      </c>
      <c r="C52" s="266">
        <f>D52*('BDI '!D50+1)</f>
        <v>0</v>
      </c>
      <c r="D52" s="266">
        <v>0</v>
      </c>
      <c r="E52" s="448"/>
      <c r="F52" s="448"/>
      <c r="G52" s="448"/>
      <c r="I52" s="88"/>
      <c r="L52" s="93"/>
      <c r="M52" s="88"/>
      <c r="Q52" s="88"/>
      <c r="U52" s="88"/>
      <c r="Y52" s="88"/>
      <c r="AC52" s="88"/>
      <c r="AG52" s="88"/>
      <c r="AK52" s="88"/>
      <c r="AO52" s="88"/>
      <c r="AS52" s="88"/>
      <c r="AW52" s="88"/>
      <c r="BA52" s="88"/>
      <c r="BE52" s="88"/>
      <c r="BI52" s="88"/>
      <c r="BM52" s="88"/>
      <c r="BQ52" s="88"/>
      <c r="BU52" s="88"/>
      <c r="BY52" s="88"/>
      <c r="CC52" s="88"/>
      <c r="CG52" s="88"/>
      <c r="CK52" s="88"/>
      <c r="CO52" s="88"/>
      <c r="CS52" s="88"/>
      <c r="CW52" s="88"/>
      <c r="DA52" s="88"/>
      <c r="DE52" s="88"/>
      <c r="DI52" s="88"/>
      <c r="DM52" s="88"/>
      <c r="DQ52" s="88"/>
      <c r="DU52" s="88"/>
      <c r="DY52" s="88"/>
      <c r="EC52" s="88"/>
      <c r="EG52" s="88"/>
      <c r="EK52" s="88"/>
      <c r="EO52" s="88"/>
      <c r="ES52" s="88"/>
      <c r="EW52" s="88"/>
      <c r="FA52" s="88"/>
      <c r="FE52" s="88"/>
      <c r="FI52" s="88"/>
      <c r="FM52" s="88"/>
      <c r="FQ52" s="88"/>
      <c r="FU52" s="88"/>
      <c r="FY52" s="88"/>
      <c r="GC52" s="88"/>
      <c r="GG52" s="88"/>
      <c r="GK52" s="88"/>
      <c r="GO52" s="88"/>
    </row>
    <row r="53" spans="1:197" ht="27" hidden="1" customHeight="1" x14ac:dyDescent="0.2">
      <c r="A53" s="108" t="s">
        <v>301</v>
      </c>
      <c r="B53" s="94" t="s">
        <v>35</v>
      </c>
      <c r="C53" s="266">
        <f>D53*('BDI '!D51+1)</f>
        <v>0</v>
      </c>
      <c r="D53" s="266">
        <v>0</v>
      </c>
      <c r="E53" s="448"/>
      <c r="F53" s="448"/>
      <c r="G53" s="448"/>
      <c r="I53" s="88"/>
      <c r="L53" s="93"/>
      <c r="M53" s="88"/>
      <c r="Q53" s="88"/>
      <c r="U53" s="88"/>
      <c r="Y53" s="88"/>
      <c r="AC53" s="88"/>
      <c r="AG53" s="88"/>
      <c r="AK53" s="88"/>
      <c r="AO53" s="88"/>
      <c r="AS53" s="88"/>
      <c r="AW53" s="88"/>
      <c r="BA53" s="88"/>
      <c r="BE53" s="88"/>
      <c r="BI53" s="88"/>
      <c r="BM53" s="88"/>
      <c r="BQ53" s="88"/>
      <c r="BU53" s="88"/>
      <c r="BY53" s="88"/>
      <c r="CC53" s="88"/>
      <c r="CG53" s="88"/>
      <c r="CK53" s="88"/>
      <c r="CO53" s="88"/>
      <c r="CS53" s="88"/>
      <c r="CW53" s="88"/>
      <c r="DA53" s="88"/>
      <c r="DE53" s="88"/>
      <c r="DI53" s="88"/>
      <c r="DM53" s="88"/>
      <c r="DQ53" s="88"/>
      <c r="DU53" s="88"/>
      <c r="DY53" s="88"/>
      <c r="EC53" s="88"/>
      <c r="EG53" s="88"/>
      <c r="EK53" s="88"/>
      <c r="EO53" s="88"/>
      <c r="ES53" s="88"/>
      <c r="EW53" s="88"/>
      <c r="FA53" s="88"/>
      <c r="FE53" s="88"/>
      <c r="FI53" s="88"/>
      <c r="FM53" s="88"/>
      <c r="FQ53" s="88"/>
      <c r="FU53" s="88"/>
      <c r="FY53" s="88"/>
      <c r="GC53" s="88"/>
      <c r="GG53" s="88"/>
      <c r="GK53" s="88"/>
      <c r="GO53" s="88"/>
    </row>
    <row r="54" spans="1:197" ht="27" hidden="1" customHeight="1" x14ac:dyDescent="0.2">
      <c r="A54" s="108" t="s">
        <v>121</v>
      </c>
      <c r="B54" s="94" t="s">
        <v>35</v>
      </c>
      <c r="C54" s="266">
        <f>D54*('BDI '!D52+1)</f>
        <v>0</v>
      </c>
      <c r="D54" s="266">
        <v>0</v>
      </c>
      <c r="E54" s="448"/>
      <c r="F54" s="448"/>
      <c r="G54" s="448"/>
      <c r="I54" s="88"/>
      <c r="L54" s="93"/>
      <c r="M54" s="88"/>
      <c r="Q54" s="88"/>
      <c r="U54" s="88"/>
      <c r="Y54" s="88"/>
      <c r="AC54" s="88"/>
      <c r="AG54" s="88"/>
      <c r="AK54" s="88"/>
      <c r="AO54" s="88"/>
      <c r="AS54" s="88"/>
      <c r="AW54" s="88"/>
      <c r="BA54" s="88"/>
      <c r="BE54" s="88"/>
      <c r="BI54" s="88"/>
      <c r="BM54" s="88"/>
      <c r="BQ54" s="88"/>
      <c r="BU54" s="88"/>
      <c r="BY54" s="88"/>
      <c r="CC54" s="88"/>
      <c r="CG54" s="88"/>
      <c r="CK54" s="88"/>
      <c r="CO54" s="88"/>
      <c r="CS54" s="88"/>
      <c r="CW54" s="88"/>
      <c r="DA54" s="88"/>
      <c r="DE54" s="88"/>
      <c r="DI54" s="88"/>
      <c r="DM54" s="88"/>
      <c r="DQ54" s="88"/>
      <c r="DU54" s="88"/>
      <c r="DY54" s="88"/>
      <c r="EC54" s="88"/>
      <c r="EG54" s="88"/>
      <c r="EK54" s="88"/>
      <c r="EO54" s="88"/>
      <c r="ES54" s="88"/>
      <c r="EW54" s="88"/>
      <c r="FA54" s="88"/>
      <c r="FE54" s="88"/>
      <c r="FI54" s="88"/>
      <c r="FM54" s="88"/>
      <c r="FQ54" s="88"/>
      <c r="FU54" s="88"/>
      <c r="FY54" s="88"/>
      <c r="GC54" s="88"/>
      <c r="GG54" s="88"/>
      <c r="GK54" s="88"/>
      <c r="GO54" s="88"/>
    </row>
    <row r="55" spans="1:197" ht="27" hidden="1" customHeight="1" x14ac:dyDescent="0.2">
      <c r="A55" s="108" t="s">
        <v>122</v>
      </c>
      <c r="B55" s="94" t="s">
        <v>35</v>
      </c>
      <c r="C55" s="266">
        <f>D55*('BDI '!D53+1)</f>
        <v>0</v>
      </c>
      <c r="D55" s="266">
        <v>0</v>
      </c>
      <c r="E55" s="448"/>
      <c r="F55" s="448"/>
      <c r="G55" s="448"/>
      <c r="I55" s="88"/>
      <c r="L55" s="93"/>
      <c r="M55" s="88"/>
      <c r="Q55" s="88"/>
      <c r="U55" s="88"/>
      <c r="Y55" s="88"/>
      <c r="AC55" s="88"/>
      <c r="AG55" s="88"/>
      <c r="AK55" s="88"/>
      <c r="AO55" s="88"/>
      <c r="AS55" s="88"/>
      <c r="AW55" s="88"/>
      <c r="BA55" s="88"/>
      <c r="BE55" s="88"/>
      <c r="BI55" s="88"/>
      <c r="BM55" s="88"/>
      <c r="BQ55" s="88"/>
      <c r="BU55" s="88"/>
      <c r="BY55" s="88"/>
      <c r="CC55" s="88"/>
      <c r="CG55" s="88"/>
      <c r="CK55" s="88"/>
      <c r="CO55" s="88"/>
      <c r="CS55" s="88"/>
      <c r="CW55" s="88"/>
      <c r="DA55" s="88"/>
      <c r="DE55" s="88"/>
      <c r="DI55" s="88"/>
      <c r="DM55" s="88"/>
      <c r="DQ55" s="88"/>
      <c r="DU55" s="88"/>
      <c r="DY55" s="88"/>
      <c r="EC55" s="88"/>
      <c r="EG55" s="88"/>
      <c r="EK55" s="88"/>
      <c r="EO55" s="88"/>
      <c r="ES55" s="88"/>
      <c r="EW55" s="88"/>
      <c r="FA55" s="88"/>
      <c r="FE55" s="88"/>
      <c r="FI55" s="88"/>
      <c r="FM55" s="88"/>
      <c r="FQ55" s="88"/>
      <c r="FU55" s="88"/>
      <c r="FY55" s="88"/>
      <c r="GC55" s="88"/>
      <c r="GG55" s="88"/>
      <c r="GK55" s="88"/>
      <c r="GO55" s="88"/>
    </row>
    <row r="56" spans="1:197" ht="18" hidden="1" customHeight="1" x14ac:dyDescent="0.2">
      <c r="A56" s="108" t="s">
        <v>177</v>
      </c>
      <c r="B56" s="94" t="s">
        <v>35</v>
      </c>
      <c r="C56" s="266">
        <f>D56*('BDI '!D54+1)</f>
        <v>0</v>
      </c>
      <c r="D56" s="266">
        <v>0</v>
      </c>
      <c r="E56" s="448"/>
      <c r="F56" s="448"/>
      <c r="G56" s="448"/>
      <c r="I56" s="88"/>
      <c r="L56" s="93"/>
      <c r="M56" s="88"/>
      <c r="Q56" s="88"/>
      <c r="U56" s="88"/>
      <c r="Y56" s="88"/>
      <c r="AC56" s="88"/>
      <c r="AG56" s="88"/>
      <c r="AK56" s="88"/>
      <c r="AO56" s="88"/>
      <c r="AS56" s="88"/>
      <c r="AW56" s="88"/>
      <c r="BA56" s="88"/>
      <c r="BE56" s="88"/>
      <c r="BI56" s="88"/>
      <c r="BM56" s="88"/>
      <c r="BQ56" s="88"/>
      <c r="BU56" s="88"/>
      <c r="BY56" s="88"/>
      <c r="CC56" s="88"/>
      <c r="CG56" s="88"/>
      <c r="CK56" s="88"/>
      <c r="CO56" s="88"/>
      <c r="CS56" s="88"/>
      <c r="CW56" s="88"/>
      <c r="DA56" s="88"/>
      <c r="DE56" s="88"/>
      <c r="DI56" s="88"/>
      <c r="DM56" s="88"/>
      <c r="DQ56" s="88"/>
      <c r="DU56" s="88"/>
      <c r="DY56" s="88"/>
      <c r="EC56" s="88"/>
      <c r="EG56" s="88"/>
      <c r="EK56" s="88"/>
      <c r="EO56" s="88"/>
      <c r="ES56" s="88"/>
      <c r="EW56" s="88"/>
      <c r="FA56" s="88"/>
      <c r="FE56" s="88"/>
      <c r="FI56" s="88"/>
      <c r="FM56" s="88"/>
      <c r="FQ56" s="88"/>
      <c r="FU56" s="88"/>
      <c r="FY56" s="88"/>
      <c r="GC56" s="88"/>
      <c r="GG56" s="88"/>
      <c r="GK56" s="88"/>
      <c r="GO56" s="88"/>
    </row>
    <row r="57" spans="1:197" ht="18" hidden="1" customHeight="1" x14ac:dyDescent="0.2">
      <c r="A57" s="109" t="s">
        <v>554</v>
      </c>
      <c r="B57" s="94" t="s">
        <v>35</v>
      </c>
      <c r="C57" s="266">
        <f>D57*('BDI '!D55+1)</f>
        <v>0</v>
      </c>
      <c r="D57" s="266">
        <v>0</v>
      </c>
      <c r="E57" s="448"/>
      <c r="F57" s="448"/>
      <c r="G57" s="448"/>
      <c r="L57" s="93"/>
    </row>
    <row r="58" spans="1:197" ht="18" hidden="1" customHeight="1" x14ac:dyDescent="0.2">
      <c r="A58" s="109" t="s">
        <v>557</v>
      </c>
      <c r="B58" s="111" t="s">
        <v>226</v>
      </c>
      <c r="C58" s="266">
        <f>D58*('BDI '!D56+1)</f>
        <v>0</v>
      </c>
      <c r="D58" s="266">
        <v>0</v>
      </c>
      <c r="E58" s="448"/>
      <c r="F58" s="448"/>
      <c r="G58" s="448"/>
      <c r="L58" s="93"/>
    </row>
    <row r="59" spans="1:197" ht="18" hidden="1" customHeight="1" x14ac:dyDescent="0.2">
      <c r="A59" s="454" t="s">
        <v>551</v>
      </c>
      <c r="B59" s="111" t="s">
        <v>35</v>
      </c>
      <c r="C59" s="266">
        <f>D59*('BDI '!D57+1)</f>
        <v>0</v>
      </c>
      <c r="D59" s="266">
        <v>0</v>
      </c>
      <c r="E59" s="448"/>
      <c r="F59" s="448"/>
      <c r="G59" s="448"/>
      <c r="L59" s="93"/>
    </row>
    <row r="60" spans="1:197" ht="18" hidden="1" customHeight="1" x14ac:dyDescent="0.2">
      <c r="A60" s="108" t="s">
        <v>385</v>
      </c>
      <c r="B60" s="94" t="s">
        <v>35</v>
      </c>
      <c r="C60" s="266">
        <f>D60*('BDI '!D58+1)</f>
        <v>0</v>
      </c>
      <c r="D60" s="266">
        <v>0</v>
      </c>
      <c r="E60" s="448"/>
      <c r="F60" s="448"/>
      <c r="G60" s="448"/>
      <c r="I60" s="88"/>
      <c r="L60" s="93"/>
      <c r="M60" s="88"/>
      <c r="Q60" s="88"/>
      <c r="U60" s="88"/>
      <c r="Y60" s="88"/>
      <c r="AC60" s="88"/>
      <c r="AG60" s="88"/>
      <c r="AK60" s="88"/>
      <c r="AO60" s="88"/>
      <c r="AS60" s="88"/>
      <c r="AW60" s="88"/>
      <c r="BA60" s="88"/>
      <c r="BE60" s="88"/>
      <c r="BI60" s="88"/>
      <c r="BM60" s="88"/>
      <c r="BQ60" s="88"/>
      <c r="BU60" s="88"/>
      <c r="BY60" s="88"/>
      <c r="CC60" s="88"/>
      <c r="CG60" s="88"/>
      <c r="CK60" s="88"/>
      <c r="CO60" s="88"/>
      <c r="CS60" s="88"/>
      <c r="CW60" s="88"/>
      <c r="DA60" s="88"/>
      <c r="DE60" s="88"/>
      <c r="DI60" s="88"/>
      <c r="DM60" s="88"/>
      <c r="DQ60" s="88"/>
      <c r="DU60" s="88"/>
      <c r="DY60" s="88"/>
      <c r="EC60" s="88"/>
      <c r="EG60" s="88"/>
      <c r="EK60" s="88"/>
      <c r="EO60" s="88"/>
      <c r="ES60" s="88"/>
      <c r="EW60" s="88"/>
      <c r="FA60" s="88"/>
      <c r="FE60" s="88"/>
      <c r="FI60" s="88"/>
      <c r="FM60" s="88"/>
      <c r="FQ60" s="88"/>
      <c r="FU60" s="88"/>
      <c r="FY60" s="88"/>
      <c r="GC60" s="88"/>
      <c r="GG60" s="88"/>
      <c r="GK60" s="88"/>
      <c r="GO60" s="88"/>
    </row>
    <row r="61" spans="1:197" s="413" customFormat="1" ht="18" customHeight="1" x14ac:dyDescent="0.2">
      <c r="A61" s="109" t="s">
        <v>651</v>
      </c>
      <c r="B61" s="94" t="s">
        <v>32</v>
      </c>
      <c r="C61" s="266">
        <f>D61*('BDI '!$D$23+1)</f>
        <v>13.7</v>
      </c>
      <c r="D61" s="261">
        <v>11.88</v>
      </c>
      <c r="E61" s="449"/>
      <c r="F61" s="448"/>
      <c r="G61" s="449"/>
      <c r="H61" s="417"/>
      <c r="I61" s="418"/>
      <c r="J61" s="417"/>
      <c r="K61" s="417"/>
      <c r="L61" s="414"/>
      <c r="M61" s="418"/>
      <c r="N61" s="417"/>
      <c r="O61" s="417"/>
      <c r="P61" s="417"/>
      <c r="Q61" s="418"/>
      <c r="R61" s="417"/>
      <c r="S61" s="417"/>
      <c r="T61" s="417"/>
      <c r="U61" s="418"/>
      <c r="V61" s="417"/>
      <c r="W61" s="417"/>
      <c r="X61" s="417"/>
      <c r="Y61" s="418"/>
      <c r="Z61" s="417"/>
      <c r="AA61" s="417"/>
      <c r="AB61" s="417"/>
      <c r="AC61" s="418"/>
      <c r="AD61" s="417"/>
      <c r="AE61" s="417"/>
      <c r="AF61" s="417"/>
      <c r="AG61" s="418"/>
      <c r="AH61" s="417"/>
      <c r="AI61" s="417"/>
      <c r="AJ61" s="417"/>
      <c r="AK61" s="418"/>
      <c r="AL61" s="417"/>
      <c r="AM61" s="417"/>
      <c r="AN61" s="417"/>
      <c r="AO61" s="418"/>
      <c r="AP61" s="417"/>
      <c r="AQ61" s="417"/>
      <c r="AR61" s="417"/>
      <c r="AS61" s="418"/>
      <c r="AT61" s="417"/>
      <c r="AU61" s="417"/>
      <c r="AV61" s="417"/>
      <c r="AW61" s="418"/>
      <c r="AX61" s="417"/>
      <c r="AY61" s="417"/>
      <c r="AZ61" s="417"/>
      <c r="BA61" s="418"/>
      <c r="BB61" s="417"/>
      <c r="BC61" s="417"/>
      <c r="BD61" s="417"/>
      <c r="BE61" s="418"/>
      <c r="BF61" s="417"/>
      <c r="BG61" s="417"/>
      <c r="BH61" s="417"/>
      <c r="BI61" s="418"/>
      <c r="BJ61" s="417"/>
      <c r="BK61" s="417"/>
      <c r="BL61" s="417"/>
      <c r="BM61" s="418"/>
      <c r="BN61" s="417"/>
      <c r="BO61" s="417"/>
      <c r="BP61" s="417"/>
      <c r="BQ61" s="418"/>
      <c r="BR61" s="417"/>
      <c r="BS61" s="417"/>
      <c r="BT61" s="417"/>
      <c r="BU61" s="418"/>
      <c r="BV61" s="417"/>
      <c r="BW61" s="417"/>
      <c r="BX61" s="417"/>
      <c r="BY61" s="418"/>
      <c r="BZ61" s="417"/>
      <c r="CA61" s="417"/>
      <c r="CB61" s="417"/>
      <c r="CC61" s="418"/>
      <c r="CD61" s="417"/>
      <c r="CE61" s="417"/>
      <c r="CF61" s="417"/>
      <c r="CG61" s="418"/>
      <c r="CH61" s="417"/>
      <c r="CI61" s="417"/>
      <c r="CJ61" s="417"/>
      <c r="CK61" s="418"/>
      <c r="CL61" s="417"/>
      <c r="CM61" s="417"/>
      <c r="CN61" s="417"/>
      <c r="CO61" s="418"/>
      <c r="CP61" s="417"/>
      <c r="CQ61" s="417"/>
      <c r="CR61" s="417"/>
      <c r="CS61" s="418"/>
      <c r="CT61" s="417"/>
      <c r="CU61" s="417"/>
      <c r="CV61" s="417"/>
      <c r="CW61" s="418"/>
      <c r="CX61" s="417"/>
      <c r="CY61" s="417"/>
      <c r="CZ61" s="417"/>
      <c r="DA61" s="418"/>
      <c r="DB61" s="417"/>
      <c r="DC61" s="417"/>
      <c r="DD61" s="417"/>
      <c r="DE61" s="418"/>
      <c r="DF61" s="417"/>
      <c r="DG61" s="417"/>
      <c r="DH61" s="417"/>
      <c r="DI61" s="418"/>
      <c r="DJ61" s="417"/>
      <c r="DK61" s="417"/>
      <c r="DL61" s="417"/>
      <c r="DM61" s="418"/>
      <c r="DN61" s="417"/>
      <c r="DO61" s="417"/>
      <c r="DP61" s="417"/>
      <c r="DQ61" s="418"/>
      <c r="DR61" s="417"/>
      <c r="DS61" s="417"/>
      <c r="DT61" s="417"/>
      <c r="DU61" s="418"/>
      <c r="DV61" s="417"/>
      <c r="DW61" s="417"/>
      <c r="DX61" s="417"/>
      <c r="DY61" s="418"/>
      <c r="DZ61" s="417"/>
      <c r="EA61" s="417"/>
      <c r="EB61" s="417"/>
      <c r="EC61" s="418"/>
      <c r="ED61" s="417"/>
      <c r="EE61" s="417"/>
      <c r="EF61" s="417"/>
      <c r="EG61" s="418"/>
      <c r="EH61" s="417"/>
      <c r="EI61" s="417"/>
      <c r="EJ61" s="417"/>
      <c r="EK61" s="418"/>
      <c r="EL61" s="417"/>
      <c r="EM61" s="417"/>
      <c r="EN61" s="417"/>
      <c r="EO61" s="418"/>
      <c r="EP61" s="417"/>
      <c r="EQ61" s="417"/>
      <c r="ER61" s="417"/>
      <c r="ES61" s="418"/>
      <c r="ET61" s="417"/>
      <c r="EU61" s="417"/>
      <c r="EV61" s="417"/>
      <c r="EW61" s="418"/>
      <c r="EX61" s="417"/>
      <c r="EY61" s="417"/>
      <c r="EZ61" s="417"/>
      <c r="FA61" s="418"/>
      <c r="FB61" s="417"/>
      <c r="FC61" s="417"/>
      <c r="FD61" s="417"/>
      <c r="FE61" s="418"/>
      <c r="FF61" s="417"/>
      <c r="FG61" s="417"/>
      <c r="FH61" s="417"/>
      <c r="FI61" s="418"/>
      <c r="FJ61" s="417"/>
      <c r="FK61" s="417"/>
      <c r="FL61" s="417"/>
      <c r="FM61" s="418"/>
      <c r="FN61" s="417"/>
      <c r="FO61" s="417"/>
      <c r="FP61" s="417"/>
      <c r="FQ61" s="418"/>
      <c r="FR61" s="417"/>
      <c r="FS61" s="417"/>
      <c r="FT61" s="417"/>
      <c r="FU61" s="418"/>
      <c r="FV61" s="417"/>
      <c r="FW61" s="417"/>
      <c r="FX61" s="417"/>
      <c r="FY61" s="418"/>
      <c r="FZ61" s="417"/>
      <c r="GA61" s="417"/>
      <c r="GB61" s="417"/>
      <c r="GC61" s="418"/>
      <c r="GD61" s="417"/>
      <c r="GE61" s="417"/>
      <c r="GF61" s="417"/>
      <c r="GG61" s="418"/>
      <c r="GH61" s="417"/>
      <c r="GI61" s="417"/>
      <c r="GJ61" s="417"/>
      <c r="GK61" s="418"/>
      <c r="GL61" s="417"/>
      <c r="GM61" s="417"/>
      <c r="GN61" s="417"/>
      <c r="GO61" s="418"/>
    </row>
    <row r="62" spans="1:197" ht="18" customHeight="1" x14ac:dyDescent="0.2">
      <c r="A62" s="109" t="s">
        <v>636</v>
      </c>
      <c r="B62" s="94" t="s">
        <v>32</v>
      </c>
      <c r="C62" s="266">
        <f>D62*('BDI '!$D$23+1)</f>
        <v>42.04</v>
      </c>
      <c r="D62" s="261">
        <v>36.47</v>
      </c>
      <c r="E62" s="448"/>
      <c r="F62" s="448"/>
      <c r="G62" s="448"/>
      <c r="I62" s="88"/>
      <c r="L62" s="93"/>
      <c r="M62" s="88"/>
      <c r="Q62" s="88"/>
      <c r="U62" s="88"/>
      <c r="Y62" s="88"/>
      <c r="AC62" s="88"/>
      <c r="AG62" s="88"/>
      <c r="AK62" s="88"/>
      <c r="AO62" s="88"/>
      <c r="AS62" s="88"/>
      <c r="AW62" s="88"/>
      <c r="BA62" s="88"/>
      <c r="BE62" s="88"/>
      <c r="BI62" s="88"/>
      <c r="BM62" s="88"/>
      <c r="BQ62" s="88"/>
      <c r="BU62" s="88"/>
      <c r="BY62" s="88"/>
      <c r="CC62" s="88"/>
      <c r="CG62" s="88"/>
      <c r="CK62" s="88"/>
      <c r="CO62" s="88"/>
      <c r="CS62" s="88"/>
      <c r="CW62" s="88"/>
      <c r="DA62" s="88"/>
      <c r="DE62" s="88"/>
      <c r="DI62" s="88"/>
      <c r="DM62" s="88"/>
      <c r="DQ62" s="88"/>
      <c r="DU62" s="88"/>
      <c r="DY62" s="88"/>
      <c r="EC62" s="88"/>
      <c r="EG62" s="88"/>
      <c r="EK62" s="88"/>
      <c r="EO62" s="88"/>
      <c r="ES62" s="88"/>
      <c r="EW62" s="88"/>
      <c r="FA62" s="88"/>
      <c r="FE62" s="88"/>
      <c r="FI62" s="88"/>
      <c r="FM62" s="88"/>
      <c r="FQ62" s="88"/>
      <c r="FU62" s="88"/>
      <c r="FY62" s="88"/>
      <c r="GC62" s="88"/>
      <c r="GG62" s="88"/>
      <c r="GK62" s="88"/>
      <c r="GO62" s="88"/>
    </row>
    <row r="63" spans="1:197" ht="18" customHeight="1" x14ac:dyDescent="0.2">
      <c r="A63" s="253" t="s">
        <v>536</v>
      </c>
      <c r="B63" s="94" t="s">
        <v>32</v>
      </c>
      <c r="C63" s="266">
        <f>D63*('BDI '!$D$23+1)</f>
        <v>15.07</v>
      </c>
      <c r="D63" s="261">
        <v>13.07</v>
      </c>
      <c r="E63" s="448"/>
      <c r="F63" s="448"/>
      <c r="G63" s="448"/>
      <c r="I63" s="88"/>
      <c r="L63" s="93"/>
      <c r="M63" s="88"/>
      <c r="Q63" s="88"/>
      <c r="U63" s="88"/>
      <c r="Y63" s="88"/>
      <c r="AC63" s="88"/>
      <c r="AG63" s="88"/>
      <c r="AK63" s="88"/>
      <c r="AO63" s="88"/>
      <c r="AS63" s="88"/>
      <c r="AW63" s="88"/>
      <c r="BA63" s="88"/>
      <c r="BE63" s="88"/>
      <c r="BI63" s="88"/>
      <c r="BM63" s="88"/>
      <c r="BQ63" s="88"/>
      <c r="BU63" s="88"/>
      <c r="BY63" s="88"/>
      <c r="CC63" s="88"/>
      <c r="CG63" s="88"/>
      <c r="CK63" s="88"/>
      <c r="CO63" s="88"/>
      <c r="CS63" s="88"/>
      <c r="CW63" s="88"/>
      <c r="DA63" s="88"/>
      <c r="DE63" s="88"/>
      <c r="DI63" s="88"/>
      <c r="DM63" s="88"/>
      <c r="DQ63" s="88"/>
      <c r="DU63" s="88"/>
      <c r="DY63" s="88"/>
      <c r="EC63" s="88"/>
      <c r="EG63" s="88"/>
      <c r="EK63" s="88"/>
      <c r="EO63" s="88"/>
      <c r="ES63" s="88"/>
      <c r="EW63" s="88"/>
      <c r="FA63" s="88"/>
      <c r="FE63" s="88"/>
      <c r="FI63" s="88"/>
      <c r="FM63" s="88"/>
      <c r="FQ63" s="88"/>
      <c r="FU63" s="88"/>
      <c r="FY63" s="88"/>
      <c r="GC63" s="88"/>
      <c r="GG63" s="88"/>
      <c r="GK63" s="88"/>
      <c r="GO63" s="88"/>
    </row>
    <row r="64" spans="1:197" ht="18" customHeight="1" x14ac:dyDescent="0.2">
      <c r="A64" s="253" t="s">
        <v>722</v>
      </c>
      <c r="B64" s="94" t="s">
        <v>32</v>
      </c>
      <c r="C64" s="266">
        <f>D64*('BDI '!$D$23+1)</f>
        <v>10.54</v>
      </c>
      <c r="D64" s="261">
        <v>9.14</v>
      </c>
      <c r="E64" s="448"/>
      <c r="F64" s="448"/>
      <c r="G64" s="448"/>
      <c r="I64" s="88"/>
      <c r="L64" s="93"/>
      <c r="M64" s="88"/>
      <c r="Q64" s="88"/>
      <c r="U64" s="88"/>
      <c r="Y64" s="88"/>
      <c r="AC64" s="88"/>
      <c r="AG64" s="88"/>
      <c r="AK64" s="88"/>
      <c r="AO64" s="88"/>
      <c r="AS64" s="88"/>
      <c r="AW64" s="88"/>
      <c r="BA64" s="88"/>
      <c r="BE64" s="88"/>
      <c r="BI64" s="88"/>
      <c r="BM64" s="88"/>
      <c r="BQ64" s="88"/>
      <c r="BU64" s="88"/>
      <c r="BY64" s="88"/>
      <c r="CC64" s="88"/>
      <c r="CG64" s="88"/>
      <c r="CK64" s="88"/>
      <c r="CO64" s="88"/>
      <c r="CS64" s="88"/>
      <c r="CW64" s="88"/>
      <c r="DA64" s="88"/>
      <c r="DE64" s="88"/>
      <c r="DI64" s="88"/>
      <c r="DM64" s="88"/>
      <c r="DQ64" s="88"/>
      <c r="DU64" s="88"/>
      <c r="DY64" s="88"/>
      <c r="EC64" s="88"/>
      <c r="EG64" s="88"/>
      <c r="EK64" s="88"/>
      <c r="EO64" s="88"/>
      <c r="ES64" s="88"/>
      <c r="EW64" s="88"/>
      <c r="FA64" s="88"/>
      <c r="FE64" s="88"/>
      <c r="FI64" s="88"/>
      <c r="FM64" s="88"/>
      <c r="FQ64" s="88"/>
      <c r="FU64" s="88"/>
      <c r="FY64" s="88"/>
      <c r="GC64" s="88"/>
      <c r="GG64" s="88"/>
      <c r="GK64" s="88"/>
      <c r="GO64" s="88"/>
    </row>
    <row r="65" spans="1:197" ht="18" customHeight="1" x14ac:dyDescent="0.2">
      <c r="A65" s="253" t="s">
        <v>723</v>
      </c>
      <c r="B65" s="94" t="s">
        <v>32</v>
      </c>
      <c r="C65" s="266">
        <f>D65*('BDI '!$D$23+1)</f>
        <v>15.09</v>
      </c>
      <c r="D65" s="261">
        <v>13.09</v>
      </c>
      <c r="E65" s="448"/>
      <c r="F65" s="448"/>
      <c r="G65" s="448"/>
      <c r="I65" s="88"/>
      <c r="L65" s="93"/>
      <c r="M65" s="88"/>
      <c r="Q65" s="88"/>
      <c r="U65" s="88"/>
      <c r="Y65" s="88"/>
      <c r="AC65" s="88"/>
      <c r="AG65" s="88"/>
      <c r="AK65" s="88"/>
      <c r="AO65" s="88"/>
      <c r="AS65" s="88"/>
      <c r="AW65" s="88"/>
      <c r="BA65" s="88"/>
      <c r="BE65" s="88"/>
      <c r="BI65" s="88"/>
      <c r="BM65" s="88"/>
      <c r="BQ65" s="88"/>
      <c r="BU65" s="88"/>
      <c r="BY65" s="88"/>
      <c r="CC65" s="88"/>
      <c r="CG65" s="88"/>
      <c r="CK65" s="88"/>
      <c r="CO65" s="88"/>
      <c r="CS65" s="88"/>
      <c r="CW65" s="88"/>
      <c r="DA65" s="88"/>
      <c r="DE65" s="88"/>
      <c r="DI65" s="88"/>
      <c r="DM65" s="88"/>
      <c r="DQ65" s="88"/>
      <c r="DU65" s="88"/>
      <c r="DY65" s="88"/>
      <c r="EC65" s="88"/>
      <c r="EG65" s="88"/>
      <c r="EK65" s="88"/>
      <c r="EO65" s="88"/>
      <c r="ES65" s="88"/>
      <c r="EW65" s="88"/>
      <c r="FA65" s="88"/>
      <c r="FE65" s="88"/>
      <c r="FI65" s="88"/>
      <c r="FM65" s="88"/>
      <c r="FQ65" s="88"/>
      <c r="FU65" s="88"/>
      <c r="FY65" s="88"/>
      <c r="GC65" s="88"/>
      <c r="GG65" s="88"/>
      <c r="GK65" s="88"/>
      <c r="GO65" s="88"/>
    </row>
    <row r="66" spans="1:197" ht="18" customHeight="1" x14ac:dyDescent="0.2">
      <c r="A66" s="108" t="s">
        <v>33</v>
      </c>
      <c r="B66" s="94" t="s">
        <v>32</v>
      </c>
      <c r="C66" s="266">
        <f>D66*('BDI '!$D$23+1)</f>
        <v>13.86</v>
      </c>
      <c r="D66" s="261">
        <v>12.02</v>
      </c>
      <c r="E66" s="448"/>
      <c r="F66" s="448"/>
      <c r="G66" s="448"/>
      <c r="I66" s="88"/>
      <c r="L66" s="93"/>
      <c r="M66" s="88"/>
      <c r="Q66" s="88"/>
      <c r="U66" s="88"/>
      <c r="Y66" s="88"/>
      <c r="AC66" s="88"/>
      <c r="AG66" s="88"/>
      <c r="AK66" s="88"/>
      <c r="AO66" s="88"/>
      <c r="AS66" s="88"/>
      <c r="AW66" s="88"/>
      <c r="BA66" s="88"/>
      <c r="BE66" s="88"/>
      <c r="BI66" s="88"/>
      <c r="BM66" s="88"/>
      <c r="BQ66" s="88"/>
      <c r="BU66" s="88"/>
      <c r="BY66" s="88"/>
      <c r="CC66" s="88"/>
      <c r="CG66" s="88"/>
      <c r="CK66" s="88"/>
      <c r="CO66" s="88"/>
      <c r="CS66" s="88"/>
      <c r="CW66" s="88"/>
      <c r="DA66" s="88"/>
      <c r="DE66" s="88"/>
      <c r="DI66" s="88"/>
      <c r="DM66" s="88"/>
      <c r="DQ66" s="88"/>
      <c r="DU66" s="88"/>
      <c r="DY66" s="88"/>
      <c r="EC66" s="88"/>
      <c r="EG66" s="88"/>
      <c r="EK66" s="88"/>
      <c r="EO66" s="88"/>
      <c r="ES66" s="88"/>
      <c r="EW66" s="88"/>
      <c r="FA66" s="88"/>
      <c r="FE66" s="88"/>
      <c r="FI66" s="88"/>
      <c r="FM66" s="88"/>
      <c r="FQ66" s="88"/>
      <c r="FU66" s="88"/>
      <c r="FY66" s="88"/>
      <c r="GC66" s="88"/>
      <c r="GG66" s="88"/>
      <c r="GK66" s="88"/>
      <c r="GO66" s="88"/>
    </row>
    <row r="67" spans="1:197" ht="18" customHeight="1" x14ac:dyDescent="0.2">
      <c r="A67" s="109" t="s">
        <v>751</v>
      </c>
      <c r="B67" s="94" t="s">
        <v>32</v>
      </c>
      <c r="C67" s="266">
        <f>D67*('BDI '!$D$23+1)</f>
        <v>25.9</v>
      </c>
      <c r="D67" s="261">
        <v>22.47</v>
      </c>
      <c r="E67" s="448"/>
      <c r="F67" s="448"/>
      <c r="G67" s="448"/>
      <c r="I67" s="88"/>
      <c r="L67" s="93"/>
      <c r="M67" s="88"/>
      <c r="Q67" s="88"/>
      <c r="U67" s="88"/>
      <c r="Y67" s="88"/>
      <c r="AC67" s="88"/>
      <c r="AG67" s="88"/>
      <c r="AK67" s="88"/>
      <c r="AO67" s="88"/>
      <c r="AS67" s="88"/>
      <c r="AW67" s="88"/>
      <c r="BA67" s="88"/>
      <c r="BE67" s="88"/>
      <c r="BI67" s="88"/>
      <c r="BM67" s="88"/>
      <c r="BQ67" s="88"/>
      <c r="BU67" s="88"/>
      <c r="BY67" s="88"/>
      <c r="CC67" s="88"/>
      <c r="CG67" s="88"/>
      <c r="CK67" s="88"/>
      <c r="CO67" s="88"/>
      <c r="CS67" s="88"/>
      <c r="CW67" s="88"/>
      <c r="DA67" s="88"/>
      <c r="DE67" s="88"/>
      <c r="DI67" s="88"/>
      <c r="DM67" s="88"/>
      <c r="DQ67" s="88"/>
      <c r="DU67" s="88"/>
      <c r="DY67" s="88"/>
      <c r="EC67" s="88"/>
      <c r="EG67" s="88"/>
      <c r="EK67" s="88"/>
      <c r="EO67" s="88"/>
      <c r="ES67" s="88"/>
      <c r="EW67" s="88"/>
      <c r="FA67" s="88"/>
      <c r="FE67" s="88"/>
      <c r="FI67" s="88"/>
      <c r="FM67" s="88"/>
      <c r="FQ67" s="88"/>
      <c r="FU67" s="88"/>
      <c r="FY67" s="88"/>
      <c r="GC67" s="88"/>
      <c r="GG67" s="88"/>
      <c r="GK67" s="88"/>
      <c r="GO67" s="88"/>
    </row>
    <row r="68" spans="1:197" ht="18" customHeight="1" x14ac:dyDescent="0.2">
      <c r="A68" s="109" t="s">
        <v>646</v>
      </c>
      <c r="B68" s="94" t="s">
        <v>32</v>
      </c>
      <c r="C68" s="266">
        <f>D68*('BDI '!$D$23+1)</f>
        <v>25.87</v>
      </c>
      <c r="D68" s="261">
        <v>22.44</v>
      </c>
      <c r="E68" s="448"/>
      <c r="F68" s="448"/>
      <c r="G68" s="448"/>
      <c r="I68" s="88"/>
      <c r="L68" s="93"/>
      <c r="M68" s="88"/>
      <c r="Q68" s="88"/>
      <c r="U68" s="88"/>
      <c r="Y68" s="88"/>
      <c r="AC68" s="88"/>
      <c r="AG68" s="88"/>
      <c r="AK68" s="88"/>
      <c r="AO68" s="88"/>
      <c r="AS68" s="88"/>
      <c r="AW68" s="88"/>
      <c r="BA68" s="88"/>
      <c r="BE68" s="88"/>
      <c r="BI68" s="88"/>
      <c r="BM68" s="88"/>
      <c r="BQ68" s="88"/>
      <c r="BU68" s="88"/>
      <c r="BY68" s="88"/>
      <c r="CC68" s="88"/>
      <c r="CG68" s="88"/>
      <c r="CK68" s="88"/>
      <c r="CO68" s="88"/>
      <c r="CS68" s="88"/>
      <c r="CW68" s="88"/>
      <c r="DA68" s="88"/>
      <c r="DE68" s="88"/>
      <c r="DI68" s="88"/>
      <c r="DM68" s="88"/>
      <c r="DQ68" s="88"/>
      <c r="DU68" s="88"/>
      <c r="DY68" s="88"/>
      <c r="EC68" s="88"/>
      <c r="EG68" s="88"/>
      <c r="EK68" s="88"/>
      <c r="EO68" s="88"/>
      <c r="ES68" s="88"/>
      <c r="EW68" s="88"/>
      <c r="FA68" s="88"/>
      <c r="FE68" s="88"/>
      <c r="FI68" s="88"/>
      <c r="FM68" s="88"/>
      <c r="FQ68" s="88"/>
      <c r="FU68" s="88"/>
      <c r="FY68" s="88"/>
      <c r="GC68" s="88"/>
      <c r="GG68" s="88"/>
      <c r="GK68" s="88"/>
      <c r="GO68" s="88"/>
    </row>
    <row r="69" spans="1:197" ht="18" customHeight="1" x14ac:dyDescent="0.2">
      <c r="A69" s="109" t="s">
        <v>278</v>
      </c>
      <c r="B69" s="94" t="s">
        <v>32</v>
      </c>
      <c r="C69" s="266">
        <f>D69*('BDI '!$D$23+1)</f>
        <v>255.96</v>
      </c>
      <c r="D69" s="261">
        <v>222.03</v>
      </c>
      <c r="E69" s="448"/>
      <c r="F69" s="448"/>
      <c r="G69" s="448"/>
      <c r="I69" s="88"/>
      <c r="L69" s="93"/>
      <c r="M69" s="88"/>
      <c r="Q69" s="88"/>
      <c r="U69" s="88"/>
      <c r="Y69" s="88"/>
      <c r="AC69" s="88"/>
      <c r="AG69" s="88"/>
      <c r="AK69" s="88"/>
      <c r="AO69" s="88"/>
      <c r="AS69" s="88"/>
      <c r="AW69" s="88"/>
      <c r="BA69" s="88"/>
      <c r="BE69" s="88"/>
      <c r="BI69" s="88"/>
      <c r="BM69" s="88"/>
      <c r="BQ69" s="88"/>
      <c r="BU69" s="88"/>
      <c r="BY69" s="88"/>
      <c r="CC69" s="88"/>
      <c r="CG69" s="88"/>
      <c r="CK69" s="88"/>
      <c r="CO69" s="88"/>
      <c r="CS69" s="88"/>
      <c r="CW69" s="88"/>
      <c r="DA69" s="88"/>
      <c r="DE69" s="88"/>
      <c r="DI69" s="88"/>
      <c r="DM69" s="88"/>
      <c r="DQ69" s="88"/>
      <c r="DU69" s="88"/>
      <c r="DY69" s="88"/>
      <c r="EC69" s="88"/>
      <c r="EG69" s="88"/>
      <c r="EK69" s="88"/>
      <c r="EO69" s="88"/>
      <c r="ES69" s="88"/>
      <c r="EW69" s="88"/>
      <c r="FA69" s="88"/>
      <c r="FE69" s="88"/>
      <c r="FI69" s="88"/>
      <c r="FM69" s="88"/>
      <c r="FQ69" s="88"/>
      <c r="FU69" s="88"/>
      <c r="FY69" s="88"/>
      <c r="GC69" s="88"/>
      <c r="GG69" s="88"/>
      <c r="GK69" s="88"/>
      <c r="GO69" s="88"/>
    </row>
    <row r="70" spans="1:197" ht="18" customHeight="1" x14ac:dyDescent="0.2">
      <c r="A70" s="108" t="s">
        <v>112</v>
      </c>
      <c r="B70" s="94" t="s">
        <v>32</v>
      </c>
      <c r="C70" s="266">
        <f>D70*('BDI '!$D$23+1)</f>
        <v>87.74</v>
      </c>
      <c r="D70" s="261">
        <v>76.11</v>
      </c>
      <c r="E70" s="448"/>
      <c r="F70" s="448"/>
      <c r="G70" s="448"/>
      <c r="I70" s="88"/>
      <c r="L70" s="93"/>
      <c r="M70" s="88"/>
      <c r="Q70" s="88"/>
      <c r="U70" s="88"/>
      <c r="Y70" s="88"/>
      <c r="AC70" s="88"/>
      <c r="AG70" s="88"/>
      <c r="AK70" s="88"/>
      <c r="AO70" s="88"/>
      <c r="AS70" s="88"/>
      <c r="AW70" s="88"/>
      <c r="BA70" s="88"/>
      <c r="BE70" s="88"/>
      <c r="BI70" s="88"/>
      <c r="BM70" s="88"/>
      <c r="BQ70" s="88"/>
      <c r="BU70" s="88"/>
      <c r="BY70" s="88"/>
      <c r="CC70" s="88"/>
      <c r="CG70" s="88"/>
      <c r="CK70" s="88"/>
      <c r="CO70" s="88"/>
      <c r="CS70" s="88"/>
      <c r="CW70" s="88"/>
      <c r="DA70" s="88"/>
      <c r="DE70" s="88"/>
      <c r="DI70" s="88"/>
      <c r="DM70" s="88"/>
      <c r="DQ70" s="88"/>
      <c r="DU70" s="88"/>
      <c r="DY70" s="88"/>
      <c r="EC70" s="88"/>
      <c r="EG70" s="88"/>
      <c r="EK70" s="88"/>
      <c r="EO70" s="88"/>
      <c r="ES70" s="88"/>
      <c r="EW70" s="88"/>
      <c r="FA70" s="88"/>
      <c r="FE70" s="88"/>
      <c r="FI70" s="88"/>
      <c r="FM70" s="88"/>
      <c r="FQ70" s="88"/>
      <c r="FU70" s="88"/>
      <c r="FY70" s="88"/>
      <c r="GC70" s="88"/>
      <c r="GG70" s="88"/>
      <c r="GK70" s="88"/>
      <c r="GO70" s="88"/>
    </row>
    <row r="71" spans="1:197" ht="18" customHeight="1" x14ac:dyDescent="0.2">
      <c r="A71" s="109" t="s">
        <v>753</v>
      </c>
      <c r="B71" s="94" t="s">
        <v>32</v>
      </c>
      <c r="C71" s="266">
        <f>D71*('BDI '!$D$23+1)</f>
        <v>31.79</v>
      </c>
      <c r="D71" s="261">
        <v>27.58</v>
      </c>
      <c r="E71" s="448"/>
      <c r="F71" s="448"/>
      <c r="G71" s="457"/>
      <c r="I71" s="88"/>
      <c r="L71" s="93"/>
      <c r="M71" s="88"/>
      <c r="Q71" s="88"/>
      <c r="U71" s="88"/>
      <c r="Y71" s="88"/>
      <c r="AC71" s="88"/>
      <c r="AG71" s="88"/>
      <c r="AK71" s="88"/>
      <c r="AO71" s="88"/>
      <c r="AS71" s="88"/>
      <c r="AW71" s="88"/>
      <c r="BA71" s="88"/>
      <c r="BE71" s="88"/>
      <c r="BI71" s="88"/>
      <c r="BM71" s="88"/>
      <c r="BQ71" s="88"/>
      <c r="BU71" s="88"/>
      <c r="BY71" s="88"/>
      <c r="CC71" s="88"/>
      <c r="CG71" s="88"/>
      <c r="CK71" s="88"/>
      <c r="CO71" s="88"/>
      <c r="CS71" s="88"/>
      <c r="CW71" s="88"/>
      <c r="DA71" s="88"/>
      <c r="DE71" s="88"/>
      <c r="DI71" s="88"/>
      <c r="DM71" s="88"/>
      <c r="DQ71" s="88"/>
      <c r="DU71" s="88"/>
      <c r="DY71" s="88"/>
      <c r="EC71" s="88"/>
      <c r="EG71" s="88"/>
      <c r="EK71" s="88"/>
      <c r="EO71" s="88"/>
      <c r="ES71" s="88"/>
      <c r="EW71" s="88"/>
      <c r="FA71" s="88"/>
      <c r="FE71" s="88"/>
      <c r="FI71" s="88"/>
      <c r="FM71" s="88"/>
      <c r="FQ71" s="88"/>
      <c r="FU71" s="88"/>
      <c r="FY71" s="88"/>
      <c r="GC71" s="88"/>
      <c r="GG71" s="88"/>
      <c r="GK71" s="88"/>
      <c r="GO71" s="88"/>
    </row>
    <row r="72" spans="1:197" ht="18" customHeight="1" x14ac:dyDescent="0.2">
      <c r="A72" s="109" t="s">
        <v>784</v>
      </c>
      <c r="B72" s="94" t="s">
        <v>32</v>
      </c>
      <c r="C72" s="266">
        <f>D72*('BDI '!$D$23+1)</f>
        <v>341.44</v>
      </c>
      <c r="D72" s="261">
        <v>296.18</v>
      </c>
      <c r="E72" s="448"/>
      <c r="F72" s="448"/>
      <c r="G72" s="448"/>
      <c r="I72" s="88"/>
      <c r="L72" s="93"/>
      <c r="M72" s="88"/>
      <c r="Q72" s="88"/>
      <c r="U72" s="88"/>
      <c r="Y72" s="88"/>
      <c r="AC72" s="88"/>
      <c r="AG72" s="88"/>
      <c r="AK72" s="88"/>
      <c r="AO72" s="88"/>
      <c r="AS72" s="88"/>
      <c r="AW72" s="88"/>
      <c r="BA72" s="88"/>
      <c r="BE72" s="88"/>
      <c r="BI72" s="88"/>
      <c r="BM72" s="88"/>
      <c r="BQ72" s="88"/>
      <c r="BU72" s="88"/>
      <c r="BY72" s="88"/>
      <c r="CC72" s="88"/>
      <c r="CG72" s="88"/>
      <c r="CK72" s="88"/>
      <c r="CO72" s="88"/>
      <c r="CS72" s="88"/>
      <c r="CW72" s="88"/>
      <c r="DA72" s="88"/>
      <c r="DE72" s="88"/>
      <c r="DI72" s="88"/>
      <c r="DM72" s="88"/>
      <c r="DQ72" s="88"/>
      <c r="DU72" s="88"/>
      <c r="DY72" s="88"/>
      <c r="EC72" s="88"/>
      <c r="EG72" s="88"/>
      <c r="EK72" s="88"/>
      <c r="EO72" s="88"/>
      <c r="ES72" s="88"/>
      <c r="EW72" s="88"/>
      <c r="FA72" s="88"/>
      <c r="FE72" s="88"/>
      <c r="FI72" s="88"/>
      <c r="FM72" s="88"/>
      <c r="FQ72" s="88"/>
      <c r="FU72" s="88"/>
      <c r="FY72" s="88"/>
      <c r="GC72" s="88"/>
      <c r="GG72" s="88"/>
      <c r="GK72" s="88"/>
      <c r="GO72" s="88"/>
    </row>
    <row r="73" spans="1:197" ht="18" customHeight="1" x14ac:dyDescent="0.2">
      <c r="A73" s="108" t="s">
        <v>455</v>
      </c>
      <c r="B73" s="94" t="s">
        <v>32</v>
      </c>
      <c r="C73" s="266">
        <f>D73*('BDI '!$D$23+1)</f>
        <v>23.38</v>
      </c>
      <c r="D73" s="261">
        <v>20.28</v>
      </c>
      <c r="E73" s="448"/>
      <c r="F73" s="448"/>
      <c r="G73" s="448"/>
      <c r="I73" s="88"/>
      <c r="L73" s="93"/>
      <c r="M73" s="88"/>
      <c r="Q73" s="88"/>
      <c r="U73" s="88"/>
      <c r="Y73" s="88"/>
      <c r="AC73" s="88"/>
      <c r="AG73" s="88"/>
      <c r="AK73" s="88"/>
      <c r="AO73" s="88"/>
      <c r="AS73" s="88"/>
      <c r="AW73" s="88"/>
      <c r="BA73" s="88"/>
      <c r="BE73" s="88"/>
      <c r="BI73" s="88"/>
      <c r="BM73" s="88"/>
      <c r="BQ73" s="88"/>
      <c r="BU73" s="88"/>
      <c r="BY73" s="88"/>
      <c r="CC73" s="88"/>
      <c r="CG73" s="88"/>
      <c r="CK73" s="88"/>
      <c r="CO73" s="88"/>
      <c r="CS73" s="88"/>
      <c r="CW73" s="88"/>
      <c r="DA73" s="88"/>
      <c r="DE73" s="88"/>
      <c r="DI73" s="88"/>
      <c r="DM73" s="88"/>
      <c r="DQ73" s="88"/>
      <c r="DU73" s="88"/>
      <c r="DY73" s="88"/>
      <c r="EC73" s="88"/>
      <c r="EG73" s="88"/>
      <c r="EK73" s="88"/>
      <c r="EO73" s="88"/>
      <c r="ES73" s="88"/>
      <c r="EW73" s="88"/>
      <c r="FA73" s="88"/>
      <c r="FE73" s="88"/>
      <c r="FI73" s="88"/>
      <c r="FM73" s="88"/>
      <c r="FQ73" s="88"/>
      <c r="FU73" s="88"/>
      <c r="FY73" s="88"/>
      <c r="GC73" s="88"/>
      <c r="GG73" s="88"/>
      <c r="GK73" s="88"/>
      <c r="GO73" s="88"/>
    </row>
    <row r="74" spans="1:197" ht="18" customHeight="1" x14ac:dyDescent="0.2">
      <c r="A74" s="108" t="s">
        <v>452</v>
      </c>
      <c r="B74" s="94" t="s">
        <v>32</v>
      </c>
      <c r="C74" s="266">
        <f>D74*('BDI '!$D$23+1)</f>
        <v>9.19</v>
      </c>
      <c r="D74" s="261">
        <v>7.97</v>
      </c>
      <c r="E74" s="448"/>
      <c r="F74" s="448"/>
      <c r="G74" s="448"/>
      <c r="I74" s="88"/>
      <c r="L74" s="93"/>
      <c r="M74" s="88"/>
      <c r="Q74" s="88"/>
      <c r="U74" s="88"/>
      <c r="Y74" s="88"/>
      <c r="AC74" s="88"/>
      <c r="AG74" s="88"/>
      <c r="AK74" s="88"/>
      <c r="AO74" s="88"/>
      <c r="AS74" s="88"/>
      <c r="AW74" s="88"/>
      <c r="BA74" s="88"/>
      <c r="BE74" s="88"/>
      <c r="BI74" s="88"/>
      <c r="BM74" s="88"/>
      <c r="BQ74" s="88"/>
      <c r="BU74" s="88"/>
      <c r="BY74" s="88"/>
      <c r="CC74" s="88"/>
      <c r="CG74" s="88"/>
      <c r="CK74" s="88"/>
      <c r="CO74" s="88"/>
      <c r="CS74" s="88"/>
      <c r="CW74" s="88"/>
      <c r="DA74" s="88"/>
      <c r="DE74" s="88"/>
      <c r="DI74" s="88"/>
      <c r="DM74" s="88"/>
      <c r="DQ74" s="88"/>
      <c r="DU74" s="88"/>
      <c r="DY74" s="88"/>
      <c r="EC74" s="88"/>
      <c r="EG74" s="88"/>
      <c r="EK74" s="88"/>
      <c r="EO74" s="88"/>
      <c r="ES74" s="88"/>
      <c r="EW74" s="88"/>
      <c r="FA74" s="88"/>
      <c r="FE74" s="88"/>
      <c r="FI74" s="88"/>
      <c r="FM74" s="88"/>
      <c r="FQ74" s="88"/>
      <c r="FU74" s="88"/>
      <c r="FY74" s="88"/>
      <c r="GC74" s="88"/>
      <c r="GG74" s="88"/>
      <c r="GK74" s="88"/>
      <c r="GO74" s="88"/>
    </row>
    <row r="75" spans="1:197" ht="18" customHeight="1" x14ac:dyDescent="0.2">
      <c r="A75" s="95" t="s">
        <v>589</v>
      </c>
      <c r="B75" s="94" t="s">
        <v>32</v>
      </c>
      <c r="C75" s="266">
        <f>D75*('BDI '!$D$23+1)</f>
        <v>66.59</v>
      </c>
      <c r="D75" s="261">
        <v>57.76</v>
      </c>
      <c r="E75" s="448"/>
      <c r="F75" s="448"/>
      <c r="G75" s="448"/>
      <c r="I75" s="88"/>
      <c r="L75" s="93"/>
      <c r="M75" s="88"/>
      <c r="Q75" s="88"/>
      <c r="U75" s="88"/>
      <c r="Y75" s="88"/>
      <c r="AC75" s="88"/>
      <c r="AG75" s="88"/>
      <c r="AK75" s="88"/>
      <c r="AO75" s="88"/>
      <c r="AS75" s="88"/>
      <c r="AW75" s="88"/>
      <c r="BA75" s="88"/>
      <c r="BE75" s="88"/>
      <c r="BI75" s="88"/>
      <c r="BM75" s="88"/>
      <c r="BQ75" s="88"/>
      <c r="BU75" s="88"/>
      <c r="BY75" s="88"/>
      <c r="CC75" s="88"/>
      <c r="CG75" s="88"/>
      <c r="CK75" s="88"/>
      <c r="CO75" s="88"/>
      <c r="CS75" s="88"/>
      <c r="CW75" s="88"/>
      <c r="DA75" s="88"/>
      <c r="DE75" s="88"/>
      <c r="DI75" s="88"/>
      <c r="DM75" s="88"/>
      <c r="DQ75" s="88"/>
      <c r="DU75" s="88"/>
      <c r="DY75" s="88"/>
      <c r="EC75" s="88"/>
      <c r="EG75" s="88"/>
      <c r="EK75" s="88"/>
      <c r="EO75" s="88"/>
      <c r="ES75" s="88"/>
      <c r="EW75" s="88"/>
      <c r="FA75" s="88"/>
      <c r="FE75" s="88"/>
      <c r="FI75" s="88"/>
      <c r="FM75" s="88"/>
      <c r="FQ75" s="88"/>
      <c r="FU75" s="88"/>
      <c r="FY75" s="88"/>
      <c r="GC75" s="88"/>
      <c r="GG75" s="88"/>
      <c r="GK75" s="88"/>
      <c r="GO75" s="88"/>
    </row>
    <row r="76" spans="1:197" ht="18" customHeight="1" x14ac:dyDescent="0.2">
      <c r="A76" s="108" t="s">
        <v>458</v>
      </c>
      <c r="B76" s="94" t="s">
        <v>32</v>
      </c>
      <c r="C76" s="266">
        <f>D76*('BDI '!$D$23+1)</f>
        <v>66.59</v>
      </c>
      <c r="D76" s="261">
        <v>57.76</v>
      </c>
      <c r="E76" s="448"/>
      <c r="F76" s="448"/>
      <c r="G76" s="448"/>
      <c r="I76" s="88"/>
      <c r="L76" s="93"/>
      <c r="M76" s="88"/>
      <c r="Q76" s="88"/>
      <c r="U76" s="88"/>
      <c r="Y76" s="88"/>
      <c r="AC76" s="88"/>
      <c r="AG76" s="88"/>
      <c r="AK76" s="88"/>
      <c r="AO76" s="88"/>
      <c r="AS76" s="88"/>
      <c r="AW76" s="88"/>
      <c r="BA76" s="88"/>
      <c r="BE76" s="88"/>
      <c r="BI76" s="88"/>
      <c r="BM76" s="88"/>
      <c r="BQ76" s="88"/>
      <c r="BU76" s="88"/>
      <c r="BY76" s="88"/>
      <c r="CC76" s="88"/>
      <c r="CG76" s="88"/>
      <c r="CK76" s="88"/>
      <c r="CO76" s="88"/>
      <c r="CS76" s="88"/>
      <c r="CW76" s="88"/>
      <c r="DA76" s="88"/>
      <c r="DE76" s="88"/>
      <c r="DI76" s="88"/>
      <c r="DM76" s="88"/>
      <c r="DQ76" s="88"/>
      <c r="DU76" s="88"/>
      <c r="DY76" s="88"/>
      <c r="EC76" s="88"/>
      <c r="EG76" s="88"/>
      <c r="EK76" s="88"/>
      <c r="EO76" s="88"/>
      <c r="ES76" s="88"/>
      <c r="EW76" s="88"/>
      <c r="FA76" s="88"/>
      <c r="FE76" s="88"/>
      <c r="FI76" s="88"/>
      <c r="FM76" s="88"/>
      <c r="FQ76" s="88"/>
      <c r="FU76" s="88"/>
      <c r="FY76" s="88"/>
      <c r="GC76" s="88"/>
      <c r="GG76" s="88"/>
      <c r="GK76" s="88"/>
      <c r="GO76" s="88"/>
    </row>
    <row r="77" spans="1:197" ht="18" customHeight="1" x14ac:dyDescent="0.2">
      <c r="A77" s="108" t="s">
        <v>457</v>
      </c>
      <c r="B77" s="94" t="s">
        <v>32</v>
      </c>
      <c r="C77" s="266">
        <f>D77*('BDI '!$D$23+1)</f>
        <v>66.59</v>
      </c>
      <c r="D77" s="261">
        <v>57.76</v>
      </c>
      <c r="E77" s="448"/>
      <c r="F77" s="448"/>
      <c r="G77" s="448"/>
      <c r="I77" s="88"/>
      <c r="L77" s="93"/>
      <c r="M77" s="88"/>
      <c r="Q77" s="88"/>
      <c r="U77" s="88"/>
      <c r="Y77" s="88"/>
      <c r="AC77" s="88"/>
      <c r="AG77" s="88"/>
      <c r="AK77" s="88"/>
      <c r="AO77" s="88"/>
      <c r="AS77" s="88"/>
      <c r="AW77" s="88"/>
      <c r="BA77" s="88"/>
      <c r="BE77" s="88"/>
      <c r="BI77" s="88"/>
      <c r="BM77" s="88"/>
      <c r="BQ77" s="88"/>
      <c r="BU77" s="88"/>
      <c r="BY77" s="88"/>
      <c r="CC77" s="88"/>
      <c r="CG77" s="88"/>
      <c r="CK77" s="88"/>
      <c r="CO77" s="88"/>
      <c r="CS77" s="88"/>
      <c r="CW77" s="88"/>
      <c r="DA77" s="88"/>
      <c r="DE77" s="88"/>
      <c r="DI77" s="88"/>
      <c r="DM77" s="88"/>
      <c r="DQ77" s="88"/>
      <c r="DU77" s="88"/>
      <c r="DY77" s="88"/>
      <c r="EC77" s="88"/>
      <c r="EG77" s="88"/>
      <c r="EK77" s="88"/>
      <c r="EO77" s="88"/>
      <c r="ES77" s="88"/>
      <c r="EW77" s="88"/>
      <c r="FA77" s="88"/>
      <c r="FE77" s="88"/>
      <c r="FI77" s="88"/>
      <c r="FM77" s="88"/>
      <c r="FQ77" s="88"/>
      <c r="FU77" s="88"/>
      <c r="FY77" s="88"/>
      <c r="GC77" s="88"/>
      <c r="GG77" s="88"/>
      <c r="GK77" s="88"/>
      <c r="GO77" s="88"/>
    </row>
    <row r="78" spans="1:197" ht="18" customHeight="1" x14ac:dyDescent="0.2">
      <c r="A78" s="109" t="s">
        <v>295</v>
      </c>
      <c r="B78" s="94" t="s">
        <v>32</v>
      </c>
      <c r="C78" s="266">
        <f>D78*('BDI '!$D$23+1)</f>
        <v>17.07</v>
      </c>
      <c r="D78" s="261">
        <v>14.81</v>
      </c>
      <c r="E78" s="448"/>
      <c r="F78" s="448"/>
      <c r="G78" s="448"/>
      <c r="I78" s="88"/>
      <c r="L78" s="93"/>
      <c r="M78" s="88"/>
      <c r="Q78" s="88"/>
      <c r="U78" s="88"/>
      <c r="Y78" s="88"/>
      <c r="AC78" s="88"/>
      <c r="AG78" s="88"/>
      <c r="AK78" s="88"/>
      <c r="AO78" s="88"/>
      <c r="AS78" s="88"/>
      <c r="AW78" s="88"/>
      <c r="BA78" s="88"/>
      <c r="BE78" s="88"/>
      <c r="BI78" s="88"/>
      <c r="BM78" s="88"/>
      <c r="BQ78" s="88"/>
      <c r="BU78" s="88"/>
      <c r="BY78" s="88"/>
      <c r="CC78" s="88"/>
      <c r="CG78" s="88"/>
      <c r="CK78" s="88"/>
      <c r="CO78" s="88"/>
      <c r="CS78" s="88"/>
      <c r="CW78" s="88"/>
      <c r="DA78" s="88"/>
      <c r="DE78" s="88"/>
      <c r="DI78" s="88"/>
      <c r="DM78" s="88"/>
      <c r="DQ78" s="88"/>
      <c r="DU78" s="88"/>
      <c r="DY78" s="88"/>
      <c r="EC78" s="88"/>
      <c r="EG78" s="88"/>
      <c r="EK78" s="88"/>
      <c r="EO78" s="88"/>
      <c r="ES78" s="88"/>
      <c r="EW78" s="88"/>
      <c r="FA78" s="88"/>
      <c r="FE78" s="88"/>
      <c r="FI78" s="88"/>
      <c r="FM78" s="88"/>
      <c r="FQ78" s="88"/>
      <c r="FU78" s="88"/>
      <c r="FY78" s="88"/>
      <c r="GC78" s="88"/>
      <c r="GG78" s="88"/>
      <c r="GK78" s="88"/>
      <c r="GO78" s="88"/>
    </row>
    <row r="79" spans="1:197" ht="18" customHeight="1" x14ac:dyDescent="0.2">
      <c r="A79" s="455" t="s">
        <v>453</v>
      </c>
      <c r="B79" s="94" t="s">
        <v>32</v>
      </c>
      <c r="C79" s="266">
        <f>D79*('BDI '!$D$23+1)</f>
        <v>17.07</v>
      </c>
      <c r="D79" s="261">
        <v>14.81</v>
      </c>
      <c r="E79" s="448"/>
      <c r="F79" s="448"/>
      <c r="G79" s="448"/>
      <c r="I79" s="88"/>
      <c r="L79" s="93"/>
      <c r="M79" s="88"/>
      <c r="Q79" s="88"/>
      <c r="U79" s="88"/>
      <c r="Y79" s="88"/>
      <c r="AC79" s="88"/>
      <c r="AG79" s="88"/>
      <c r="AK79" s="88"/>
      <c r="AO79" s="88"/>
      <c r="AS79" s="88"/>
      <c r="AW79" s="88"/>
      <c r="BA79" s="88"/>
      <c r="BE79" s="88"/>
      <c r="BI79" s="88"/>
      <c r="BM79" s="88"/>
      <c r="BQ79" s="88"/>
      <c r="BU79" s="88"/>
      <c r="BY79" s="88"/>
      <c r="CC79" s="88"/>
      <c r="CG79" s="88"/>
      <c r="CK79" s="88"/>
      <c r="CO79" s="88"/>
      <c r="CS79" s="88"/>
      <c r="CW79" s="88"/>
      <c r="DA79" s="88"/>
      <c r="DE79" s="88"/>
      <c r="DI79" s="88"/>
      <c r="DM79" s="88"/>
      <c r="DQ79" s="88"/>
      <c r="DU79" s="88"/>
      <c r="DY79" s="88"/>
      <c r="EC79" s="88"/>
      <c r="EG79" s="88"/>
      <c r="EK79" s="88"/>
      <c r="EO79" s="88"/>
      <c r="ES79" s="88"/>
      <c r="EW79" s="88"/>
      <c r="FA79" s="88"/>
      <c r="FE79" s="88"/>
      <c r="FI79" s="88"/>
      <c r="FM79" s="88"/>
      <c r="FQ79" s="88"/>
      <c r="FU79" s="88"/>
      <c r="FY79" s="88"/>
      <c r="GC79" s="88"/>
      <c r="GG79" s="88"/>
      <c r="GK79" s="88"/>
      <c r="GO79" s="88"/>
    </row>
    <row r="80" spans="1:197" ht="18" customHeight="1" x14ac:dyDescent="0.2">
      <c r="A80" s="95" t="s">
        <v>637</v>
      </c>
      <c r="B80" s="94" t="s">
        <v>32</v>
      </c>
      <c r="C80" s="266">
        <f>D80*('BDI '!$D$23+1)</f>
        <v>17.07</v>
      </c>
      <c r="D80" s="261">
        <v>14.81</v>
      </c>
      <c r="E80" s="448"/>
      <c r="F80" s="448"/>
      <c r="G80" s="448"/>
      <c r="I80" s="88"/>
      <c r="L80" s="93"/>
      <c r="M80" s="88"/>
      <c r="Q80" s="88"/>
      <c r="U80" s="88"/>
      <c r="Y80" s="88"/>
      <c r="AC80" s="88"/>
      <c r="AG80" s="88"/>
      <c r="AK80" s="88"/>
      <c r="AO80" s="88"/>
      <c r="AS80" s="88"/>
      <c r="AW80" s="88"/>
      <c r="BA80" s="88"/>
      <c r="BE80" s="88"/>
      <c r="BI80" s="88"/>
      <c r="BM80" s="88"/>
      <c r="BQ80" s="88"/>
      <c r="BU80" s="88"/>
      <c r="BY80" s="88"/>
      <c r="CC80" s="88"/>
      <c r="CG80" s="88"/>
      <c r="CK80" s="88"/>
      <c r="CO80" s="88"/>
      <c r="CS80" s="88"/>
      <c r="CW80" s="88"/>
      <c r="DA80" s="88"/>
      <c r="DE80" s="88"/>
      <c r="DI80" s="88"/>
      <c r="DM80" s="88"/>
      <c r="DQ80" s="88"/>
      <c r="DU80" s="88"/>
      <c r="DY80" s="88"/>
      <c r="EC80" s="88"/>
      <c r="EG80" s="88"/>
      <c r="EK80" s="88"/>
      <c r="EO80" s="88"/>
      <c r="ES80" s="88"/>
      <c r="EW80" s="88"/>
      <c r="FA80" s="88"/>
      <c r="FE80" s="88"/>
      <c r="FI80" s="88"/>
      <c r="FM80" s="88"/>
      <c r="FQ80" s="88"/>
      <c r="FU80" s="88"/>
      <c r="FY80" s="88"/>
      <c r="GC80" s="88"/>
      <c r="GG80" s="88"/>
      <c r="GK80" s="88"/>
      <c r="GO80" s="88"/>
    </row>
    <row r="81" spans="1:197" ht="18" customHeight="1" x14ac:dyDescent="0.2">
      <c r="A81" s="108" t="s">
        <v>456</v>
      </c>
      <c r="B81" s="94" t="s">
        <v>32</v>
      </c>
      <c r="C81" s="266">
        <f>D81*('BDI '!$D$23+1)</f>
        <v>35.450000000000003</v>
      </c>
      <c r="D81" s="261">
        <v>30.75</v>
      </c>
      <c r="E81" s="448"/>
      <c r="F81" s="448"/>
      <c r="G81" s="448"/>
      <c r="I81" s="88"/>
      <c r="L81" s="93"/>
      <c r="M81" s="88"/>
      <c r="Q81" s="88"/>
      <c r="U81" s="88"/>
      <c r="Y81" s="88"/>
      <c r="AC81" s="88"/>
      <c r="AG81" s="88"/>
      <c r="AK81" s="88"/>
      <c r="AO81" s="88"/>
      <c r="AS81" s="88"/>
      <c r="AW81" s="88"/>
      <c r="BA81" s="88"/>
      <c r="BE81" s="88"/>
      <c r="BI81" s="88"/>
      <c r="BM81" s="88"/>
      <c r="BQ81" s="88"/>
      <c r="BU81" s="88"/>
      <c r="BY81" s="88"/>
      <c r="CC81" s="88"/>
      <c r="CG81" s="88"/>
      <c r="CK81" s="88"/>
      <c r="CO81" s="88"/>
      <c r="CS81" s="88"/>
      <c r="CW81" s="88"/>
      <c r="DA81" s="88"/>
      <c r="DE81" s="88"/>
      <c r="DI81" s="88"/>
      <c r="DM81" s="88"/>
      <c r="DQ81" s="88"/>
      <c r="DU81" s="88"/>
      <c r="DY81" s="88"/>
      <c r="EC81" s="88"/>
      <c r="EG81" s="88"/>
      <c r="EK81" s="88"/>
      <c r="EO81" s="88"/>
      <c r="ES81" s="88"/>
      <c r="EW81" s="88"/>
      <c r="FA81" s="88"/>
      <c r="FE81" s="88"/>
      <c r="FI81" s="88"/>
      <c r="FM81" s="88"/>
      <c r="FQ81" s="88"/>
      <c r="FU81" s="88"/>
      <c r="FY81" s="88"/>
      <c r="GC81" s="88"/>
      <c r="GG81" s="88"/>
      <c r="GK81" s="88"/>
      <c r="GO81" s="88"/>
    </row>
    <row r="82" spans="1:197" ht="18" customHeight="1" x14ac:dyDescent="0.2">
      <c r="A82" s="108" t="s">
        <v>454</v>
      </c>
      <c r="B82" s="94" t="s">
        <v>32</v>
      </c>
      <c r="C82" s="266">
        <f>D82*('BDI '!$D$23+1)</f>
        <v>25.03</v>
      </c>
      <c r="D82" s="261">
        <v>21.71</v>
      </c>
      <c r="E82" s="448"/>
      <c r="F82" s="448"/>
      <c r="G82" s="448"/>
      <c r="I82" s="88"/>
      <c r="L82" s="93"/>
      <c r="M82" s="88"/>
      <c r="Q82" s="88"/>
      <c r="U82" s="88"/>
      <c r="Y82" s="88"/>
      <c r="AC82" s="88"/>
      <c r="AG82" s="88"/>
      <c r="AK82" s="88"/>
      <c r="AO82" s="88"/>
      <c r="AS82" s="88"/>
      <c r="AW82" s="88"/>
      <c r="BA82" s="88"/>
      <c r="BE82" s="88"/>
      <c r="BI82" s="88"/>
      <c r="BM82" s="88"/>
      <c r="BQ82" s="88"/>
      <c r="BU82" s="88"/>
      <c r="BY82" s="88"/>
      <c r="CC82" s="88"/>
      <c r="CG82" s="88"/>
      <c r="CK82" s="88"/>
      <c r="CO82" s="88"/>
      <c r="CS82" s="88"/>
      <c r="CW82" s="88"/>
      <c r="DA82" s="88"/>
      <c r="DE82" s="88"/>
      <c r="DI82" s="88"/>
      <c r="DM82" s="88"/>
      <c r="DQ82" s="88"/>
      <c r="DU82" s="88"/>
      <c r="DY82" s="88"/>
      <c r="EC82" s="88"/>
      <c r="EG82" s="88"/>
      <c r="EK82" s="88"/>
      <c r="EO82" s="88"/>
      <c r="ES82" s="88"/>
      <c r="EW82" s="88"/>
      <c r="FA82" s="88"/>
      <c r="FE82" s="88"/>
      <c r="FI82" s="88"/>
      <c r="FM82" s="88"/>
      <c r="FQ82" s="88"/>
      <c r="FU82" s="88"/>
      <c r="FY82" s="88"/>
      <c r="GC82" s="88"/>
      <c r="GG82" s="88"/>
      <c r="GK82" s="88"/>
      <c r="GO82" s="88"/>
    </row>
    <row r="83" spans="1:197" ht="18" customHeight="1" x14ac:dyDescent="0.2">
      <c r="A83" s="109" t="s">
        <v>640</v>
      </c>
      <c r="B83" s="94" t="s">
        <v>32</v>
      </c>
      <c r="C83" s="266">
        <f>D83*('BDI '!$D$23+1)</f>
        <v>11.54</v>
      </c>
      <c r="D83" s="261">
        <v>10.01</v>
      </c>
      <c r="E83" s="448"/>
      <c r="F83" s="448"/>
      <c r="G83" s="448"/>
      <c r="I83" s="88"/>
      <c r="L83" s="93"/>
      <c r="M83" s="88"/>
      <c r="Q83" s="88"/>
      <c r="U83" s="88"/>
      <c r="Y83" s="88"/>
      <c r="AC83" s="88"/>
      <c r="AG83" s="88"/>
      <c r="AK83" s="88"/>
      <c r="AO83" s="88"/>
      <c r="AS83" s="88"/>
      <c r="AW83" s="88"/>
      <c r="BA83" s="88"/>
      <c r="BE83" s="88"/>
      <c r="BI83" s="88"/>
      <c r="BM83" s="88"/>
      <c r="BQ83" s="88"/>
      <c r="BU83" s="88"/>
      <c r="BY83" s="88"/>
      <c r="CC83" s="88"/>
      <c r="CG83" s="88"/>
      <c r="CK83" s="88"/>
      <c r="CO83" s="88"/>
      <c r="CS83" s="88"/>
      <c r="CW83" s="88"/>
      <c r="DA83" s="88"/>
      <c r="DE83" s="88"/>
      <c r="DI83" s="88"/>
      <c r="DM83" s="88"/>
      <c r="DQ83" s="88"/>
      <c r="DU83" s="88"/>
      <c r="DY83" s="88"/>
      <c r="EC83" s="88"/>
      <c r="EG83" s="88"/>
      <c r="EK83" s="88"/>
      <c r="EO83" s="88"/>
      <c r="ES83" s="88"/>
      <c r="EW83" s="88"/>
      <c r="FA83" s="88"/>
      <c r="FE83" s="88"/>
      <c r="FI83" s="88"/>
      <c r="FM83" s="88"/>
      <c r="FQ83" s="88"/>
      <c r="FU83" s="88"/>
      <c r="FY83" s="88"/>
      <c r="GC83" s="88"/>
      <c r="GG83" s="88"/>
      <c r="GK83" s="88"/>
      <c r="GO83" s="88"/>
    </row>
    <row r="84" spans="1:197" ht="18" customHeight="1" x14ac:dyDescent="0.2">
      <c r="A84" s="109" t="s">
        <v>641</v>
      </c>
      <c r="B84" s="94" t="s">
        <v>32</v>
      </c>
      <c r="C84" s="266">
        <f>D84*('BDI '!$D$23+1)</f>
        <v>11.54</v>
      </c>
      <c r="D84" s="261">
        <v>10.01</v>
      </c>
      <c r="E84" s="448"/>
      <c r="F84" s="448"/>
      <c r="G84" s="448"/>
      <c r="I84" s="88"/>
      <c r="L84" s="93"/>
      <c r="M84" s="88"/>
      <c r="Q84" s="88"/>
      <c r="U84" s="88"/>
      <c r="Y84" s="88"/>
      <c r="AC84" s="88"/>
      <c r="AG84" s="88"/>
      <c r="AK84" s="88"/>
      <c r="AO84" s="88"/>
      <c r="AS84" s="88"/>
      <c r="AW84" s="88"/>
      <c r="BA84" s="88"/>
      <c r="BE84" s="88"/>
      <c r="BI84" s="88"/>
      <c r="BM84" s="88"/>
      <c r="BQ84" s="88"/>
      <c r="BU84" s="88"/>
      <c r="BY84" s="88"/>
      <c r="CC84" s="88"/>
      <c r="CG84" s="88"/>
      <c r="CK84" s="88"/>
      <c r="CO84" s="88"/>
      <c r="CS84" s="88"/>
      <c r="CW84" s="88"/>
      <c r="DA84" s="88"/>
      <c r="DE84" s="88"/>
      <c r="DI84" s="88"/>
      <c r="DM84" s="88"/>
      <c r="DQ84" s="88"/>
      <c r="DU84" s="88"/>
      <c r="DY84" s="88"/>
      <c r="EC84" s="88"/>
      <c r="EG84" s="88"/>
      <c r="EK84" s="88"/>
      <c r="EO84" s="88"/>
      <c r="ES84" s="88"/>
      <c r="EW84" s="88"/>
      <c r="FA84" s="88"/>
      <c r="FE84" s="88"/>
      <c r="FI84" s="88"/>
      <c r="FM84" s="88"/>
      <c r="FQ84" s="88"/>
      <c r="FU84" s="88"/>
      <c r="FY84" s="88"/>
      <c r="GC84" s="88"/>
      <c r="GG84" s="88"/>
      <c r="GK84" s="88"/>
      <c r="GO84" s="88"/>
    </row>
    <row r="85" spans="1:197" ht="18" customHeight="1" x14ac:dyDescent="0.2">
      <c r="A85" s="109" t="s">
        <v>642</v>
      </c>
      <c r="B85" s="94" t="s">
        <v>32</v>
      </c>
      <c r="C85" s="266">
        <f>D85*('BDI '!$D$23+1)</f>
        <v>11.54</v>
      </c>
      <c r="D85" s="261">
        <v>10.01</v>
      </c>
      <c r="E85" s="448"/>
      <c r="F85" s="448"/>
      <c r="G85" s="448"/>
      <c r="I85" s="88"/>
      <c r="L85" s="93"/>
      <c r="M85" s="88"/>
      <c r="Q85" s="88"/>
      <c r="U85" s="88"/>
      <c r="Y85" s="88"/>
      <c r="AC85" s="88"/>
      <c r="AG85" s="88"/>
      <c r="AK85" s="88"/>
      <c r="AO85" s="88"/>
      <c r="AS85" s="88"/>
      <c r="AW85" s="88"/>
      <c r="BA85" s="88"/>
      <c r="BE85" s="88"/>
      <c r="BI85" s="88"/>
      <c r="BM85" s="88"/>
      <c r="BQ85" s="88"/>
      <c r="BU85" s="88"/>
      <c r="BY85" s="88"/>
      <c r="CC85" s="88"/>
      <c r="CG85" s="88"/>
      <c r="CK85" s="88"/>
      <c r="CO85" s="88"/>
      <c r="CS85" s="88"/>
      <c r="CW85" s="88"/>
      <c r="DA85" s="88"/>
      <c r="DE85" s="88"/>
      <c r="DI85" s="88"/>
      <c r="DM85" s="88"/>
      <c r="DQ85" s="88"/>
      <c r="DU85" s="88"/>
      <c r="DY85" s="88"/>
      <c r="EC85" s="88"/>
      <c r="EG85" s="88"/>
      <c r="EK85" s="88"/>
      <c r="EO85" s="88"/>
      <c r="ES85" s="88"/>
      <c r="EW85" s="88"/>
      <c r="FA85" s="88"/>
      <c r="FE85" s="88"/>
      <c r="FI85" s="88"/>
      <c r="FM85" s="88"/>
      <c r="FQ85" s="88"/>
      <c r="FU85" s="88"/>
      <c r="FY85" s="88"/>
      <c r="GC85" s="88"/>
      <c r="GG85" s="88"/>
      <c r="GK85" s="88"/>
      <c r="GO85" s="88"/>
    </row>
    <row r="86" spans="1:197" ht="18" customHeight="1" x14ac:dyDescent="0.2">
      <c r="A86" s="109" t="s">
        <v>643</v>
      </c>
      <c r="B86" s="94" t="s">
        <v>32</v>
      </c>
      <c r="C86" s="266">
        <f>D86*('BDI '!$D$23+1)</f>
        <v>11.54</v>
      </c>
      <c r="D86" s="261">
        <v>10.01</v>
      </c>
      <c r="E86" s="448"/>
      <c r="F86" s="448"/>
      <c r="G86" s="448"/>
      <c r="I86" s="88"/>
      <c r="L86" s="93"/>
      <c r="M86" s="88"/>
      <c r="Q86" s="88"/>
      <c r="U86" s="88"/>
      <c r="Y86" s="88"/>
      <c r="AC86" s="88"/>
      <c r="AG86" s="88"/>
      <c r="AK86" s="88"/>
      <c r="AO86" s="88"/>
      <c r="AS86" s="88"/>
      <c r="AW86" s="88"/>
      <c r="BA86" s="88"/>
      <c r="BE86" s="88"/>
      <c r="BI86" s="88"/>
      <c r="BM86" s="88"/>
      <c r="BQ86" s="88"/>
      <c r="BU86" s="88"/>
      <c r="BY86" s="88"/>
      <c r="CC86" s="88"/>
      <c r="CG86" s="88"/>
      <c r="CK86" s="88"/>
      <c r="CO86" s="88"/>
      <c r="CS86" s="88"/>
      <c r="CW86" s="88"/>
      <c r="DA86" s="88"/>
      <c r="DE86" s="88"/>
      <c r="DI86" s="88"/>
      <c r="DM86" s="88"/>
      <c r="DQ86" s="88"/>
      <c r="DU86" s="88"/>
      <c r="DY86" s="88"/>
      <c r="EC86" s="88"/>
      <c r="EG86" s="88"/>
      <c r="EK86" s="88"/>
      <c r="EO86" s="88"/>
      <c r="ES86" s="88"/>
      <c r="EW86" s="88"/>
      <c r="FA86" s="88"/>
      <c r="FE86" s="88"/>
      <c r="FI86" s="88"/>
      <c r="FM86" s="88"/>
      <c r="FQ86" s="88"/>
      <c r="FU86" s="88"/>
      <c r="FY86" s="88"/>
      <c r="GC86" s="88"/>
      <c r="GG86" s="88"/>
      <c r="GK86" s="88"/>
      <c r="GO86" s="88"/>
    </row>
    <row r="87" spans="1:197" ht="18" customHeight="1" x14ac:dyDescent="0.2">
      <c r="A87" s="108" t="s">
        <v>273</v>
      </c>
      <c r="B87" s="94" t="s">
        <v>30</v>
      </c>
      <c r="C87" s="266">
        <f>D87*('BDI '!$D$23+1)</f>
        <v>64.5</v>
      </c>
      <c r="D87" s="261">
        <v>55.95</v>
      </c>
      <c r="E87" s="448"/>
      <c r="F87" s="448"/>
      <c r="G87" s="448"/>
      <c r="I87" s="88"/>
      <c r="L87" s="93"/>
      <c r="M87" s="88"/>
      <c r="Q87" s="88"/>
      <c r="U87" s="88"/>
      <c r="Y87" s="88"/>
      <c r="AC87" s="88"/>
      <c r="AG87" s="88"/>
      <c r="AK87" s="88"/>
      <c r="AO87" s="88"/>
      <c r="AS87" s="88"/>
      <c r="AW87" s="88"/>
      <c r="BA87" s="88"/>
      <c r="BE87" s="88"/>
      <c r="BI87" s="88"/>
      <c r="BM87" s="88"/>
      <c r="BQ87" s="88"/>
      <c r="BU87" s="88"/>
      <c r="BY87" s="88"/>
      <c r="CC87" s="88"/>
      <c r="CG87" s="88"/>
      <c r="CK87" s="88"/>
      <c r="CO87" s="88"/>
      <c r="CS87" s="88"/>
      <c r="CW87" s="88"/>
      <c r="DA87" s="88"/>
      <c r="DE87" s="88"/>
      <c r="DI87" s="88"/>
      <c r="DM87" s="88"/>
      <c r="DQ87" s="88"/>
      <c r="DU87" s="88"/>
      <c r="DY87" s="88"/>
      <c r="EC87" s="88"/>
      <c r="EG87" s="88"/>
      <c r="EK87" s="88"/>
      <c r="EO87" s="88"/>
      <c r="ES87" s="88"/>
      <c r="EW87" s="88"/>
      <c r="FA87" s="88"/>
      <c r="FE87" s="88"/>
      <c r="FI87" s="88"/>
      <c r="FM87" s="88"/>
      <c r="FQ87" s="88"/>
      <c r="FU87" s="88"/>
      <c r="FY87" s="88"/>
      <c r="GC87" s="88"/>
      <c r="GG87" s="88"/>
      <c r="GK87" s="88"/>
      <c r="GO87" s="88"/>
    </row>
    <row r="88" spans="1:197" ht="18" customHeight="1" x14ac:dyDescent="0.2">
      <c r="A88" s="109" t="s">
        <v>42</v>
      </c>
      <c r="B88" s="94" t="s">
        <v>35</v>
      </c>
      <c r="C88" s="266">
        <f>D88*('BDI '!$D$23+1)</f>
        <v>3.7</v>
      </c>
      <c r="D88" s="261">
        <v>3.21</v>
      </c>
      <c r="E88" s="448"/>
      <c r="F88" s="448"/>
      <c r="G88" s="448"/>
      <c r="I88" s="88"/>
      <c r="L88" s="93"/>
      <c r="M88" s="88"/>
      <c r="Q88" s="88"/>
      <c r="U88" s="88"/>
      <c r="Y88" s="88"/>
      <c r="AC88" s="88"/>
      <c r="AG88" s="88"/>
      <c r="AK88" s="88"/>
      <c r="AO88" s="88"/>
      <c r="AS88" s="88"/>
      <c r="AW88" s="88"/>
      <c r="BA88" s="88"/>
      <c r="BE88" s="88"/>
      <c r="BI88" s="88"/>
      <c r="BM88" s="88"/>
      <c r="BQ88" s="88"/>
      <c r="BU88" s="88"/>
      <c r="BY88" s="88"/>
      <c r="CC88" s="88"/>
      <c r="CG88" s="88"/>
      <c r="CK88" s="88"/>
      <c r="CO88" s="88"/>
      <c r="CS88" s="88"/>
      <c r="CW88" s="88"/>
      <c r="DA88" s="88"/>
      <c r="DE88" s="88"/>
      <c r="DI88" s="88"/>
      <c r="DM88" s="88"/>
      <c r="DQ88" s="88"/>
      <c r="DU88" s="88"/>
      <c r="DY88" s="88"/>
      <c r="EC88" s="88"/>
      <c r="EG88" s="88"/>
      <c r="EK88" s="88"/>
      <c r="EO88" s="88"/>
      <c r="ES88" s="88"/>
      <c r="EW88" s="88"/>
      <c r="FA88" s="88"/>
      <c r="FE88" s="88"/>
      <c r="FI88" s="88"/>
      <c r="FM88" s="88"/>
      <c r="FQ88" s="88"/>
      <c r="FU88" s="88"/>
      <c r="FY88" s="88"/>
      <c r="GC88" s="88"/>
      <c r="GG88" s="88"/>
      <c r="GK88" s="88"/>
      <c r="GO88" s="88"/>
    </row>
    <row r="89" spans="1:197" ht="18" customHeight="1" x14ac:dyDescent="0.2">
      <c r="A89" s="108" t="s">
        <v>38</v>
      </c>
      <c r="B89" s="94" t="s">
        <v>35</v>
      </c>
      <c r="C89" s="266">
        <f>D89*('BDI '!$D$23+1)</f>
        <v>5.42</v>
      </c>
      <c r="D89" s="261">
        <v>4.7</v>
      </c>
      <c r="E89" s="448"/>
      <c r="F89" s="448"/>
      <c r="G89" s="448"/>
      <c r="I89" s="88"/>
      <c r="L89" s="93"/>
      <c r="M89" s="88"/>
      <c r="Q89" s="88"/>
      <c r="U89" s="88"/>
      <c r="Y89" s="88"/>
      <c r="AC89" s="88"/>
      <c r="AG89" s="88"/>
      <c r="AK89" s="88"/>
      <c r="AO89" s="88"/>
      <c r="AS89" s="88"/>
      <c r="AW89" s="88"/>
      <c r="BA89" s="88"/>
      <c r="BE89" s="88"/>
      <c r="BI89" s="88"/>
      <c r="BM89" s="88"/>
      <c r="BQ89" s="88"/>
      <c r="BU89" s="88"/>
      <c r="BY89" s="88"/>
      <c r="CC89" s="88"/>
      <c r="CG89" s="88"/>
      <c r="CK89" s="88"/>
      <c r="CO89" s="88"/>
      <c r="CS89" s="88"/>
      <c r="CW89" s="88"/>
      <c r="DA89" s="88"/>
      <c r="DE89" s="88"/>
      <c r="DI89" s="88"/>
      <c r="DM89" s="88"/>
      <c r="DQ89" s="88"/>
      <c r="DU89" s="88"/>
      <c r="DY89" s="88"/>
      <c r="EC89" s="88"/>
      <c r="EG89" s="88"/>
      <c r="EK89" s="88"/>
      <c r="EO89" s="88"/>
      <c r="ES89" s="88"/>
      <c r="EW89" s="88"/>
      <c r="FA89" s="88"/>
      <c r="FE89" s="88"/>
      <c r="FI89" s="88"/>
      <c r="FM89" s="88"/>
      <c r="FQ89" s="88"/>
      <c r="FU89" s="88"/>
      <c r="FY89" s="88"/>
      <c r="GC89" s="88"/>
      <c r="GG89" s="88"/>
      <c r="GK89" s="88"/>
      <c r="GO89" s="88"/>
    </row>
    <row r="90" spans="1:197" ht="18" customHeight="1" x14ac:dyDescent="0.2">
      <c r="A90" s="109" t="s">
        <v>283</v>
      </c>
      <c r="B90" s="94" t="s">
        <v>30</v>
      </c>
      <c r="C90" s="266">
        <f>D90*('BDI '!$D$23+1)</f>
        <v>23.38</v>
      </c>
      <c r="D90" s="261">
        <v>20.28</v>
      </c>
      <c r="E90" s="448"/>
      <c r="F90" s="448"/>
      <c r="G90" s="448"/>
      <c r="I90" s="88"/>
      <c r="L90" s="93"/>
      <c r="M90" s="88"/>
      <c r="Q90" s="88"/>
      <c r="U90" s="88"/>
      <c r="Y90" s="88"/>
      <c r="AC90" s="88"/>
      <c r="AG90" s="88"/>
      <c r="AK90" s="88"/>
      <c r="AO90" s="88"/>
      <c r="AS90" s="88"/>
      <c r="AW90" s="88"/>
      <c r="BA90" s="88"/>
      <c r="BE90" s="88"/>
      <c r="BI90" s="88"/>
      <c r="BM90" s="88"/>
      <c r="BQ90" s="88"/>
      <c r="BU90" s="88"/>
      <c r="BY90" s="88"/>
      <c r="CC90" s="88"/>
      <c r="CG90" s="88"/>
      <c r="CK90" s="88"/>
      <c r="CO90" s="88"/>
      <c r="CS90" s="88"/>
      <c r="CW90" s="88"/>
      <c r="DA90" s="88"/>
      <c r="DE90" s="88"/>
      <c r="DI90" s="88"/>
      <c r="DM90" s="88"/>
      <c r="DQ90" s="88"/>
      <c r="DU90" s="88"/>
      <c r="DY90" s="88"/>
      <c r="EC90" s="88"/>
      <c r="EG90" s="88"/>
      <c r="EK90" s="88"/>
      <c r="EO90" s="88"/>
      <c r="ES90" s="88"/>
      <c r="EW90" s="88"/>
      <c r="FA90" s="88"/>
      <c r="FE90" s="88"/>
      <c r="FI90" s="88"/>
      <c r="FM90" s="88"/>
      <c r="FQ90" s="88"/>
      <c r="FU90" s="88"/>
      <c r="FY90" s="88"/>
      <c r="GC90" s="88"/>
      <c r="GG90" s="88"/>
      <c r="GK90" s="88"/>
      <c r="GO90" s="88"/>
    </row>
    <row r="91" spans="1:197" ht="18" customHeight="1" x14ac:dyDescent="0.2">
      <c r="A91" s="96" t="s">
        <v>591</v>
      </c>
      <c r="B91" s="94" t="s">
        <v>35</v>
      </c>
      <c r="C91" s="266">
        <f>D91*('BDI '!$D$23+1)</f>
        <v>11.12</v>
      </c>
      <c r="D91" s="261">
        <v>9.65</v>
      </c>
      <c r="E91" s="448"/>
      <c r="F91" s="448"/>
      <c r="G91" s="448"/>
      <c r="I91" s="88"/>
      <c r="L91" s="93"/>
      <c r="M91" s="88"/>
      <c r="Q91" s="88"/>
      <c r="U91" s="88"/>
      <c r="Y91" s="88"/>
      <c r="AC91" s="88"/>
      <c r="AG91" s="88"/>
      <c r="AK91" s="88"/>
      <c r="AO91" s="88"/>
      <c r="AS91" s="88"/>
      <c r="AW91" s="88"/>
      <c r="BA91" s="88"/>
      <c r="BE91" s="88"/>
      <c r="BI91" s="88"/>
      <c r="BM91" s="88"/>
      <c r="BQ91" s="88"/>
      <c r="BU91" s="88"/>
      <c r="BY91" s="88"/>
      <c r="CC91" s="88"/>
      <c r="CG91" s="88"/>
      <c r="CK91" s="88"/>
      <c r="CO91" s="88"/>
      <c r="CS91" s="88"/>
      <c r="CW91" s="88"/>
      <c r="DA91" s="88"/>
      <c r="DE91" s="88"/>
      <c r="DI91" s="88"/>
      <c r="DM91" s="88"/>
      <c r="DQ91" s="88"/>
      <c r="DU91" s="88"/>
      <c r="DY91" s="88"/>
      <c r="EC91" s="88"/>
      <c r="EG91" s="88"/>
      <c r="EK91" s="88"/>
      <c r="EO91" s="88"/>
      <c r="ES91" s="88"/>
      <c r="EW91" s="88"/>
      <c r="FA91" s="88"/>
      <c r="FE91" s="88"/>
      <c r="FI91" s="88"/>
      <c r="FM91" s="88"/>
      <c r="FQ91" s="88"/>
      <c r="FU91" s="88"/>
      <c r="FY91" s="88"/>
      <c r="GC91" s="88"/>
      <c r="GG91" s="88"/>
      <c r="GK91" s="88"/>
      <c r="GO91" s="88"/>
    </row>
    <row r="92" spans="1:197" ht="18" customHeight="1" x14ac:dyDescent="0.2">
      <c r="A92" s="90" t="s">
        <v>590</v>
      </c>
      <c r="B92" s="94" t="s">
        <v>32</v>
      </c>
      <c r="C92" s="266">
        <f>D92*('BDI '!$D$23+1)</f>
        <v>21.19</v>
      </c>
      <c r="D92" s="261">
        <v>18.38</v>
      </c>
      <c r="E92" s="448"/>
      <c r="F92" s="448"/>
      <c r="G92" s="448"/>
      <c r="I92" s="88"/>
      <c r="L92" s="93"/>
      <c r="M92" s="88"/>
      <c r="Q92" s="88"/>
      <c r="U92" s="88"/>
      <c r="Y92" s="88"/>
      <c r="AC92" s="88"/>
      <c r="AG92" s="88"/>
      <c r="AK92" s="88"/>
      <c r="AO92" s="88"/>
      <c r="AS92" s="88"/>
      <c r="AW92" s="88"/>
      <c r="BA92" s="88"/>
      <c r="BE92" s="88"/>
      <c r="BI92" s="88"/>
      <c r="BM92" s="88"/>
      <c r="BQ92" s="88"/>
      <c r="BU92" s="88"/>
      <c r="BY92" s="88"/>
      <c r="CC92" s="88"/>
      <c r="CG92" s="88"/>
      <c r="CK92" s="88"/>
      <c r="CO92" s="88"/>
      <c r="CS92" s="88"/>
      <c r="CW92" s="88"/>
      <c r="DA92" s="88"/>
      <c r="DE92" s="88"/>
      <c r="DI92" s="88"/>
      <c r="DM92" s="88"/>
      <c r="DQ92" s="88"/>
      <c r="DU92" s="88"/>
      <c r="DY92" s="88"/>
      <c r="EC92" s="88"/>
      <c r="EG92" s="88"/>
      <c r="EK92" s="88"/>
      <c r="EO92" s="88"/>
      <c r="ES92" s="88"/>
      <c r="EW92" s="88"/>
      <c r="FA92" s="88"/>
      <c r="FE92" s="88"/>
      <c r="FI92" s="88"/>
      <c r="FM92" s="88"/>
      <c r="FQ92" s="88"/>
      <c r="FU92" s="88"/>
      <c r="FY92" s="88"/>
      <c r="GC92" s="88"/>
      <c r="GG92" s="88"/>
      <c r="GK92" s="88"/>
      <c r="GO92" s="88"/>
    </row>
    <row r="93" spans="1:197" ht="18" customHeight="1" x14ac:dyDescent="0.2">
      <c r="A93" s="108" t="s">
        <v>281</v>
      </c>
      <c r="B93" s="94" t="s">
        <v>32</v>
      </c>
      <c r="C93" s="266">
        <f>D93*('BDI '!$D$23+1)</f>
        <v>24.72</v>
      </c>
      <c r="D93" s="261">
        <v>21.44</v>
      </c>
      <c r="E93" s="448"/>
      <c r="F93" s="448"/>
      <c r="G93" s="448"/>
      <c r="I93" s="88"/>
      <c r="L93" s="93"/>
      <c r="M93" s="88"/>
      <c r="Q93" s="88"/>
      <c r="U93" s="88"/>
      <c r="Y93" s="88"/>
      <c r="AC93" s="88"/>
      <c r="AG93" s="88"/>
      <c r="AK93" s="88"/>
      <c r="AO93" s="88"/>
      <c r="AS93" s="88"/>
      <c r="AW93" s="88"/>
      <c r="BA93" s="88"/>
      <c r="BE93" s="88"/>
      <c r="BI93" s="88"/>
      <c r="BM93" s="88"/>
      <c r="BQ93" s="88"/>
      <c r="BU93" s="88"/>
      <c r="BY93" s="88"/>
      <c r="CC93" s="88"/>
      <c r="CG93" s="88"/>
      <c r="CK93" s="88"/>
      <c r="CO93" s="88"/>
      <c r="CS93" s="88"/>
      <c r="CW93" s="88"/>
      <c r="DA93" s="88"/>
      <c r="DE93" s="88"/>
      <c r="DI93" s="88"/>
      <c r="DM93" s="88"/>
      <c r="DQ93" s="88"/>
      <c r="DU93" s="88"/>
      <c r="DY93" s="88"/>
      <c r="EC93" s="88"/>
      <c r="EG93" s="88"/>
      <c r="EK93" s="88"/>
      <c r="EO93" s="88"/>
      <c r="ES93" s="88"/>
      <c r="EW93" s="88"/>
      <c r="FA93" s="88"/>
      <c r="FE93" s="88"/>
      <c r="FI93" s="88"/>
      <c r="FM93" s="88"/>
      <c r="FQ93" s="88"/>
      <c r="FU93" s="88"/>
      <c r="FY93" s="88"/>
      <c r="GC93" s="88"/>
      <c r="GG93" s="88"/>
      <c r="GK93" s="88"/>
      <c r="GO93" s="88"/>
    </row>
    <row r="94" spans="1:197" ht="25.5" x14ac:dyDescent="0.2">
      <c r="A94" s="108" t="s">
        <v>34</v>
      </c>
      <c r="B94" s="94" t="s">
        <v>32</v>
      </c>
      <c r="C94" s="266">
        <f>D94*('BDI '!$D$23+1)</f>
        <v>59.75</v>
      </c>
      <c r="D94" s="261">
        <v>51.83</v>
      </c>
      <c r="E94" s="448"/>
      <c r="F94" s="448"/>
      <c r="G94" s="448"/>
      <c r="I94" s="88"/>
      <c r="L94" s="93"/>
      <c r="M94" s="88"/>
      <c r="Q94" s="88"/>
      <c r="U94" s="88"/>
      <c r="Y94" s="88"/>
      <c r="AC94" s="88"/>
      <c r="AG94" s="88"/>
      <c r="AK94" s="88"/>
      <c r="AO94" s="88"/>
      <c r="AS94" s="88"/>
      <c r="AW94" s="88"/>
      <c r="BA94" s="88"/>
      <c r="BE94" s="88"/>
      <c r="BI94" s="88"/>
      <c r="BM94" s="88"/>
      <c r="BQ94" s="88"/>
      <c r="BU94" s="88"/>
      <c r="BY94" s="88"/>
      <c r="CC94" s="88"/>
      <c r="CG94" s="88"/>
      <c r="CK94" s="88"/>
      <c r="CO94" s="88"/>
      <c r="CS94" s="88"/>
      <c r="CW94" s="88"/>
      <c r="DA94" s="88"/>
      <c r="DE94" s="88"/>
      <c r="DI94" s="88"/>
      <c r="DM94" s="88"/>
      <c r="DQ94" s="88"/>
      <c r="DU94" s="88"/>
      <c r="DY94" s="88"/>
      <c r="EC94" s="88"/>
      <c r="EG94" s="88"/>
      <c r="EK94" s="88"/>
      <c r="EO94" s="88"/>
      <c r="ES94" s="88"/>
      <c r="EW94" s="88"/>
      <c r="FA94" s="88"/>
      <c r="FE94" s="88"/>
      <c r="FI94" s="88"/>
      <c r="FM94" s="88"/>
      <c r="FQ94" s="88"/>
      <c r="FU94" s="88"/>
      <c r="FY94" s="88"/>
      <c r="GC94" s="88"/>
      <c r="GG94" s="88"/>
      <c r="GK94" s="88"/>
      <c r="GO94" s="88"/>
    </row>
    <row r="95" spans="1:197" s="413" customFormat="1" ht="18" customHeight="1" x14ac:dyDescent="0.2">
      <c r="A95" s="108" t="s">
        <v>395</v>
      </c>
      <c r="B95" s="94" t="s">
        <v>32</v>
      </c>
      <c r="C95" s="266">
        <f>D95*('BDI '!$D$23+1)</f>
        <v>15.07</v>
      </c>
      <c r="D95" s="261">
        <v>13.07</v>
      </c>
      <c r="E95" s="449"/>
      <c r="F95" s="448"/>
      <c r="G95" s="449"/>
      <c r="I95" s="415"/>
      <c r="J95" s="412"/>
      <c r="K95" s="412"/>
      <c r="L95" s="414"/>
      <c r="M95" s="415"/>
      <c r="N95" s="412"/>
      <c r="O95" s="412"/>
      <c r="Q95" s="415"/>
      <c r="R95" s="412"/>
      <c r="S95" s="412"/>
      <c r="U95" s="415"/>
      <c r="V95" s="412"/>
      <c r="W95" s="412"/>
      <c r="Y95" s="415"/>
      <c r="Z95" s="412"/>
      <c r="AA95" s="412"/>
      <c r="AC95" s="415"/>
      <c r="AD95" s="412"/>
      <c r="AE95" s="412"/>
      <c r="AG95" s="415"/>
      <c r="AH95" s="412"/>
      <c r="AI95" s="412"/>
      <c r="AK95" s="415"/>
      <c r="AL95" s="412"/>
      <c r="AM95" s="412"/>
      <c r="AO95" s="415"/>
      <c r="AP95" s="412"/>
      <c r="AQ95" s="412"/>
      <c r="AS95" s="415"/>
      <c r="AT95" s="412"/>
      <c r="AU95" s="412"/>
      <c r="AW95" s="415"/>
      <c r="AX95" s="412"/>
      <c r="AY95" s="412"/>
      <c r="BA95" s="415"/>
      <c r="BB95" s="412"/>
      <c r="BC95" s="412"/>
      <c r="BE95" s="415"/>
      <c r="BF95" s="412"/>
      <c r="BG95" s="412"/>
      <c r="BI95" s="415"/>
      <c r="BJ95" s="412"/>
      <c r="BK95" s="412"/>
      <c r="BM95" s="415"/>
      <c r="BN95" s="412"/>
      <c r="BO95" s="412"/>
      <c r="BQ95" s="415"/>
      <c r="BR95" s="412"/>
      <c r="BS95" s="412"/>
      <c r="BU95" s="415"/>
      <c r="BV95" s="412"/>
      <c r="BW95" s="412"/>
      <c r="BY95" s="415"/>
      <c r="BZ95" s="412"/>
      <c r="CA95" s="412"/>
      <c r="CC95" s="415"/>
      <c r="CD95" s="412"/>
      <c r="CE95" s="412"/>
      <c r="CG95" s="415"/>
      <c r="CH95" s="412"/>
      <c r="CI95" s="412"/>
      <c r="CK95" s="415"/>
      <c r="CL95" s="412"/>
      <c r="CM95" s="412"/>
      <c r="CO95" s="415"/>
      <c r="CP95" s="412"/>
      <c r="CQ95" s="412"/>
      <c r="CS95" s="415"/>
      <c r="CT95" s="412"/>
      <c r="CU95" s="412"/>
      <c r="CW95" s="415"/>
      <c r="CX95" s="412"/>
      <c r="CY95" s="412"/>
      <c r="DA95" s="415"/>
      <c r="DB95" s="412"/>
      <c r="DC95" s="412"/>
      <c r="DE95" s="415"/>
      <c r="DF95" s="412"/>
      <c r="DG95" s="412"/>
      <c r="DI95" s="415"/>
      <c r="DJ95" s="412"/>
      <c r="DK95" s="412"/>
      <c r="DM95" s="415"/>
      <c r="DN95" s="412"/>
      <c r="DO95" s="412"/>
      <c r="DQ95" s="415"/>
      <c r="DR95" s="412"/>
      <c r="DS95" s="412"/>
      <c r="DU95" s="415"/>
      <c r="DV95" s="412"/>
      <c r="DW95" s="412"/>
      <c r="DY95" s="415"/>
      <c r="DZ95" s="412"/>
      <c r="EA95" s="412"/>
      <c r="EC95" s="415"/>
      <c r="ED95" s="412"/>
      <c r="EE95" s="412"/>
      <c r="EG95" s="415"/>
      <c r="EH95" s="412"/>
      <c r="EI95" s="412"/>
      <c r="EK95" s="415"/>
      <c r="EL95" s="412"/>
      <c r="EM95" s="412"/>
      <c r="EO95" s="415"/>
      <c r="EP95" s="412"/>
      <c r="EQ95" s="412"/>
      <c r="ES95" s="415"/>
      <c r="ET95" s="412"/>
      <c r="EU95" s="412"/>
      <c r="EW95" s="415"/>
      <c r="EX95" s="412"/>
      <c r="EY95" s="412"/>
      <c r="FA95" s="415"/>
      <c r="FB95" s="412"/>
      <c r="FC95" s="412"/>
      <c r="FE95" s="415"/>
      <c r="FF95" s="412"/>
      <c r="FG95" s="412"/>
      <c r="FI95" s="415"/>
      <c r="FJ95" s="412"/>
      <c r="FK95" s="412"/>
      <c r="FM95" s="415"/>
      <c r="FN95" s="412"/>
      <c r="FO95" s="412"/>
      <c r="FQ95" s="415"/>
      <c r="FR95" s="412"/>
      <c r="FS95" s="412"/>
      <c r="FU95" s="415"/>
      <c r="FV95" s="412"/>
      <c r="FW95" s="412"/>
      <c r="FY95" s="415"/>
      <c r="FZ95" s="412"/>
      <c r="GA95" s="412"/>
      <c r="GC95" s="415"/>
      <c r="GD95" s="412"/>
      <c r="GE95" s="412"/>
      <c r="GG95" s="415"/>
      <c r="GH95" s="412"/>
      <c r="GI95" s="412"/>
      <c r="GK95" s="415"/>
      <c r="GL95" s="412"/>
      <c r="GM95" s="412"/>
      <c r="GO95" s="415"/>
    </row>
    <row r="96" spans="1:197" ht="18" customHeight="1" x14ac:dyDescent="0.2">
      <c r="A96" s="90" t="s">
        <v>644</v>
      </c>
      <c r="B96" s="94" t="s">
        <v>32</v>
      </c>
      <c r="C96" s="266">
        <f>D96*('BDI '!$D$23+1)</f>
        <v>15.99</v>
      </c>
      <c r="D96" s="261">
        <v>13.87</v>
      </c>
      <c r="E96" s="448"/>
      <c r="F96" s="448"/>
      <c r="G96" s="448"/>
      <c r="I96" s="88"/>
      <c r="L96" s="93"/>
      <c r="M96" s="88"/>
      <c r="Q96" s="88"/>
      <c r="U96" s="88"/>
      <c r="Y96" s="88"/>
      <c r="AC96" s="88"/>
      <c r="AG96" s="88"/>
      <c r="AK96" s="88"/>
      <c r="AO96" s="88"/>
      <c r="AS96" s="88"/>
      <c r="AW96" s="88"/>
      <c r="BA96" s="88"/>
      <c r="BE96" s="88"/>
      <c r="BI96" s="88"/>
      <c r="BM96" s="88"/>
      <c r="BQ96" s="88"/>
      <c r="BU96" s="88"/>
      <c r="BY96" s="88"/>
      <c r="CC96" s="88"/>
      <c r="CG96" s="88"/>
      <c r="CK96" s="88"/>
      <c r="CO96" s="88"/>
      <c r="CS96" s="88"/>
      <c r="CW96" s="88"/>
      <c r="DA96" s="88"/>
      <c r="DE96" s="88"/>
      <c r="DI96" s="88"/>
      <c r="DM96" s="88"/>
      <c r="DQ96" s="88"/>
      <c r="DU96" s="88"/>
      <c r="DY96" s="88"/>
      <c r="EC96" s="88"/>
      <c r="EG96" s="88"/>
      <c r="EK96" s="88"/>
      <c r="EO96" s="88"/>
      <c r="ES96" s="88"/>
      <c r="EW96" s="88"/>
      <c r="FA96" s="88"/>
      <c r="FE96" s="88"/>
      <c r="FI96" s="88"/>
      <c r="FM96" s="88"/>
      <c r="FQ96" s="88"/>
      <c r="FU96" s="88"/>
      <c r="FY96" s="88"/>
      <c r="GC96" s="88"/>
      <c r="GG96" s="88"/>
      <c r="GK96" s="88"/>
      <c r="GO96" s="88"/>
    </row>
    <row r="97" spans="1:197" ht="18" customHeight="1" x14ac:dyDescent="0.2">
      <c r="A97" s="108" t="s">
        <v>386</v>
      </c>
      <c r="B97" s="94" t="s">
        <v>32</v>
      </c>
      <c r="C97" s="266">
        <f>D97*('BDI '!$D$23+1)</f>
        <v>5.31</v>
      </c>
      <c r="D97" s="261">
        <v>4.6100000000000003</v>
      </c>
      <c r="E97" s="448"/>
      <c r="F97" s="448"/>
      <c r="G97" s="448"/>
      <c r="I97" s="88"/>
      <c r="L97" s="93"/>
      <c r="M97" s="88"/>
      <c r="Q97" s="88"/>
      <c r="U97" s="88"/>
      <c r="Y97" s="88"/>
      <c r="AC97" s="88"/>
      <c r="AG97" s="88"/>
      <c r="AK97" s="88"/>
      <c r="AO97" s="88"/>
      <c r="AS97" s="88"/>
      <c r="AW97" s="88"/>
      <c r="BA97" s="88"/>
      <c r="BE97" s="88"/>
      <c r="BI97" s="88"/>
      <c r="BM97" s="88"/>
      <c r="BQ97" s="88"/>
      <c r="BU97" s="88"/>
      <c r="BY97" s="88"/>
      <c r="CC97" s="88"/>
      <c r="CG97" s="88"/>
      <c r="CK97" s="88"/>
      <c r="CO97" s="88"/>
      <c r="CS97" s="88"/>
      <c r="CW97" s="88"/>
      <c r="DA97" s="88"/>
      <c r="DE97" s="88"/>
      <c r="DI97" s="88"/>
      <c r="DM97" s="88"/>
      <c r="DQ97" s="88"/>
      <c r="DU97" s="88"/>
      <c r="DY97" s="88"/>
      <c r="EC97" s="88"/>
      <c r="EG97" s="88"/>
      <c r="EK97" s="88"/>
      <c r="EO97" s="88"/>
      <c r="ES97" s="88"/>
      <c r="EW97" s="88"/>
      <c r="FA97" s="88"/>
      <c r="FE97" s="88"/>
      <c r="FI97" s="88"/>
      <c r="FM97" s="88"/>
      <c r="FQ97" s="88"/>
      <c r="FU97" s="88"/>
      <c r="FY97" s="88"/>
      <c r="GC97" s="88"/>
      <c r="GG97" s="88"/>
      <c r="GK97" s="88"/>
      <c r="GO97" s="88"/>
    </row>
    <row r="98" spans="1:197" s="413" customFormat="1" ht="18" customHeight="1" x14ac:dyDescent="0.2">
      <c r="A98" s="109" t="s">
        <v>652</v>
      </c>
      <c r="B98" s="94" t="s">
        <v>32</v>
      </c>
      <c r="C98" s="266">
        <f>D98*('BDI '!$D$23+1)</f>
        <v>140</v>
      </c>
      <c r="D98" s="261">
        <v>121.44</v>
      </c>
      <c r="E98" s="449"/>
      <c r="F98" s="448"/>
      <c r="G98" s="449"/>
      <c r="I98" s="415"/>
      <c r="J98" s="412"/>
      <c r="K98" s="412"/>
      <c r="L98" s="414"/>
      <c r="M98" s="415"/>
      <c r="N98" s="412"/>
      <c r="O98" s="412"/>
      <c r="Q98" s="415"/>
      <c r="R98" s="412"/>
      <c r="S98" s="412"/>
      <c r="U98" s="415"/>
      <c r="V98" s="412"/>
      <c r="W98" s="412"/>
      <c r="Y98" s="415"/>
      <c r="Z98" s="412"/>
      <c r="AA98" s="412"/>
      <c r="AC98" s="415"/>
      <c r="AD98" s="412"/>
      <c r="AE98" s="412"/>
      <c r="AG98" s="415"/>
      <c r="AH98" s="412"/>
      <c r="AI98" s="412"/>
      <c r="AK98" s="415"/>
      <c r="AL98" s="412"/>
      <c r="AM98" s="412"/>
      <c r="AO98" s="415"/>
      <c r="AP98" s="412"/>
      <c r="AQ98" s="412"/>
      <c r="AS98" s="415"/>
      <c r="AT98" s="412"/>
      <c r="AU98" s="412"/>
      <c r="AW98" s="415"/>
      <c r="AX98" s="412"/>
      <c r="AY98" s="412"/>
      <c r="BA98" s="415"/>
      <c r="BB98" s="412"/>
      <c r="BC98" s="412"/>
      <c r="BE98" s="415"/>
      <c r="BF98" s="412"/>
      <c r="BG98" s="412"/>
      <c r="BI98" s="415"/>
      <c r="BJ98" s="412"/>
      <c r="BK98" s="412"/>
      <c r="BM98" s="415"/>
      <c r="BN98" s="412"/>
      <c r="BO98" s="412"/>
      <c r="BQ98" s="415"/>
      <c r="BR98" s="412"/>
      <c r="BS98" s="412"/>
      <c r="BU98" s="415"/>
      <c r="BV98" s="412"/>
      <c r="BW98" s="412"/>
      <c r="BY98" s="415"/>
      <c r="BZ98" s="412"/>
      <c r="CA98" s="412"/>
      <c r="CC98" s="415"/>
      <c r="CD98" s="412"/>
      <c r="CE98" s="412"/>
      <c r="CG98" s="415"/>
      <c r="CH98" s="412"/>
      <c r="CI98" s="412"/>
      <c r="CK98" s="415"/>
      <c r="CL98" s="412"/>
      <c r="CM98" s="412"/>
      <c r="CO98" s="415"/>
      <c r="CP98" s="412"/>
      <c r="CQ98" s="412"/>
      <c r="CS98" s="415"/>
      <c r="CT98" s="412"/>
      <c r="CU98" s="412"/>
      <c r="CW98" s="415"/>
      <c r="CX98" s="412"/>
      <c r="CY98" s="412"/>
      <c r="DA98" s="415"/>
      <c r="DB98" s="412"/>
      <c r="DC98" s="412"/>
      <c r="DE98" s="415"/>
      <c r="DF98" s="412"/>
      <c r="DG98" s="412"/>
      <c r="DI98" s="415"/>
      <c r="DJ98" s="412"/>
      <c r="DK98" s="412"/>
      <c r="DM98" s="415"/>
      <c r="DN98" s="412"/>
      <c r="DO98" s="412"/>
      <c r="DQ98" s="415"/>
      <c r="DR98" s="412"/>
      <c r="DS98" s="412"/>
      <c r="DU98" s="415"/>
      <c r="DV98" s="412"/>
      <c r="DW98" s="412"/>
      <c r="DY98" s="415"/>
      <c r="DZ98" s="412"/>
      <c r="EA98" s="412"/>
      <c r="EC98" s="415"/>
      <c r="ED98" s="412"/>
      <c r="EE98" s="412"/>
      <c r="EG98" s="415"/>
      <c r="EH98" s="412"/>
      <c r="EI98" s="412"/>
      <c r="EK98" s="415"/>
      <c r="EL98" s="412"/>
      <c r="EM98" s="412"/>
      <c r="EO98" s="415"/>
      <c r="EP98" s="412"/>
      <c r="EQ98" s="412"/>
      <c r="ES98" s="415"/>
      <c r="ET98" s="412"/>
      <c r="EU98" s="412"/>
      <c r="EW98" s="415"/>
      <c r="EX98" s="412"/>
      <c r="EY98" s="412"/>
      <c r="FA98" s="415"/>
      <c r="FB98" s="412"/>
      <c r="FC98" s="412"/>
      <c r="FE98" s="415"/>
      <c r="FF98" s="412"/>
      <c r="FG98" s="412"/>
      <c r="FI98" s="415"/>
      <c r="FJ98" s="412"/>
      <c r="FK98" s="412"/>
      <c r="FM98" s="415"/>
      <c r="FN98" s="412"/>
      <c r="FO98" s="412"/>
      <c r="FQ98" s="415"/>
      <c r="FR98" s="412"/>
      <c r="FS98" s="412"/>
      <c r="FU98" s="415"/>
      <c r="FV98" s="412"/>
      <c r="FW98" s="412"/>
      <c r="FY98" s="415"/>
      <c r="FZ98" s="412"/>
      <c r="GA98" s="412"/>
      <c r="GC98" s="415"/>
      <c r="GD98" s="412"/>
      <c r="GE98" s="412"/>
      <c r="GG98" s="415"/>
      <c r="GH98" s="412"/>
      <c r="GI98" s="412"/>
      <c r="GK98" s="415"/>
      <c r="GL98" s="412"/>
      <c r="GM98" s="412"/>
      <c r="GO98" s="415"/>
    </row>
    <row r="99" spans="1:197" ht="18" customHeight="1" x14ac:dyDescent="0.2">
      <c r="A99" s="108" t="s">
        <v>238</v>
      </c>
      <c r="B99" s="94" t="s">
        <v>32</v>
      </c>
      <c r="C99" s="266">
        <f>D99*('BDI '!$D$23+1)</f>
        <v>3.4</v>
      </c>
      <c r="D99" s="261">
        <v>2.95</v>
      </c>
      <c r="E99" s="448"/>
      <c r="F99" s="448"/>
      <c r="G99" s="448"/>
      <c r="I99" s="88"/>
      <c r="L99" s="93"/>
      <c r="M99" s="88"/>
      <c r="Q99" s="88"/>
      <c r="U99" s="88"/>
      <c r="Y99" s="88"/>
      <c r="AC99" s="88"/>
      <c r="AG99" s="88"/>
      <c r="AK99" s="88"/>
      <c r="AO99" s="88"/>
      <c r="AS99" s="88"/>
      <c r="AW99" s="88"/>
      <c r="BA99" s="88"/>
      <c r="BE99" s="88"/>
      <c r="BI99" s="88"/>
      <c r="BM99" s="88"/>
      <c r="BQ99" s="88"/>
      <c r="BU99" s="88"/>
      <c r="BY99" s="88"/>
      <c r="CC99" s="88"/>
      <c r="CG99" s="88"/>
      <c r="CK99" s="88"/>
      <c r="CO99" s="88"/>
      <c r="CS99" s="88"/>
      <c r="CW99" s="88"/>
      <c r="DA99" s="88"/>
      <c r="DE99" s="88"/>
      <c r="DI99" s="88"/>
      <c r="DM99" s="88"/>
      <c r="DQ99" s="88"/>
      <c r="DU99" s="88"/>
      <c r="DY99" s="88"/>
      <c r="EC99" s="88"/>
      <c r="EG99" s="88"/>
      <c r="EK99" s="88"/>
      <c r="EO99" s="88"/>
      <c r="ES99" s="88"/>
      <c r="EW99" s="88"/>
      <c r="FA99" s="88"/>
      <c r="FE99" s="88"/>
      <c r="FI99" s="88"/>
      <c r="FM99" s="88"/>
      <c r="FQ99" s="88"/>
      <c r="FU99" s="88"/>
      <c r="FY99" s="88"/>
      <c r="GC99" s="88"/>
      <c r="GG99" s="88"/>
      <c r="GK99" s="88"/>
      <c r="GO99" s="88"/>
    </row>
    <row r="100" spans="1:197" ht="27" customHeight="1" x14ac:dyDescent="0.2">
      <c r="A100" s="108" t="s">
        <v>390</v>
      </c>
      <c r="B100" s="94" t="s">
        <v>32</v>
      </c>
      <c r="C100" s="266">
        <f>D100*('BDI '!$D$23+1)</f>
        <v>22.16</v>
      </c>
      <c r="D100" s="261">
        <v>19.22</v>
      </c>
      <c r="E100" s="448"/>
      <c r="F100" s="448"/>
      <c r="G100" s="448"/>
      <c r="I100" s="88"/>
      <c r="L100" s="93"/>
      <c r="M100" s="88"/>
      <c r="Q100" s="88"/>
      <c r="U100" s="88"/>
      <c r="Y100" s="88"/>
      <c r="AC100" s="88"/>
      <c r="AG100" s="88"/>
      <c r="AK100" s="88"/>
      <c r="AO100" s="88"/>
      <c r="AS100" s="88"/>
      <c r="AW100" s="88"/>
      <c r="BA100" s="88"/>
      <c r="BE100" s="88"/>
      <c r="BI100" s="88"/>
      <c r="BM100" s="88"/>
      <c r="BQ100" s="88"/>
      <c r="BU100" s="88"/>
      <c r="BY100" s="88"/>
      <c r="CC100" s="88"/>
      <c r="CG100" s="88"/>
      <c r="CK100" s="88"/>
      <c r="CO100" s="88"/>
      <c r="CS100" s="88"/>
      <c r="CW100" s="88"/>
      <c r="DA100" s="88"/>
      <c r="DE100" s="88"/>
      <c r="DI100" s="88"/>
      <c r="DM100" s="88"/>
      <c r="DQ100" s="88"/>
      <c r="DU100" s="88"/>
      <c r="DY100" s="88"/>
      <c r="EC100" s="88"/>
      <c r="EG100" s="88"/>
      <c r="EK100" s="88"/>
      <c r="EO100" s="88"/>
      <c r="ES100" s="88"/>
      <c r="EW100" s="88"/>
      <c r="FA100" s="88"/>
      <c r="FE100" s="88"/>
      <c r="FI100" s="88"/>
      <c r="FM100" s="88"/>
      <c r="FQ100" s="88"/>
      <c r="FU100" s="88"/>
      <c r="FY100" s="88"/>
      <c r="GC100" s="88"/>
      <c r="GG100" s="88"/>
      <c r="GK100" s="88"/>
      <c r="GO100" s="88"/>
    </row>
    <row r="101" spans="1:197" s="413" customFormat="1" ht="27" customHeight="1" x14ac:dyDescent="0.2">
      <c r="A101" s="109" t="s">
        <v>638</v>
      </c>
      <c r="B101" s="94" t="s">
        <v>32</v>
      </c>
      <c r="C101" s="266">
        <f>D101*('BDI '!$D$23+1)</f>
        <v>105.07</v>
      </c>
      <c r="D101" s="261">
        <v>91.14</v>
      </c>
      <c r="E101" s="449"/>
      <c r="F101" s="448"/>
      <c r="G101" s="449"/>
      <c r="I101" s="415"/>
      <c r="J101" s="412"/>
      <c r="K101" s="412"/>
      <c r="L101" s="414"/>
      <c r="M101" s="415"/>
      <c r="N101" s="412"/>
      <c r="O101" s="412"/>
      <c r="Q101" s="415"/>
      <c r="R101" s="412"/>
      <c r="S101" s="412"/>
      <c r="U101" s="415"/>
      <c r="V101" s="412"/>
      <c r="W101" s="412"/>
      <c r="Y101" s="415"/>
      <c r="Z101" s="412"/>
      <c r="AA101" s="412"/>
      <c r="AC101" s="415"/>
      <c r="AD101" s="412"/>
      <c r="AE101" s="412"/>
      <c r="AG101" s="415"/>
      <c r="AH101" s="412"/>
      <c r="AI101" s="412"/>
      <c r="AK101" s="415"/>
      <c r="AL101" s="412"/>
      <c r="AM101" s="412"/>
      <c r="AO101" s="415"/>
      <c r="AP101" s="412"/>
      <c r="AQ101" s="412"/>
      <c r="AS101" s="415"/>
      <c r="AT101" s="412"/>
      <c r="AU101" s="412"/>
      <c r="AW101" s="415"/>
      <c r="AX101" s="412"/>
      <c r="AY101" s="412"/>
      <c r="BA101" s="415"/>
      <c r="BB101" s="412"/>
      <c r="BC101" s="412"/>
      <c r="BE101" s="415"/>
      <c r="BF101" s="412"/>
      <c r="BG101" s="412"/>
      <c r="BI101" s="415"/>
      <c r="BJ101" s="412"/>
      <c r="BK101" s="412"/>
      <c r="BM101" s="415"/>
      <c r="BN101" s="412"/>
      <c r="BO101" s="412"/>
      <c r="BQ101" s="415"/>
      <c r="BR101" s="412"/>
      <c r="BS101" s="412"/>
      <c r="BU101" s="415"/>
      <c r="BV101" s="412"/>
      <c r="BW101" s="412"/>
      <c r="BY101" s="415"/>
      <c r="BZ101" s="412"/>
      <c r="CA101" s="412"/>
      <c r="CC101" s="415"/>
      <c r="CD101" s="412"/>
      <c r="CE101" s="412"/>
      <c r="CG101" s="415"/>
      <c r="CH101" s="412"/>
      <c r="CI101" s="412"/>
      <c r="CK101" s="415"/>
      <c r="CL101" s="412"/>
      <c r="CM101" s="412"/>
      <c r="CO101" s="415"/>
      <c r="CP101" s="412"/>
      <c r="CQ101" s="412"/>
      <c r="CS101" s="415"/>
      <c r="CT101" s="412"/>
      <c r="CU101" s="412"/>
      <c r="CW101" s="415"/>
      <c r="CX101" s="412"/>
      <c r="CY101" s="412"/>
      <c r="DA101" s="415"/>
      <c r="DB101" s="412"/>
      <c r="DC101" s="412"/>
      <c r="DE101" s="415"/>
      <c r="DF101" s="412"/>
      <c r="DG101" s="412"/>
      <c r="DI101" s="415"/>
      <c r="DJ101" s="412"/>
      <c r="DK101" s="412"/>
      <c r="DM101" s="415"/>
      <c r="DN101" s="412"/>
      <c r="DO101" s="412"/>
      <c r="DQ101" s="415"/>
      <c r="DR101" s="412"/>
      <c r="DS101" s="412"/>
      <c r="DU101" s="415"/>
      <c r="DV101" s="412"/>
      <c r="DW101" s="412"/>
      <c r="DY101" s="415"/>
      <c r="DZ101" s="412"/>
      <c r="EA101" s="412"/>
      <c r="EC101" s="415"/>
      <c r="ED101" s="412"/>
      <c r="EE101" s="412"/>
      <c r="EG101" s="415"/>
      <c r="EH101" s="412"/>
      <c r="EI101" s="412"/>
      <c r="EK101" s="415"/>
      <c r="EL101" s="412"/>
      <c r="EM101" s="412"/>
      <c r="EO101" s="415"/>
      <c r="EP101" s="412"/>
      <c r="EQ101" s="412"/>
      <c r="ES101" s="415"/>
      <c r="ET101" s="412"/>
      <c r="EU101" s="412"/>
      <c r="EW101" s="415"/>
      <c r="EX101" s="412"/>
      <c r="EY101" s="412"/>
      <c r="FA101" s="415"/>
      <c r="FB101" s="412"/>
      <c r="FC101" s="412"/>
      <c r="FE101" s="415"/>
      <c r="FF101" s="412"/>
      <c r="FG101" s="412"/>
      <c r="FI101" s="415"/>
      <c r="FJ101" s="412"/>
      <c r="FK101" s="412"/>
      <c r="FM101" s="415"/>
      <c r="FN101" s="412"/>
      <c r="FO101" s="412"/>
      <c r="FQ101" s="415"/>
      <c r="FR101" s="412"/>
      <c r="FS101" s="412"/>
      <c r="FU101" s="415"/>
      <c r="FV101" s="412"/>
      <c r="FW101" s="412"/>
      <c r="FY101" s="415"/>
      <c r="FZ101" s="412"/>
      <c r="GA101" s="412"/>
      <c r="GC101" s="415"/>
      <c r="GD101" s="412"/>
      <c r="GE101" s="412"/>
      <c r="GG101" s="415"/>
      <c r="GH101" s="412"/>
      <c r="GI101" s="412"/>
      <c r="GK101" s="415"/>
      <c r="GL101" s="412"/>
      <c r="GM101" s="412"/>
      <c r="GO101" s="415"/>
    </row>
    <row r="102" spans="1:197" ht="27" hidden="1" customHeight="1" x14ac:dyDescent="0.2">
      <c r="A102" s="109"/>
      <c r="B102" s="94"/>
      <c r="C102" s="266"/>
      <c r="D102" s="266">
        <v>0</v>
      </c>
      <c r="E102" s="450"/>
      <c r="F102" s="448"/>
      <c r="G102" s="450"/>
      <c r="I102" s="88"/>
      <c r="L102" s="93"/>
      <c r="M102" s="88"/>
      <c r="Q102" s="88"/>
      <c r="U102" s="88"/>
      <c r="Y102" s="88"/>
      <c r="AC102" s="88"/>
      <c r="AG102" s="88"/>
      <c r="AK102" s="88"/>
      <c r="AO102" s="88"/>
      <c r="AS102" s="88"/>
      <c r="AW102" s="88"/>
      <c r="BA102" s="88"/>
      <c r="BE102" s="88"/>
      <c r="BI102" s="88"/>
      <c r="BM102" s="88"/>
      <c r="BQ102" s="88"/>
      <c r="BU102" s="88"/>
      <c r="BY102" s="88"/>
      <c r="CC102" s="88"/>
      <c r="CG102" s="88"/>
      <c r="CK102" s="88"/>
      <c r="CO102" s="88"/>
      <c r="CS102" s="88"/>
      <c r="CW102" s="88"/>
      <c r="DA102" s="88"/>
      <c r="DE102" s="88"/>
      <c r="DI102" s="88"/>
      <c r="DM102" s="88"/>
      <c r="DQ102" s="88"/>
      <c r="DU102" s="88"/>
      <c r="DY102" s="88"/>
      <c r="EC102" s="88"/>
      <c r="EG102" s="88"/>
      <c r="EK102" s="88"/>
      <c r="EO102" s="88"/>
      <c r="ES102" s="88"/>
      <c r="EW102" s="88"/>
      <c r="FA102" s="88"/>
      <c r="FE102" s="88"/>
      <c r="FI102" s="88"/>
      <c r="FM102" s="88"/>
      <c r="FQ102" s="88"/>
      <c r="FU102" s="88"/>
      <c r="FY102" s="88"/>
      <c r="GC102" s="88"/>
      <c r="GG102" s="88"/>
      <c r="GK102" s="88"/>
      <c r="GO102" s="88"/>
    </row>
    <row r="103" spans="1:197" ht="18" customHeight="1" x14ac:dyDescent="0.2">
      <c r="A103" s="109" t="s">
        <v>286</v>
      </c>
      <c r="B103" s="94" t="s">
        <v>32</v>
      </c>
      <c r="C103" s="266">
        <f>D103*('BDI '!$D$23+1)</f>
        <v>34.549999999999997</v>
      </c>
      <c r="D103" s="261">
        <v>29.97</v>
      </c>
      <c r="E103" s="448"/>
      <c r="F103" s="448"/>
      <c r="G103" s="448"/>
      <c r="I103" s="88"/>
      <c r="L103" s="93"/>
      <c r="M103" s="88"/>
      <c r="Q103" s="88"/>
      <c r="U103" s="88"/>
      <c r="Y103" s="88"/>
      <c r="AC103" s="88"/>
      <c r="AG103" s="88"/>
      <c r="AK103" s="88"/>
      <c r="AO103" s="88"/>
      <c r="AS103" s="88"/>
      <c r="AW103" s="88"/>
      <c r="BA103" s="88"/>
      <c r="BE103" s="88"/>
      <c r="BI103" s="88"/>
      <c r="BM103" s="88"/>
      <c r="BQ103" s="88"/>
      <c r="BU103" s="88"/>
      <c r="BY103" s="88"/>
      <c r="CC103" s="88"/>
      <c r="CG103" s="88"/>
      <c r="CK103" s="88"/>
      <c r="CO103" s="88"/>
      <c r="CS103" s="88"/>
      <c r="CW103" s="88"/>
      <c r="DA103" s="88"/>
      <c r="DE103" s="88"/>
      <c r="DI103" s="88"/>
      <c r="DM103" s="88"/>
      <c r="DQ103" s="88"/>
      <c r="DU103" s="88"/>
      <c r="DY103" s="88"/>
      <c r="EC103" s="88"/>
      <c r="EG103" s="88"/>
      <c r="EK103" s="88"/>
      <c r="EO103" s="88"/>
      <c r="ES103" s="88"/>
      <c r="EW103" s="88"/>
      <c r="FA103" s="88"/>
      <c r="FE103" s="88"/>
      <c r="FI103" s="88"/>
      <c r="FM103" s="88"/>
      <c r="FQ103" s="88"/>
      <c r="FU103" s="88"/>
      <c r="FY103" s="88"/>
      <c r="GC103" s="88"/>
      <c r="GG103" s="88"/>
      <c r="GK103" s="88"/>
      <c r="GO103" s="88"/>
    </row>
    <row r="104" spans="1:197" s="413" customFormat="1" ht="17.25" customHeight="1" x14ac:dyDescent="0.2">
      <c r="A104" s="108" t="s">
        <v>351</v>
      </c>
      <c r="B104" s="94" t="s">
        <v>32</v>
      </c>
      <c r="C104" s="266">
        <f>D104*('BDI '!$D$23+1)</f>
        <v>90</v>
      </c>
      <c r="D104" s="261">
        <v>78.069999999999993</v>
      </c>
      <c r="E104" s="449"/>
      <c r="F104" s="448"/>
      <c r="G104" s="449"/>
      <c r="I104" s="415"/>
      <c r="J104" s="412"/>
      <c r="K104" s="412"/>
      <c r="L104" s="414"/>
      <c r="M104" s="415"/>
      <c r="N104" s="412"/>
      <c r="O104" s="412"/>
      <c r="Q104" s="415"/>
      <c r="R104" s="412"/>
      <c r="S104" s="412"/>
      <c r="U104" s="415"/>
      <c r="V104" s="412"/>
      <c r="W104" s="412"/>
      <c r="Y104" s="415"/>
      <c r="Z104" s="412"/>
      <c r="AA104" s="412"/>
      <c r="AC104" s="415"/>
      <c r="AD104" s="412"/>
      <c r="AE104" s="412"/>
      <c r="AG104" s="415"/>
      <c r="AH104" s="412"/>
      <c r="AI104" s="412"/>
      <c r="AK104" s="415"/>
      <c r="AL104" s="412"/>
      <c r="AM104" s="412"/>
      <c r="AO104" s="415"/>
      <c r="AP104" s="412"/>
      <c r="AQ104" s="412"/>
      <c r="AS104" s="415"/>
      <c r="AT104" s="412"/>
      <c r="AU104" s="412"/>
      <c r="AW104" s="415"/>
      <c r="AX104" s="412"/>
      <c r="AY104" s="412"/>
      <c r="BA104" s="415"/>
      <c r="BB104" s="412"/>
      <c r="BC104" s="412"/>
      <c r="BE104" s="415"/>
      <c r="BF104" s="412"/>
      <c r="BG104" s="412"/>
      <c r="BI104" s="415"/>
      <c r="BJ104" s="412"/>
      <c r="BK104" s="412"/>
      <c r="BM104" s="415"/>
      <c r="BN104" s="412"/>
      <c r="BO104" s="412"/>
      <c r="BQ104" s="415"/>
      <c r="BR104" s="412"/>
      <c r="BS104" s="412"/>
      <c r="BU104" s="415"/>
      <c r="BV104" s="412"/>
      <c r="BW104" s="412"/>
      <c r="BY104" s="415"/>
      <c r="BZ104" s="412"/>
      <c r="CA104" s="412"/>
      <c r="CC104" s="415"/>
      <c r="CD104" s="412"/>
      <c r="CE104" s="412"/>
      <c r="CG104" s="415"/>
      <c r="CH104" s="412"/>
      <c r="CI104" s="412"/>
      <c r="CK104" s="415"/>
      <c r="CL104" s="412"/>
      <c r="CM104" s="412"/>
      <c r="CO104" s="415"/>
      <c r="CP104" s="412"/>
      <c r="CQ104" s="412"/>
      <c r="CS104" s="415"/>
      <c r="CT104" s="412"/>
      <c r="CU104" s="412"/>
      <c r="CW104" s="415"/>
      <c r="CX104" s="412"/>
      <c r="CY104" s="412"/>
      <c r="DA104" s="415"/>
      <c r="DB104" s="412"/>
      <c r="DC104" s="412"/>
      <c r="DE104" s="415"/>
      <c r="DF104" s="412"/>
      <c r="DG104" s="412"/>
      <c r="DI104" s="415"/>
      <c r="DJ104" s="412"/>
      <c r="DK104" s="412"/>
      <c r="DM104" s="415"/>
      <c r="DN104" s="412"/>
      <c r="DO104" s="412"/>
      <c r="DQ104" s="415"/>
      <c r="DR104" s="412"/>
      <c r="DS104" s="412"/>
      <c r="DU104" s="415"/>
      <c r="DV104" s="412"/>
      <c r="DW104" s="412"/>
      <c r="DY104" s="415"/>
      <c r="DZ104" s="412"/>
      <c r="EA104" s="412"/>
      <c r="EC104" s="415"/>
      <c r="ED104" s="412"/>
      <c r="EE104" s="412"/>
      <c r="EG104" s="415"/>
      <c r="EH104" s="412"/>
      <c r="EI104" s="412"/>
      <c r="EK104" s="415"/>
      <c r="EL104" s="412"/>
      <c r="EM104" s="412"/>
      <c r="EO104" s="415"/>
      <c r="EP104" s="412"/>
      <c r="EQ104" s="412"/>
      <c r="ES104" s="415"/>
      <c r="ET104" s="412"/>
      <c r="EU104" s="412"/>
      <c r="EW104" s="415"/>
      <c r="EX104" s="412"/>
      <c r="EY104" s="412"/>
      <c r="FA104" s="415"/>
      <c r="FB104" s="412"/>
      <c r="FC104" s="412"/>
      <c r="FE104" s="415"/>
      <c r="FF104" s="412"/>
      <c r="FG104" s="412"/>
      <c r="FI104" s="415"/>
      <c r="FJ104" s="412"/>
      <c r="FK104" s="412"/>
      <c r="FM104" s="415"/>
      <c r="FN104" s="412"/>
      <c r="FO104" s="412"/>
      <c r="FQ104" s="415"/>
      <c r="FR104" s="412"/>
      <c r="FS104" s="412"/>
      <c r="FU104" s="415"/>
      <c r="FV104" s="412"/>
      <c r="FW104" s="412"/>
      <c r="FY104" s="415"/>
      <c r="FZ104" s="412"/>
      <c r="GA104" s="412"/>
      <c r="GC104" s="415"/>
      <c r="GD104" s="412"/>
      <c r="GE104" s="412"/>
      <c r="GG104" s="415"/>
      <c r="GH104" s="412"/>
      <c r="GI104" s="412"/>
      <c r="GK104" s="415"/>
      <c r="GL104" s="412"/>
      <c r="GM104" s="412"/>
      <c r="GO104" s="415"/>
    </row>
    <row r="105" spans="1:197" ht="18" customHeight="1" x14ac:dyDescent="0.2">
      <c r="A105" s="108" t="s">
        <v>352</v>
      </c>
      <c r="B105" s="94" t="s">
        <v>32</v>
      </c>
      <c r="C105" s="266">
        <f>D105*('BDI '!$D$23+1)</f>
        <v>99.23</v>
      </c>
      <c r="D105" s="261">
        <v>86.08</v>
      </c>
      <c r="E105" s="448"/>
      <c r="F105" s="448"/>
      <c r="G105" s="448"/>
      <c r="I105" s="88"/>
      <c r="L105" s="93"/>
      <c r="M105" s="88"/>
      <c r="Q105" s="88"/>
      <c r="U105" s="88"/>
      <c r="Y105" s="88"/>
      <c r="AC105" s="88"/>
      <c r="AG105" s="88"/>
      <c r="AK105" s="88"/>
      <c r="AO105" s="88"/>
      <c r="AS105" s="88"/>
      <c r="AW105" s="88"/>
      <c r="BA105" s="88"/>
      <c r="BE105" s="88"/>
      <c r="BI105" s="88"/>
      <c r="BM105" s="88"/>
      <c r="BQ105" s="88"/>
      <c r="BU105" s="88"/>
      <c r="BY105" s="88"/>
      <c r="CC105" s="88"/>
      <c r="CG105" s="88"/>
      <c r="CK105" s="88"/>
      <c r="CO105" s="88"/>
      <c r="CS105" s="88"/>
      <c r="CW105" s="88"/>
      <c r="DA105" s="88"/>
      <c r="DE105" s="88"/>
      <c r="DI105" s="88"/>
      <c r="DM105" s="88"/>
      <c r="DQ105" s="88"/>
      <c r="DU105" s="88"/>
      <c r="DY105" s="88"/>
      <c r="EC105" s="88"/>
      <c r="EG105" s="88"/>
      <c r="EK105" s="88"/>
      <c r="EO105" s="88"/>
      <c r="ES105" s="88"/>
      <c r="EW105" s="88"/>
      <c r="FA105" s="88"/>
      <c r="FE105" s="88"/>
      <c r="FI105" s="88"/>
      <c r="FM105" s="88"/>
      <c r="FQ105" s="88"/>
      <c r="FU105" s="88"/>
      <c r="FY105" s="88"/>
      <c r="GC105" s="88"/>
      <c r="GG105" s="88"/>
      <c r="GK105" s="88"/>
      <c r="GO105" s="88"/>
    </row>
    <row r="106" spans="1:197" s="413" customFormat="1" ht="18" customHeight="1" x14ac:dyDescent="0.2">
      <c r="A106" s="109" t="s">
        <v>708</v>
      </c>
      <c r="B106" s="94" t="s">
        <v>32</v>
      </c>
      <c r="C106" s="266">
        <f>D106*('BDI '!$D$23+1)</f>
        <v>178.45</v>
      </c>
      <c r="D106" s="261">
        <v>154.80000000000001</v>
      </c>
      <c r="E106" s="449"/>
      <c r="F106" s="448"/>
      <c r="G106" s="449"/>
      <c r="I106" s="415"/>
      <c r="J106" s="412"/>
      <c r="K106" s="412"/>
      <c r="L106" s="414"/>
      <c r="M106" s="415"/>
      <c r="N106" s="412"/>
      <c r="O106" s="412"/>
      <c r="Q106" s="415"/>
      <c r="R106" s="412"/>
      <c r="S106" s="412"/>
      <c r="U106" s="415"/>
      <c r="V106" s="412"/>
      <c r="W106" s="412"/>
      <c r="Y106" s="415"/>
      <c r="Z106" s="412"/>
      <c r="AA106" s="412"/>
      <c r="AC106" s="415"/>
      <c r="AD106" s="412"/>
      <c r="AE106" s="412"/>
      <c r="AG106" s="415"/>
      <c r="AH106" s="412"/>
      <c r="AI106" s="412"/>
      <c r="AK106" s="415"/>
      <c r="AL106" s="412"/>
      <c r="AM106" s="412"/>
      <c r="AO106" s="415"/>
      <c r="AP106" s="412"/>
      <c r="AQ106" s="412"/>
      <c r="AS106" s="415"/>
      <c r="AT106" s="412"/>
      <c r="AU106" s="412"/>
      <c r="AW106" s="415"/>
      <c r="AX106" s="412"/>
      <c r="AY106" s="412"/>
      <c r="BA106" s="415"/>
      <c r="BB106" s="412"/>
      <c r="BC106" s="412"/>
      <c r="BE106" s="415"/>
      <c r="BF106" s="412"/>
      <c r="BG106" s="412"/>
      <c r="BI106" s="415"/>
      <c r="BJ106" s="412"/>
      <c r="BK106" s="412"/>
      <c r="BM106" s="415"/>
      <c r="BN106" s="412"/>
      <c r="BO106" s="412"/>
      <c r="BQ106" s="415"/>
      <c r="BR106" s="412"/>
      <c r="BS106" s="412"/>
      <c r="BU106" s="415"/>
      <c r="BV106" s="412"/>
      <c r="BW106" s="412"/>
      <c r="BY106" s="415"/>
      <c r="BZ106" s="412"/>
      <c r="CA106" s="412"/>
      <c r="CC106" s="415"/>
      <c r="CD106" s="412"/>
      <c r="CE106" s="412"/>
      <c r="CG106" s="415"/>
      <c r="CH106" s="412"/>
      <c r="CI106" s="412"/>
      <c r="CK106" s="415"/>
      <c r="CL106" s="412"/>
      <c r="CM106" s="412"/>
      <c r="CO106" s="415"/>
      <c r="CP106" s="412"/>
      <c r="CQ106" s="412"/>
      <c r="CS106" s="415"/>
      <c r="CT106" s="412"/>
      <c r="CU106" s="412"/>
      <c r="CW106" s="415"/>
      <c r="CX106" s="412"/>
      <c r="CY106" s="412"/>
      <c r="DA106" s="415"/>
      <c r="DB106" s="412"/>
      <c r="DC106" s="412"/>
      <c r="DE106" s="415"/>
      <c r="DF106" s="412"/>
      <c r="DG106" s="412"/>
      <c r="DI106" s="415"/>
      <c r="DJ106" s="412"/>
      <c r="DK106" s="412"/>
      <c r="DM106" s="415"/>
      <c r="DN106" s="412"/>
      <c r="DO106" s="412"/>
      <c r="DQ106" s="415"/>
      <c r="DR106" s="412"/>
      <c r="DS106" s="412"/>
      <c r="DU106" s="415"/>
      <c r="DV106" s="412"/>
      <c r="DW106" s="412"/>
      <c r="DY106" s="415"/>
      <c r="DZ106" s="412"/>
      <c r="EA106" s="412"/>
      <c r="EC106" s="415"/>
      <c r="ED106" s="412"/>
      <c r="EE106" s="412"/>
      <c r="EG106" s="415"/>
      <c r="EH106" s="412"/>
      <c r="EI106" s="412"/>
      <c r="EK106" s="415"/>
      <c r="EL106" s="412"/>
      <c r="EM106" s="412"/>
      <c r="EO106" s="415"/>
      <c r="EP106" s="412"/>
      <c r="EQ106" s="412"/>
      <c r="ES106" s="415"/>
      <c r="ET106" s="412"/>
      <c r="EU106" s="412"/>
      <c r="EW106" s="415"/>
      <c r="EX106" s="412"/>
      <c r="EY106" s="412"/>
      <c r="FA106" s="415"/>
      <c r="FB106" s="412"/>
      <c r="FC106" s="412"/>
      <c r="FE106" s="415"/>
      <c r="FF106" s="412"/>
      <c r="FG106" s="412"/>
      <c r="FI106" s="415"/>
      <c r="FJ106" s="412"/>
      <c r="FK106" s="412"/>
      <c r="FM106" s="415"/>
      <c r="FN106" s="412"/>
      <c r="FO106" s="412"/>
      <c r="FQ106" s="415"/>
      <c r="FR106" s="412"/>
      <c r="FS106" s="412"/>
      <c r="FU106" s="415"/>
      <c r="FV106" s="412"/>
      <c r="FW106" s="412"/>
      <c r="FY106" s="415"/>
      <c r="FZ106" s="412"/>
      <c r="GA106" s="412"/>
      <c r="GC106" s="415"/>
      <c r="GD106" s="412"/>
      <c r="GE106" s="412"/>
      <c r="GG106" s="415"/>
      <c r="GH106" s="412"/>
      <c r="GI106" s="412"/>
      <c r="GK106" s="415"/>
      <c r="GL106" s="412"/>
      <c r="GM106" s="412"/>
      <c r="GO106" s="415"/>
    </row>
    <row r="107" spans="1:197" s="406" customFormat="1" ht="18" customHeight="1" x14ac:dyDescent="0.2">
      <c r="A107" s="108" t="s">
        <v>277</v>
      </c>
      <c r="B107" s="94" t="s">
        <v>32</v>
      </c>
      <c r="C107" s="266">
        <f>D107*('BDI '!$D$23+1)</f>
        <v>33.85</v>
      </c>
      <c r="D107" s="261">
        <v>29.36</v>
      </c>
      <c r="E107" s="448"/>
      <c r="F107" s="448"/>
      <c r="G107" s="448"/>
      <c r="I107" s="408"/>
      <c r="J107" s="405"/>
      <c r="K107" s="405"/>
      <c r="L107" s="407"/>
      <c r="M107" s="408"/>
      <c r="N107" s="405"/>
      <c r="O107" s="405"/>
      <c r="Q107" s="408"/>
      <c r="R107" s="405"/>
      <c r="S107" s="405"/>
      <c r="U107" s="408"/>
      <c r="V107" s="405"/>
      <c r="W107" s="405"/>
      <c r="Y107" s="408"/>
      <c r="Z107" s="405"/>
      <c r="AA107" s="405"/>
      <c r="AC107" s="408"/>
      <c r="AD107" s="405"/>
      <c r="AE107" s="405"/>
      <c r="AG107" s="408"/>
      <c r="AH107" s="405"/>
      <c r="AI107" s="405"/>
      <c r="AK107" s="408"/>
      <c r="AL107" s="405"/>
      <c r="AM107" s="405"/>
      <c r="AO107" s="408"/>
      <c r="AP107" s="405"/>
      <c r="AQ107" s="405"/>
      <c r="AS107" s="408"/>
      <c r="AT107" s="405"/>
      <c r="AU107" s="405"/>
      <c r="AW107" s="408"/>
      <c r="AX107" s="405"/>
      <c r="AY107" s="405"/>
      <c r="BA107" s="408"/>
      <c r="BB107" s="405"/>
      <c r="BC107" s="405"/>
      <c r="BE107" s="408"/>
      <c r="BF107" s="405"/>
      <c r="BG107" s="405"/>
      <c r="BI107" s="408"/>
      <c r="BJ107" s="405"/>
      <c r="BK107" s="405"/>
      <c r="BM107" s="408"/>
      <c r="BN107" s="405"/>
      <c r="BO107" s="405"/>
      <c r="BQ107" s="408"/>
      <c r="BR107" s="405"/>
      <c r="BS107" s="405"/>
      <c r="BU107" s="408"/>
      <c r="BV107" s="405"/>
      <c r="BW107" s="405"/>
      <c r="BY107" s="408"/>
      <c r="BZ107" s="405"/>
      <c r="CA107" s="405"/>
      <c r="CC107" s="408"/>
      <c r="CD107" s="405"/>
      <c r="CE107" s="405"/>
      <c r="CG107" s="408"/>
      <c r="CH107" s="405"/>
      <c r="CI107" s="405"/>
      <c r="CK107" s="408"/>
      <c r="CL107" s="405"/>
      <c r="CM107" s="405"/>
      <c r="CO107" s="408"/>
      <c r="CP107" s="405"/>
      <c r="CQ107" s="405"/>
      <c r="CS107" s="408"/>
      <c r="CT107" s="405"/>
      <c r="CU107" s="405"/>
      <c r="CW107" s="408"/>
      <c r="CX107" s="405"/>
      <c r="CY107" s="405"/>
      <c r="DA107" s="408"/>
      <c r="DB107" s="405"/>
      <c r="DC107" s="405"/>
      <c r="DE107" s="408"/>
      <c r="DF107" s="405"/>
      <c r="DG107" s="405"/>
      <c r="DI107" s="408"/>
      <c r="DJ107" s="405"/>
      <c r="DK107" s="405"/>
      <c r="DM107" s="408"/>
      <c r="DN107" s="405"/>
      <c r="DO107" s="405"/>
      <c r="DQ107" s="408"/>
      <c r="DR107" s="405"/>
      <c r="DS107" s="405"/>
      <c r="DU107" s="408"/>
      <c r="DV107" s="405"/>
      <c r="DW107" s="405"/>
      <c r="DY107" s="408"/>
      <c r="DZ107" s="405"/>
      <c r="EA107" s="405"/>
      <c r="EC107" s="408"/>
      <c r="ED107" s="405"/>
      <c r="EE107" s="405"/>
      <c r="EG107" s="408"/>
      <c r="EH107" s="405"/>
      <c r="EI107" s="405"/>
      <c r="EK107" s="408"/>
      <c r="EL107" s="405"/>
      <c r="EM107" s="405"/>
      <c r="EO107" s="408"/>
      <c r="EP107" s="405"/>
      <c r="EQ107" s="405"/>
      <c r="ES107" s="408"/>
      <c r="ET107" s="405"/>
      <c r="EU107" s="405"/>
      <c r="EW107" s="408"/>
      <c r="EX107" s="405"/>
      <c r="EY107" s="405"/>
      <c r="FA107" s="408"/>
      <c r="FB107" s="405"/>
      <c r="FC107" s="405"/>
      <c r="FE107" s="408"/>
      <c r="FF107" s="405"/>
      <c r="FG107" s="405"/>
      <c r="FI107" s="408"/>
      <c r="FJ107" s="405"/>
      <c r="FK107" s="405"/>
      <c r="FM107" s="408"/>
      <c r="FN107" s="405"/>
      <c r="FO107" s="405"/>
      <c r="FQ107" s="408"/>
      <c r="FR107" s="405"/>
      <c r="FS107" s="405"/>
      <c r="FU107" s="408"/>
      <c r="FV107" s="405"/>
      <c r="FW107" s="405"/>
      <c r="FY107" s="408"/>
      <c r="FZ107" s="405"/>
      <c r="GA107" s="405"/>
      <c r="GC107" s="408"/>
      <c r="GD107" s="405"/>
      <c r="GE107" s="405"/>
      <c r="GG107" s="408"/>
      <c r="GH107" s="405"/>
      <c r="GI107" s="405"/>
      <c r="GK107" s="408"/>
      <c r="GL107" s="405"/>
      <c r="GM107" s="405"/>
      <c r="GO107" s="408"/>
    </row>
    <row r="108" spans="1:197" ht="18" customHeight="1" x14ac:dyDescent="0.2">
      <c r="A108" s="108" t="s">
        <v>338</v>
      </c>
      <c r="B108" s="94" t="s">
        <v>32</v>
      </c>
      <c r="C108" s="266">
        <f>D108*('BDI '!$D$23+1)</f>
        <v>64.989999999999995</v>
      </c>
      <c r="D108" s="261">
        <v>56.38</v>
      </c>
      <c r="E108" s="448"/>
      <c r="F108" s="448"/>
      <c r="G108" s="448"/>
      <c r="I108" s="88"/>
      <c r="L108" s="93"/>
      <c r="M108" s="88"/>
      <c r="Q108" s="88"/>
      <c r="U108" s="88"/>
      <c r="Y108" s="88"/>
      <c r="AC108" s="88"/>
      <c r="AG108" s="88"/>
      <c r="AK108" s="88"/>
      <c r="AO108" s="88"/>
      <c r="AS108" s="88"/>
      <c r="AW108" s="88"/>
      <c r="BA108" s="88"/>
      <c r="BE108" s="88"/>
      <c r="BI108" s="88"/>
      <c r="BM108" s="88"/>
      <c r="BQ108" s="88"/>
      <c r="BU108" s="88"/>
      <c r="BY108" s="88"/>
      <c r="CC108" s="88"/>
      <c r="CG108" s="88"/>
      <c r="CK108" s="88"/>
      <c r="CO108" s="88"/>
      <c r="CS108" s="88"/>
      <c r="CW108" s="88"/>
      <c r="DA108" s="88"/>
      <c r="DE108" s="88"/>
      <c r="DI108" s="88"/>
      <c r="DM108" s="88"/>
      <c r="DQ108" s="88"/>
      <c r="DU108" s="88"/>
      <c r="DY108" s="88"/>
      <c r="EC108" s="88"/>
      <c r="EG108" s="88"/>
      <c r="EK108" s="88"/>
      <c r="EO108" s="88"/>
      <c r="ES108" s="88"/>
      <c r="EW108" s="88"/>
      <c r="FA108" s="88"/>
      <c r="FE108" s="88"/>
      <c r="FI108" s="88"/>
      <c r="FM108" s="88"/>
      <c r="FQ108" s="88"/>
      <c r="FU108" s="88"/>
      <c r="FY108" s="88"/>
      <c r="GC108" s="88"/>
      <c r="GG108" s="88"/>
      <c r="GK108" s="88"/>
      <c r="GO108" s="88"/>
    </row>
    <row r="109" spans="1:197" s="413" customFormat="1" ht="18" customHeight="1" x14ac:dyDescent="0.2">
      <c r="A109" s="109" t="s">
        <v>704</v>
      </c>
      <c r="B109" s="94" t="s">
        <v>32</v>
      </c>
      <c r="C109" s="266">
        <f>D109*('BDI '!$D$23+1)</f>
        <v>174.02</v>
      </c>
      <c r="D109" s="261">
        <v>150.94999999999999</v>
      </c>
      <c r="E109" s="449"/>
      <c r="F109" s="448"/>
      <c r="G109" s="449"/>
      <c r="I109" s="415"/>
      <c r="J109" s="412"/>
      <c r="K109" s="412"/>
      <c r="L109" s="414"/>
      <c r="M109" s="415"/>
      <c r="N109" s="412"/>
      <c r="O109" s="412"/>
      <c r="Q109" s="415"/>
      <c r="R109" s="412"/>
      <c r="S109" s="412"/>
      <c r="U109" s="415"/>
      <c r="V109" s="412"/>
      <c r="W109" s="412"/>
      <c r="Y109" s="415"/>
      <c r="Z109" s="412"/>
      <c r="AA109" s="412"/>
      <c r="AC109" s="415"/>
      <c r="AD109" s="412"/>
      <c r="AE109" s="412"/>
      <c r="AG109" s="415"/>
      <c r="AH109" s="412"/>
      <c r="AI109" s="412"/>
      <c r="AK109" s="415"/>
      <c r="AL109" s="412"/>
      <c r="AM109" s="412"/>
      <c r="AO109" s="415"/>
      <c r="AP109" s="412"/>
      <c r="AQ109" s="412"/>
      <c r="AS109" s="415"/>
      <c r="AT109" s="412"/>
      <c r="AU109" s="412"/>
      <c r="AW109" s="415"/>
      <c r="AX109" s="412"/>
      <c r="AY109" s="412"/>
      <c r="BA109" s="415"/>
      <c r="BB109" s="412"/>
      <c r="BC109" s="412"/>
      <c r="BE109" s="415"/>
      <c r="BF109" s="412"/>
      <c r="BG109" s="412"/>
      <c r="BI109" s="415"/>
      <c r="BJ109" s="412"/>
      <c r="BK109" s="412"/>
      <c r="BM109" s="415"/>
      <c r="BN109" s="412"/>
      <c r="BO109" s="412"/>
      <c r="BQ109" s="415"/>
      <c r="BR109" s="412"/>
      <c r="BS109" s="412"/>
      <c r="BU109" s="415"/>
      <c r="BV109" s="412"/>
      <c r="BW109" s="412"/>
      <c r="BY109" s="415"/>
      <c r="BZ109" s="412"/>
      <c r="CA109" s="412"/>
      <c r="CC109" s="415"/>
      <c r="CD109" s="412"/>
      <c r="CE109" s="412"/>
      <c r="CG109" s="415"/>
      <c r="CH109" s="412"/>
      <c r="CI109" s="412"/>
      <c r="CK109" s="415"/>
      <c r="CL109" s="412"/>
      <c r="CM109" s="412"/>
      <c r="CO109" s="415"/>
      <c r="CP109" s="412"/>
      <c r="CQ109" s="412"/>
      <c r="CS109" s="415"/>
      <c r="CT109" s="412"/>
      <c r="CU109" s="412"/>
      <c r="CW109" s="415"/>
      <c r="CX109" s="412"/>
      <c r="CY109" s="412"/>
      <c r="DA109" s="415"/>
      <c r="DB109" s="412"/>
      <c r="DC109" s="412"/>
      <c r="DE109" s="415"/>
      <c r="DF109" s="412"/>
      <c r="DG109" s="412"/>
      <c r="DI109" s="415"/>
      <c r="DJ109" s="412"/>
      <c r="DK109" s="412"/>
      <c r="DM109" s="415"/>
      <c r="DN109" s="412"/>
      <c r="DO109" s="412"/>
      <c r="DQ109" s="415"/>
      <c r="DR109" s="412"/>
      <c r="DS109" s="412"/>
      <c r="DU109" s="415"/>
      <c r="DV109" s="412"/>
      <c r="DW109" s="412"/>
      <c r="DY109" s="415"/>
      <c r="DZ109" s="412"/>
      <c r="EA109" s="412"/>
      <c r="EC109" s="415"/>
      <c r="ED109" s="412"/>
      <c r="EE109" s="412"/>
      <c r="EG109" s="415"/>
      <c r="EH109" s="412"/>
      <c r="EI109" s="412"/>
      <c r="EK109" s="415"/>
      <c r="EL109" s="412"/>
      <c r="EM109" s="412"/>
      <c r="EO109" s="415"/>
      <c r="EP109" s="412"/>
      <c r="EQ109" s="412"/>
      <c r="ES109" s="415"/>
      <c r="ET109" s="412"/>
      <c r="EU109" s="412"/>
      <c r="EW109" s="415"/>
      <c r="EX109" s="412"/>
      <c r="EY109" s="412"/>
      <c r="FA109" s="415"/>
      <c r="FB109" s="412"/>
      <c r="FC109" s="412"/>
      <c r="FE109" s="415"/>
      <c r="FF109" s="412"/>
      <c r="FG109" s="412"/>
      <c r="FI109" s="415"/>
      <c r="FJ109" s="412"/>
      <c r="FK109" s="412"/>
      <c r="FM109" s="415"/>
      <c r="FN109" s="412"/>
      <c r="FO109" s="412"/>
      <c r="FQ109" s="415"/>
      <c r="FR109" s="412"/>
      <c r="FS109" s="412"/>
      <c r="FU109" s="415"/>
      <c r="FV109" s="412"/>
      <c r="FW109" s="412"/>
      <c r="FY109" s="415"/>
      <c r="FZ109" s="412"/>
      <c r="GA109" s="412"/>
      <c r="GC109" s="415"/>
      <c r="GD109" s="412"/>
      <c r="GE109" s="412"/>
      <c r="GG109" s="415"/>
      <c r="GH109" s="412"/>
      <c r="GI109" s="412"/>
      <c r="GK109" s="415"/>
      <c r="GL109" s="412"/>
      <c r="GM109" s="412"/>
      <c r="GO109" s="415"/>
    </row>
    <row r="110" spans="1:197" ht="18" customHeight="1" x14ac:dyDescent="0.2">
      <c r="A110" s="108" t="s">
        <v>287</v>
      </c>
      <c r="B110" s="94" t="s">
        <v>32</v>
      </c>
      <c r="C110" s="266">
        <f>D110*('BDI '!$D$23+1)</f>
        <v>14.81</v>
      </c>
      <c r="D110" s="261">
        <v>12.85</v>
      </c>
      <c r="E110" s="448"/>
      <c r="F110" s="448"/>
      <c r="G110" s="448"/>
      <c r="I110" s="88"/>
      <c r="L110" s="93"/>
      <c r="M110" s="88"/>
      <c r="Q110" s="88"/>
      <c r="U110" s="88"/>
      <c r="Y110" s="88"/>
      <c r="AC110" s="88"/>
      <c r="AG110" s="88"/>
      <c r="AK110" s="88"/>
      <c r="AO110" s="88"/>
      <c r="AS110" s="88"/>
      <c r="AW110" s="88"/>
      <c r="BA110" s="88"/>
      <c r="BE110" s="88"/>
      <c r="BI110" s="88"/>
      <c r="BM110" s="88"/>
      <c r="BQ110" s="88"/>
      <c r="BU110" s="88"/>
      <c r="BY110" s="88"/>
      <c r="CC110" s="88"/>
      <c r="CG110" s="88"/>
      <c r="CK110" s="88"/>
      <c r="CO110" s="88"/>
      <c r="CS110" s="88"/>
      <c r="CW110" s="88"/>
      <c r="DA110" s="88"/>
      <c r="DE110" s="88"/>
      <c r="DI110" s="88"/>
      <c r="DM110" s="88"/>
      <c r="DQ110" s="88"/>
      <c r="DU110" s="88"/>
      <c r="DY110" s="88"/>
      <c r="EC110" s="88"/>
      <c r="EG110" s="88"/>
      <c r="EK110" s="88"/>
      <c r="EO110" s="88"/>
      <c r="ES110" s="88"/>
      <c r="EW110" s="88"/>
      <c r="FA110" s="88"/>
      <c r="FE110" s="88"/>
      <c r="FI110" s="88"/>
      <c r="FM110" s="88"/>
      <c r="FQ110" s="88"/>
      <c r="FU110" s="88"/>
      <c r="FY110" s="88"/>
      <c r="GC110" s="88"/>
      <c r="GG110" s="88"/>
      <c r="GK110" s="88"/>
      <c r="GO110" s="88"/>
    </row>
    <row r="111" spans="1:197" ht="18" customHeight="1" x14ac:dyDescent="0.2">
      <c r="A111" s="108" t="s">
        <v>234</v>
      </c>
      <c r="B111" s="94" t="s">
        <v>32</v>
      </c>
      <c r="C111" s="266">
        <f>D111*('BDI '!$D$23+1)</f>
        <v>70.47</v>
      </c>
      <c r="D111" s="261">
        <v>61.13</v>
      </c>
      <c r="E111" s="448"/>
      <c r="F111" s="448"/>
      <c r="G111" s="448"/>
      <c r="I111" s="88"/>
      <c r="L111" s="93"/>
      <c r="M111" s="88"/>
      <c r="Q111" s="88"/>
      <c r="U111" s="88"/>
      <c r="Y111" s="88"/>
      <c r="AC111" s="88"/>
      <c r="AG111" s="88"/>
      <c r="AK111" s="88"/>
      <c r="AO111" s="88"/>
      <c r="AS111" s="88"/>
      <c r="AW111" s="88"/>
      <c r="BA111" s="88"/>
      <c r="BE111" s="88"/>
      <c r="BI111" s="88"/>
      <c r="BM111" s="88"/>
      <c r="BQ111" s="88"/>
      <c r="BU111" s="88"/>
      <c r="BY111" s="88"/>
      <c r="CC111" s="88"/>
      <c r="CG111" s="88"/>
      <c r="CK111" s="88"/>
      <c r="CO111" s="88"/>
      <c r="CS111" s="88"/>
      <c r="CW111" s="88"/>
      <c r="DA111" s="88"/>
      <c r="DE111" s="88"/>
      <c r="DI111" s="88"/>
      <c r="DM111" s="88"/>
      <c r="DQ111" s="88"/>
      <c r="DU111" s="88"/>
      <c r="DY111" s="88"/>
      <c r="EC111" s="88"/>
      <c r="EG111" s="88"/>
      <c r="EK111" s="88"/>
      <c r="EO111" s="88"/>
      <c r="ES111" s="88"/>
      <c r="EW111" s="88"/>
      <c r="FA111" s="88"/>
      <c r="FE111" s="88"/>
      <c r="FI111" s="88"/>
      <c r="FM111" s="88"/>
      <c r="FQ111" s="88"/>
      <c r="FU111" s="88"/>
      <c r="FY111" s="88"/>
      <c r="GC111" s="88"/>
      <c r="GG111" s="88"/>
      <c r="GK111" s="88"/>
      <c r="GO111" s="88"/>
    </row>
    <row r="112" spans="1:197" ht="18" customHeight="1" x14ac:dyDescent="0.2">
      <c r="A112" s="109" t="s">
        <v>639</v>
      </c>
      <c r="B112" s="94" t="s">
        <v>32</v>
      </c>
      <c r="C112" s="266">
        <f>D112*('BDI '!$D$23+1)</f>
        <v>9.86</v>
      </c>
      <c r="D112" s="261">
        <v>8.5500000000000007</v>
      </c>
      <c r="E112" s="448"/>
      <c r="F112" s="448"/>
      <c r="G112" s="448"/>
      <c r="I112" s="88"/>
      <c r="L112" s="93"/>
      <c r="M112" s="88"/>
      <c r="Q112" s="88"/>
      <c r="U112" s="88"/>
      <c r="Y112" s="88"/>
      <c r="AC112" s="88"/>
      <c r="AG112" s="88"/>
      <c r="AK112" s="88"/>
      <c r="AO112" s="88"/>
      <c r="AS112" s="88"/>
      <c r="AW112" s="88"/>
      <c r="BA112" s="88"/>
      <c r="BE112" s="88"/>
      <c r="BI112" s="88"/>
      <c r="BM112" s="88"/>
      <c r="BQ112" s="88"/>
      <c r="BU112" s="88"/>
      <c r="BY112" s="88"/>
      <c r="CC112" s="88"/>
      <c r="CG112" s="88"/>
      <c r="CK112" s="88"/>
      <c r="CO112" s="88"/>
      <c r="CS112" s="88"/>
      <c r="CW112" s="88"/>
      <c r="DA112" s="88"/>
      <c r="DE112" s="88"/>
      <c r="DI112" s="88"/>
      <c r="DM112" s="88"/>
      <c r="DQ112" s="88"/>
      <c r="DU112" s="88"/>
      <c r="DY112" s="88"/>
      <c r="EC112" s="88"/>
      <c r="EG112" s="88"/>
      <c r="EK112" s="88"/>
      <c r="EO112" s="88"/>
      <c r="ES112" s="88"/>
      <c r="EW112" s="88"/>
      <c r="FA112" s="88"/>
      <c r="FE112" s="88"/>
      <c r="FI112" s="88"/>
      <c r="FM112" s="88"/>
      <c r="FQ112" s="88"/>
      <c r="FU112" s="88"/>
      <c r="FY112" s="88"/>
      <c r="GC112" s="88"/>
      <c r="GG112" s="88"/>
      <c r="GK112" s="88"/>
      <c r="GO112" s="88"/>
    </row>
    <row r="113" spans="1:197" ht="18" customHeight="1" x14ac:dyDescent="0.2">
      <c r="A113" s="108" t="s">
        <v>125</v>
      </c>
      <c r="B113" s="94" t="s">
        <v>32</v>
      </c>
      <c r="C113" s="266">
        <f>D113*('BDI '!$D$23+1)</f>
        <v>7.76</v>
      </c>
      <c r="D113" s="261">
        <v>6.73</v>
      </c>
      <c r="E113" s="448"/>
      <c r="F113" s="448"/>
      <c r="G113" s="448"/>
      <c r="I113" s="88"/>
      <c r="L113" s="93"/>
      <c r="M113" s="88"/>
      <c r="Q113" s="88"/>
      <c r="U113" s="88"/>
      <c r="Y113" s="88"/>
      <c r="AC113" s="88"/>
      <c r="AG113" s="88"/>
      <c r="AK113" s="88"/>
      <c r="AO113" s="88"/>
      <c r="AS113" s="88"/>
      <c r="AW113" s="88"/>
      <c r="BA113" s="88"/>
      <c r="BE113" s="88"/>
      <c r="BI113" s="88"/>
      <c r="BM113" s="88"/>
      <c r="BQ113" s="88"/>
      <c r="BU113" s="88"/>
      <c r="BY113" s="88"/>
      <c r="CC113" s="88"/>
      <c r="CG113" s="88"/>
      <c r="CK113" s="88"/>
      <c r="CO113" s="88"/>
      <c r="CS113" s="88"/>
      <c r="CW113" s="88"/>
      <c r="DA113" s="88"/>
      <c r="DE113" s="88"/>
      <c r="DI113" s="88"/>
      <c r="DM113" s="88"/>
      <c r="DQ113" s="88"/>
      <c r="DU113" s="88"/>
      <c r="DY113" s="88"/>
      <c r="EC113" s="88"/>
      <c r="EG113" s="88"/>
      <c r="EK113" s="88"/>
      <c r="EO113" s="88"/>
      <c r="ES113" s="88"/>
      <c r="EW113" s="88"/>
      <c r="FA113" s="88"/>
      <c r="FE113" s="88"/>
      <c r="FI113" s="88"/>
      <c r="FM113" s="88"/>
      <c r="FQ113" s="88"/>
      <c r="FU113" s="88"/>
      <c r="FY113" s="88"/>
      <c r="GC113" s="88"/>
      <c r="GG113" s="88"/>
      <c r="GK113" s="88"/>
      <c r="GO113" s="88"/>
    </row>
    <row r="114" spans="1:197" ht="18" customHeight="1" x14ac:dyDescent="0.2">
      <c r="A114" s="109" t="s">
        <v>533</v>
      </c>
      <c r="B114" s="94" t="s">
        <v>32</v>
      </c>
      <c r="C114" s="266">
        <f>D114*('BDI '!$D$23+1)</f>
        <v>7.65</v>
      </c>
      <c r="D114" s="261">
        <v>6.64</v>
      </c>
      <c r="E114" s="448"/>
      <c r="F114" s="448"/>
      <c r="G114" s="448"/>
      <c r="I114" s="88"/>
      <c r="L114" s="93"/>
      <c r="M114" s="88"/>
      <c r="Q114" s="88"/>
      <c r="U114" s="88"/>
      <c r="Y114" s="88"/>
      <c r="AC114" s="88"/>
      <c r="AG114" s="88"/>
      <c r="AK114" s="88"/>
      <c r="AO114" s="88"/>
      <c r="AS114" s="88"/>
      <c r="AW114" s="88"/>
      <c r="BA114" s="88"/>
      <c r="BE114" s="88"/>
      <c r="BI114" s="88"/>
      <c r="BM114" s="88"/>
      <c r="BQ114" s="88"/>
      <c r="BU114" s="88"/>
      <c r="BY114" s="88"/>
      <c r="CC114" s="88"/>
      <c r="CG114" s="88"/>
      <c r="CK114" s="88"/>
      <c r="CO114" s="88"/>
      <c r="CS114" s="88"/>
      <c r="CW114" s="88"/>
      <c r="DA114" s="88"/>
      <c r="DE114" s="88"/>
      <c r="DI114" s="88"/>
      <c r="DM114" s="88"/>
      <c r="DQ114" s="88"/>
      <c r="DU114" s="88"/>
      <c r="DY114" s="88"/>
      <c r="EC114" s="88"/>
      <c r="EG114" s="88"/>
      <c r="EK114" s="88"/>
      <c r="EO114" s="88"/>
      <c r="ES114" s="88"/>
      <c r="EW114" s="88"/>
      <c r="FA114" s="88"/>
      <c r="FE114" s="88"/>
      <c r="FI114" s="88"/>
      <c r="FM114" s="88"/>
      <c r="FQ114" s="88"/>
      <c r="FU114" s="88"/>
      <c r="FY114" s="88"/>
      <c r="GC114" s="88"/>
      <c r="GG114" s="88"/>
      <c r="GK114" s="88"/>
      <c r="GO114" s="88"/>
    </row>
    <row r="115" spans="1:197" ht="18" customHeight="1" x14ac:dyDescent="0.2">
      <c r="A115" s="109" t="s">
        <v>709</v>
      </c>
      <c r="B115" s="111" t="s">
        <v>32</v>
      </c>
      <c r="C115" s="266">
        <f>D115*('BDI '!$D$23+1)</f>
        <v>14.35</v>
      </c>
      <c r="D115" s="261">
        <v>12.45</v>
      </c>
      <c r="E115" s="448"/>
      <c r="F115" s="448"/>
      <c r="G115" s="448"/>
      <c r="I115" s="88"/>
      <c r="L115" s="93"/>
      <c r="M115" s="88"/>
      <c r="Q115" s="88"/>
      <c r="U115" s="88"/>
      <c r="Y115" s="88"/>
      <c r="AC115" s="88"/>
      <c r="AG115" s="88"/>
      <c r="AK115" s="88"/>
      <c r="AO115" s="88"/>
      <c r="AS115" s="88"/>
      <c r="AW115" s="88"/>
      <c r="BA115" s="88"/>
      <c r="BE115" s="88"/>
      <c r="BI115" s="88"/>
      <c r="BM115" s="88"/>
      <c r="BQ115" s="88"/>
      <c r="BU115" s="88"/>
      <c r="BY115" s="88"/>
      <c r="CC115" s="88"/>
      <c r="CG115" s="88"/>
      <c r="CK115" s="88"/>
      <c r="CO115" s="88"/>
      <c r="CS115" s="88"/>
      <c r="CW115" s="88"/>
      <c r="DA115" s="88"/>
      <c r="DE115" s="88"/>
      <c r="DI115" s="88"/>
      <c r="DM115" s="88"/>
      <c r="DQ115" s="88"/>
      <c r="DU115" s="88"/>
      <c r="DY115" s="88"/>
      <c r="EC115" s="88"/>
      <c r="EG115" s="88"/>
      <c r="EK115" s="88"/>
      <c r="EO115" s="88"/>
      <c r="ES115" s="88"/>
      <c r="EW115" s="88"/>
      <c r="FA115" s="88"/>
      <c r="FE115" s="88"/>
      <c r="FI115" s="88"/>
      <c r="FM115" s="88"/>
      <c r="FQ115" s="88"/>
      <c r="FU115" s="88"/>
      <c r="FY115" s="88"/>
      <c r="GC115" s="88"/>
      <c r="GG115" s="88"/>
      <c r="GK115" s="88"/>
      <c r="GO115" s="88"/>
    </row>
    <row r="116" spans="1:197" ht="18" customHeight="1" x14ac:dyDescent="0.2">
      <c r="A116" s="109" t="s">
        <v>710</v>
      </c>
      <c r="B116" s="111" t="s">
        <v>32</v>
      </c>
      <c r="C116" s="266">
        <f>D116*('BDI '!$D$23+1)</f>
        <v>26.55</v>
      </c>
      <c r="D116" s="261">
        <v>23.03</v>
      </c>
      <c r="E116" s="448"/>
      <c r="F116" s="448"/>
      <c r="G116" s="448"/>
      <c r="I116" s="88"/>
      <c r="L116" s="93"/>
      <c r="M116" s="88"/>
      <c r="Q116" s="88"/>
      <c r="U116" s="88"/>
      <c r="Y116" s="88"/>
      <c r="AC116" s="88"/>
      <c r="AG116" s="88"/>
      <c r="AK116" s="88"/>
      <c r="AO116" s="88"/>
      <c r="AS116" s="88"/>
      <c r="AW116" s="88"/>
      <c r="BA116" s="88"/>
      <c r="BE116" s="88"/>
      <c r="BI116" s="88"/>
      <c r="BM116" s="88"/>
      <c r="BQ116" s="88"/>
      <c r="BU116" s="88"/>
      <c r="BY116" s="88"/>
      <c r="CC116" s="88"/>
      <c r="CG116" s="88"/>
      <c r="CK116" s="88"/>
      <c r="CO116" s="88"/>
      <c r="CS116" s="88"/>
      <c r="CW116" s="88"/>
      <c r="DA116" s="88"/>
      <c r="DE116" s="88"/>
      <c r="DI116" s="88"/>
      <c r="DM116" s="88"/>
      <c r="DQ116" s="88"/>
      <c r="DU116" s="88"/>
      <c r="DY116" s="88"/>
      <c r="EC116" s="88"/>
      <c r="EG116" s="88"/>
      <c r="EK116" s="88"/>
      <c r="EO116" s="88"/>
      <c r="ES116" s="88"/>
      <c r="EW116" s="88"/>
      <c r="FA116" s="88"/>
      <c r="FE116" s="88"/>
      <c r="FI116" s="88"/>
      <c r="FM116" s="88"/>
      <c r="FQ116" s="88"/>
      <c r="FU116" s="88"/>
      <c r="FY116" s="88"/>
      <c r="GC116" s="88"/>
      <c r="GG116" s="88"/>
      <c r="GK116" s="88"/>
      <c r="GO116" s="88"/>
    </row>
    <row r="117" spans="1:197" ht="18" customHeight="1" x14ac:dyDescent="0.2">
      <c r="A117" s="109" t="s">
        <v>750</v>
      </c>
      <c r="B117" s="94" t="s">
        <v>32</v>
      </c>
      <c r="C117" s="266">
        <f>D117*('BDI '!$D$23+1)</f>
        <v>11.55</v>
      </c>
      <c r="D117" s="261">
        <v>10.02</v>
      </c>
      <c r="E117" s="448"/>
      <c r="F117" s="448"/>
      <c r="G117" s="448"/>
      <c r="I117" s="88"/>
      <c r="L117" s="93"/>
      <c r="M117" s="88"/>
      <c r="Q117" s="88"/>
      <c r="U117" s="88"/>
      <c r="Y117" s="88"/>
      <c r="AC117" s="88"/>
      <c r="AG117" s="88"/>
      <c r="AK117" s="88"/>
      <c r="AO117" s="88"/>
      <c r="AS117" s="88"/>
      <c r="AW117" s="88"/>
      <c r="BA117" s="88"/>
      <c r="BE117" s="88"/>
      <c r="BI117" s="88"/>
      <c r="BM117" s="88"/>
      <c r="BQ117" s="88"/>
      <c r="BU117" s="88"/>
      <c r="BY117" s="88"/>
      <c r="CC117" s="88"/>
      <c r="CG117" s="88"/>
      <c r="CK117" s="88"/>
      <c r="CO117" s="88"/>
      <c r="CS117" s="88"/>
      <c r="CW117" s="88"/>
      <c r="DA117" s="88"/>
      <c r="DE117" s="88"/>
      <c r="DI117" s="88"/>
      <c r="DM117" s="88"/>
      <c r="DQ117" s="88"/>
      <c r="DU117" s="88"/>
      <c r="DY117" s="88"/>
      <c r="EC117" s="88"/>
      <c r="EG117" s="88"/>
      <c r="EK117" s="88"/>
      <c r="EO117" s="88"/>
      <c r="ES117" s="88"/>
      <c r="EW117" s="88"/>
      <c r="FA117" s="88"/>
      <c r="FE117" s="88"/>
      <c r="FI117" s="88"/>
      <c r="FM117" s="88"/>
      <c r="FQ117" s="88"/>
      <c r="FU117" s="88"/>
      <c r="FY117" s="88"/>
      <c r="GC117" s="88"/>
      <c r="GG117" s="88"/>
      <c r="GK117" s="88"/>
      <c r="GO117" s="88"/>
    </row>
    <row r="118" spans="1:197" ht="18" customHeight="1" x14ac:dyDescent="0.2">
      <c r="A118" s="109" t="s">
        <v>535</v>
      </c>
      <c r="B118" s="94" t="s">
        <v>32</v>
      </c>
      <c r="C118" s="266">
        <f>D118*('BDI '!$D$23+1)</f>
        <v>10.34</v>
      </c>
      <c r="D118" s="261">
        <v>8.9700000000000006</v>
      </c>
      <c r="E118" s="448"/>
      <c r="F118" s="448"/>
      <c r="G118" s="448"/>
      <c r="I118" s="88"/>
      <c r="L118" s="93"/>
      <c r="M118" s="88"/>
      <c r="Q118" s="88"/>
      <c r="U118" s="88"/>
      <c r="Y118" s="88"/>
      <c r="AC118" s="88"/>
      <c r="AG118" s="88"/>
      <c r="AK118" s="88"/>
      <c r="AO118" s="88"/>
      <c r="AS118" s="88"/>
      <c r="AW118" s="88"/>
      <c r="BA118" s="88"/>
      <c r="BE118" s="88"/>
      <c r="BI118" s="88"/>
      <c r="BM118" s="88"/>
      <c r="BQ118" s="88"/>
      <c r="BU118" s="88"/>
      <c r="BY118" s="88"/>
      <c r="CC118" s="88"/>
      <c r="CG118" s="88"/>
      <c r="CK118" s="88"/>
      <c r="CO118" s="88"/>
      <c r="CS118" s="88"/>
      <c r="CW118" s="88"/>
      <c r="DA118" s="88"/>
      <c r="DE118" s="88"/>
      <c r="DI118" s="88"/>
      <c r="DM118" s="88"/>
      <c r="DQ118" s="88"/>
      <c r="DU118" s="88"/>
      <c r="DY118" s="88"/>
      <c r="EC118" s="88"/>
      <c r="EG118" s="88"/>
      <c r="EK118" s="88"/>
      <c r="EO118" s="88"/>
      <c r="ES118" s="88"/>
      <c r="EW118" s="88"/>
      <c r="FA118" s="88"/>
      <c r="FE118" s="88"/>
      <c r="FI118" s="88"/>
      <c r="FM118" s="88"/>
      <c r="FQ118" s="88"/>
      <c r="FU118" s="88"/>
      <c r="FY118" s="88"/>
      <c r="GC118" s="88"/>
      <c r="GG118" s="88"/>
      <c r="GK118" s="88"/>
      <c r="GO118" s="88"/>
    </row>
    <row r="119" spans="1:197" ht="18" customHeight="1" x14ac:dyDescent="0.2">
      <c r="A119" s="109" t="s">
        <v>705</v>
      </c>
      <c r="B119" s="94" t="s">
        <v>32</v>
      </c>
      <c r="C119" s="266">
        <f>D119*('BDI '!$D$23+1)</f>
        <v>20.36</v>
      </c>
      <c r="D119" s="261">
        <v>17.66</v>
      </c>
      <c r="E119" s="448"/>
      <c r="F119" s="448"/>
      <c r="G119" s="448"/>
      <c r="I119" s="88"/>
      <c r="L119" s="93"/>
      <c r="M119" s="88"/>
      <c r="Q119" s="88"/>
      <c r="U119" s="88"/>
      <c r="Y119" s="88"/>
      <c r="AC119" s="88"/>
      <c r="AG119" s="88"/>
      <c r="AK119" s="88"/>
      <c r="AO119" s="88"/>
      <c r="AS119" s="88"/>
      <c r="AW119" s="88"/>
      <c r="BA119" s="88"/>
      <c r="BE119" s="88"/>
      <c r="BI119" s="88"/>
      <c r="BM119" s="88"/>
      <c r="BQ119" s="88"/>
      <c r="BU119" s="88"/>
      <c r="BY119" s="88"/>
      <c r="CC119" s="88"/>
      <c r="CG119" s="88"/>
      <c r="CK119" s="88"/>
      <c r="CO119" s="88"/>
      <c r="CS119" s="88"/>
      <c r="CW119" s="88"/>
      <c r="DA119" s="88"/>
      <c r="DE119" s="88"/>
      <c r="DI119" s="88"/>
      <c r="DM119" s="88"/>
      <c r="DQ119" s="88"/>
      <c r="DU119" s="88"/>
      <c r="DY119" s="88"/>
      <c r="EC119" s="88"/>
      <c r="EG119" s="88"/>
      <c r="EK119" s="88"/>
      <c r="EO119" s="88"/>
      <c r="ES119" s="88"/>
      <c r="EW119" s="88"/>
      <c r="FA119" s="88"/>
      <c r="FE119" s="88"/>
      <c r="FI119" s="88"/>
      <c r="FM119" s="88"/>
      <c r="FQ119" s="88"/>
      <c r="FU119" s="88"/>
      <c r="FY119" s="88"/>
      <c r="GC119" s="88"/>
      <c r="GG119" s="88"/>
      <c r="GK119" s="88"/>
      <c r="GO119" s="88"/>
    </row>
    <row r="120" spans="1:197" ht="18" customHeight="1" x14ac:dyDescent="0.2">
      <c r="A120" s="109" t="s">
        <v>706</v>
      </c>
      <c r="B120" s="94" t="s">
        <v>32</v>
      </c>
      <c r="C120" s="266">
        <f>D120*('BDI '!$D$23+1)</f>
        <v>25.37</v>
      </c>
      <c r="D120" s="261">
        <v>22.01</v>
      </c>
      <c r="E120" s="448"/>
      <c r="F120" s="448"/>
      <c r="G120" s="448"/>
      <c r="I120" s="88"/>
      <c r="L120" s="93"/>
      <c r="M120" s="88"/>
      <c r="Q120" s="88"/>
      <c r="U120" s="88"/>
      <c r="Y120" s="88"/>
      <c r="AC120" s="88"/>
      <c r="AG120" s="88"/>
      <c r="AK120" s="88"/>
      <c r="AO120" s="88"/>
      <c r="AS120" s="88"/>
      <c r="AW120" s="88"/>
      <c r="BA120" s="88"/>
      <c r="BE120" s="88"/>
      <c r="BI120" s="88"/>
      <c r="BM120" s="88"/>
      <c r="BQ120" s="88"/>
      <c r="BU120" s="88"/>
      <c r="BY120" s="88"/>
      <c r="CC120" s="88"/>
      <c r="CG120" s="88"/>
      <c r="CK120" s="88"/>
      <c r="CO120" s="88"/>
      <c r="CS120" s="88"/>
      <c r="CW120" s="88"/>
      <c r="DA120" s="88"/>
      <c r="DE120" s="88"/>
      <c r="DI120" s="88"/>
      <c r="DM120" s="88"/>
      <c r="DQ120" s="88"/>
      <c r="DU120" s="88"/>
      <c r="DY120" s="88"/>
      <c r="EC120" s="88"/>
      <c r="EG120" s="88"/>
      <c r="EK120" s="88"/>
      <c r="EO120" s="88"/>
      <c r="ES120" s="88"/>
      <c r="EW120" s="88"/>
      <c r="FA120" s="88"/>
      <c r="FE120" s="88"/>
      <c r="FI120" s="88"/>
      <c r="FM120" s="88"/>
      <c r="FQ120" s="88"/>
      <c r="FU120" s="88"/>
      <c r="FY120" s="88"/>
      <c r="GC120" s="88"/>
      <c r="GG120" s="88"/>
      <c r="GK120" s="88"/>
      <c r="GO120" s="88"/>
    </row>
    <row r="121" spans="1:197" ht="18" customHeight="1" x14ac:dyDescent="0.2">
      <c r="A121" s="109" t="s">
        <v>654</v>
      </c>
      <c r="B121" s="94" t="s">
        <v>43</v>
      </c>
      <c r="C121" s="266">
        <f>D121*('BDI '!$D$23+1)</f>
        <v>21.53</v>
      </c>
      <c r="D121" s="261">
        <v>18.68</v>
      </c>
      <c r="E121" s="448"/>
      <c r="F121" s="448"/>
      <c r="G121" s="448"/>
      <c r="I121" s="88"/>
      <c r="L121" s="93"/>
      <c r="M121" s="88"/>
      <c r="Q121" s="88"/>
      <c r="U121" s="88"/>
      <c r="Y121" s="88"/>
      <c r="AC121" s="88"/>
      <c r="AG121" s="88"/>
      <c r="AK121" s="88"/>
      <c r="AO121" s="88"/>
      <c r="AS121" s="88"/>
      <c r="AW121" s="88"/>
      <c r="BA121" s="88"/>
      <c r="BE121" s="88"/>
      <c r="BI121" s="88"/>
      <c r="BM121" s="88"/>
      <c r="BQ121" s="88"/>
      <c r="BU121" s="88"/>
      <c r="BY121" s="88"/>
      <c r="CC121" s="88"/>
      <c r="CG121" s="88"/>
      <c r="CK121" s="88"/>
      <c r="CO121" s="88"/>
      <c r="CS121" s="88"/>
      <c r="CW121" s="88"/>
      <c r="DA121" s="88"/>
      <c r="DE121" s="88"/>
      <c r="DI121" s="88"/>
      <c r="DM121" s="88"/>
      <c r="DQ121" s="88"/>
      <c r="DU121" s="88"/>
      <c r="DY121" s="88"/>
      <c r="EC121" s="88"/>
      <c r="EG121" s="88"/>
      <c r="EK121" s="88"/>
      <c r="EO121" s="88"/>
      <c r="ES121" s="88"/>
      <c r="EW121" s="88"/>
      <c r="FA121" s="88"/>
      <c r="FE121" s="88"/>
      <c r="FI121" s="88"/>
      <c r="FM121" s="88"/>
      <c r="FQ121" s="88"/>
      <c r="FU121" s="88"/>
      <c r="FY121" s="88"/>
      <c r="GC121" s="88"/>
      <c r="GG121" s="88"/>
      <c r="GK121" s="88"/>
      <c r="GO121" s="88"/>
    </row>
    <row r="122" spans="1:197" ht="18" customHeight="1" x14ac:dyDescent="0.2">
      <c r="A122" s="108" t="s">
        <v>391</v>
      </c>
      <c r="B122" s="94" t="s">
        <v>32</v>
      </c>
      <c r="C122" s="266">
        <f>D122*('BDI '!$D$23+1)</f>
        <v>3.67</v>
      </c>
      <c r="D122" s="261">
        <v>3.18</v>
      </c>
      <c r="E122" s="448"/>
      <c r="F122" s="448"/>
      <c r="G122" s="448"/>
      <c r="I122" s="88"/>
      <c r="L122" s="93"/>
      <c r="M122" s="88"/>
      <c r="Q122" s="88"/>
      <c r="U122" s="88"/>
      <c r="Y122" s="88"/>
      <c r="AC122" s="88"/>
      <c r="AG122" s="88"/>
      <c r="AK122" s="88"/>
      <c r="AO122" s="88"/>
      <c r="AS122" s="88"/>
      <c r="AW122" s="88"/>
      <c r="BA122" s="88"/>
      <c r="BE122" s="88"/>
      <c r="BI122" s="88"/>
      <c r="BM122" s="88"/>
      <c r="BQ122" s="88"/>
      <c r="BU122" s="88"/>
      <c r="BY122" s="88"/>
      <c r="CC122" s="88"/>
      <c r="CG122" s="88"/>
      <c r="CK122" s="88"/>
      <c r="CO122" s="88"/>
      <c r="CS122" s="88"/>
      <c r="CW122" s="88"/>
      <c r="DA122" s="88"/>
      <c r="DE122" s="88"/>
      <c r="DI122" s="88"/>
      <c r="DM122" s="88"/>
      <c r="DQ122" s="88"/>
      <c r="DU122" s="88"/>
      <c r="DY122" s="88"/>
      <c r="EC122" s="88"/>
      <c r="EG122" s="88"/>
      <c r="EK122" s="88"/>
      <c r="EO122" s="88"/>
      <c r="ES122" s="88"/>
      <c r="EW122" s="88"/>
      <c r="FA122" s="88"/>
      <c r="FE122" s="88"/>
      <c r="FI122" s="88"/>
      <c r="FM122" s="88"/>
      <c r="FQ122" s="88"/>
      <c r="FU122" s="88"/>
      <c r="FY122" s="88"/>
      <c r="GC122" s="88"/>
      <c r="GG122" s="88"/>
      <c r="GK122" s="88"/>
      <c r="GO122" s="88"/>
    </row>
    <row r="123" spans="1:197" s="87" customFormat="1" ht="18" customHeight="1" x14ac:dyDescent="0.2">
      <c r="A123" s="108" t="s">
        <v>293</v>
      </c>
      <c r="B123" s="94" t="s">
        <v>32</v>
      </c>
      <c r="C123" s="266">
        <f>D123*('BDI '!$D$23+1)</f>
        <v>2.66</v>
      </c>
      <c r="D123" s="261">
        <v>2.31</v>
      </c>
      <c r="E123" s="448"/>
      <c r="F123" s="448"/>
      <c r="G123" s="448"/>
      <c r="L123" s="93"/>
    </row>
    <row r="124" spans="1:197" s="87" customFormat="1" ht="18" customHeight="1" x14ac:dyDescent="0.2">
      <c r="A124" s="108" t="s">
        <v>48</v>
      </c>
      <c r="B124" s="94" t="s">
        <v>32</v>
      </c>
      <c r="C124" s="266">
        <f>D124*('BDI '!$D$23+1)</f>
        <v>39.39</v>
      </c>
      <c r="D124" s="261">
        <v>34.17</v>
      </c>
      <c r="E124" s="448"/>
      <c r="F124" s="448"/>
      <c r="G124" s="448"/>
      <c r="L124" s="93"/>
    </row>
    <row r="125" spans="1:197" ht="18" customHeight="1" x14ac:dyDescent="0.2">
      <c r="A125" s="108" t="s">
        <v>185</v>
      </c>
      <c r="B125" s="94" t="s">
        <v>32</v>
      </c>
      <c r="C125" s="266">
        <f>D125*('BDI '!$D$23+1)</f>
        <v>76.53</v>
      </c>
      <c r="D125" s="261">
        <v>66.39</v>
      </c>
      <c r="E125" s="448"/>
      <c r="F125" s="448"/>
      <c r="G125" s="448"/>
      <c r="I125" s="88"/>
      <c r="L125" s="93"/>
      <c r="M125" s="88"/>
      <c r="Q125" s="88"/>
      <c r="U125" s="88"/>
      <c r="Y125" s="88"/>
      <c r="AC125" s="88"/>
      <c r="AG125" s="88"/>
      <c r="AK125" s="88"/>
      <c r="AO125" s="88"/>
      <c r="AS125" s="88"/>
      <c r="AW125" s="88"/>
      <c r="BA125" s="88"/>
      <c r="BE125" s="88"/>
      <c r="BI125" s="88"/>
      <c r="BM125" s="88"/>
      <c r="BQ125" s="88"/>
      <c r="BU125" s="88"/>
      <c r="BY125" s="88"/>
      <c r="CC125" s="88"/>
      <c r="CG125" s="88"/>
      <c r="CK125" s="88"/>
      <c r="CO125" s="88"/>
      <c r="CS125" s="88"/>
      <c r="CW125" s="88"/>
      <c r="DA125" s="88"/>
      <c r="DE125" s="88"/>
      <c r="DI125" s="88"/>
      <c r="DM125" s="88"/>
      <c r="DQ125" s="88"/>
      <c r="DU125" s="88"/>
      <c r="DY125" s="88"/>
      <c r="EC125" s="88"/>
      <c r="EG125" s="88"/>
      <c r="EK125" s="88"/>
      <c r="EO125" s="88"/>
      <c r="ES125" s="88"/>
      <c r="EW125" s="88"/>
      <c r="FA125" s="88"/>
      <c r="FE125" s="88"/>
      <c r="FI125" s="88"/>
      <c r="FM125" s="88"/>
      <c r="FQ125" s="88"/>
      <c r="FU125" s="88"/>
      <c r="FY125" s="88"/>
      <c r="GC125" s="88"/>
      <c r="GG125" s="88"/>
      <c r="GK125" s="88"/>
      <c r="GO125" s="88"/>
    </row>
    <row r="126" spans="1:197" ht="18" customHeight="1" x14ac:dyDescent="0.2">
      <c r="A126" s="108" t="s">
        <v>104</v>
      </c>
      <c r="B126" s="94" t="s">
        <v>32</v>
      </c>
      <c r="C126" s="266">
        <f>D126*('BDI '!$D$23+1)</f>
        <v>12.37</v>
      </c>
      <c r="D126" s="261">
        <v>10.73</v>
      </c>
      <c r="E126" s="448"/>
      <c r="F126" s="448"/>
      <c r="G126" s="448"/>
      <c r="I126" s="88"/>
      <c r="L126" s="93"/>
      <c r="M126" s="88"/>
      <c r="Q126" s="88"/>
      <c r="U126" s="88"/>
      <c r="Y126" s="88"/>
      <c r="AC126" s="88"/>
      <c r="AG126" s="88"/>
      <c r="AK126" s="88"/>
      <c r="AO126" s="88"/>
      <c r="AS126" s="88"/>
      <c r="AW126" s="88"/>
      <c r="BA126" s="88"/>
      <c r="BE126" s="88"/>
      <c r="BI126" s="88"/>
      <c r="BM126" s="88"/>
      <c r="BQ126" s="88"/>
      <c r="BU126" s="88"/>
      <c r="BY126" s="88"/>
      <c r="CC126" s="88"/>
      <c r="CG126" s="88"/>
      <c r="CK126" s="88"/>
      <c r="CO126" s="88"/>
      <c r="CS126" s="88"/>
      <c r="CW126" s="88"/>
      <c r="DA126" s="88"/>
      <c r="DE126" s="88"/>
      <c r="DI126" s="88"/>
      <c r="DM126" s="88"/>
      <c r="DQ126" s="88"/>
      <c r="DU126" s="88"/>
      <c r="DY126" s="88"/>
      <c r="EC126" s="88"/>
      <c r="EG126" s="88"/>
      <c r="EK126" s="88"/>
      <c r="EO126" s="88"/>
      <c r="ES126" s="88"/>
      <c r="EW126" s="88"/>
      <c r="FA126" s="88"/>
      <c r="FE126" s="88"/>
      <c r="FI126" s="88"/>
      <c r="FM126" s="88"/>
      <c r="FQ126" s="88"/>
      <c r="FU126" s="88"/>
      <c r="FY126" s="88"/>
      <c r="GC126" s="88"/>
      <c r="GG126" s="88"/>
      <c r="GK126" s="88"/>
      <c r="GO126" s="88"/>
    </row>
    <row r="127" spans="1:197" ht="18" customHeight="1" x14ac:dyDescent="0.2">
      <c r="A127" s="109" t="s">
        <v>573</v>
      </c>
      <c r="B127" s="94" t="s">
        <v>32</v>
      </c>
      <c r="C127" s="266">
        <f>D127*('BDI '!$D$23+1)</f>
        <v>129.51</v>
      </c>
      <c r="D127" s="261">
        <v>112.34</v>
      </c>
      <c r="E127" s="448"/>
      <c r="F127" s="448"/>
      <c r="G127" s="448"/>
      <c r="I127" s="88"/>
      <c r="L127" s="93"/>
      <c r="M127" s="88"/>
      <c r="Q127" s="88"/>
      <c r="U127" s="88"/>
      <c r="Y127" s="88"/>
      <c r="AC127" s="88"/>
      <c r="AG127" s="88"/>
      <c r="AK127" s="88"/>
      <c r="AO127" s="88"/>
      <c r="AS127" s="88"/>
      <c r="AW127" s="88"/>
      <c r="BA127" s="88"/>
      <c r="BE127" s="88"/>
      <c r="BI127" s="88"/>
      <c r="BM127" s="88"/>
      <c r="BQ127" s="88"/>
      <c r="BU127" s="88"/>
      <c r="BY127" s="88"/>
      <c r="CC127" s="88"/>
      <c r="CG127" s="88"/>
      <c r="CK127" s="88"/>
      <c r="CO127" s="88"/>
      <c r="CS127" s="88"/>
      <c r="CW127" s="88"/>
      <c r="DA127" s="88"/>
      <c r="DE127" s="88"/>
      <c r="DI127" s="88"/>
      <c r="DM127" s="88"/>
      <c r="DQ127" s="88"/>
      <c r="DU127" s="88"/>
      <c r="DY127" s="88"/>
      <c r="EC127" s="88"/>
      <c r="EG127" s="88"/>
      <c r="EK127" s="88"/>
      <c r="EO127" s="88"/>
      <c r="ES127" s="88"/>
      <c r="EW127" s="88"/>
      <c r="FA127" s="88"/>
      <c r="FE127" s="88"/>
      <c r="FI127" s="88"/>
      <c r="FM127" s="88"/>
      <c r="FQ127" s="88"/>
      <c r="FU127" s="88"/>
      <c r="FY127" s="88"/>
      <c r="GC127" s="88"/>
      <c r="GG127" s="88"/>
      <c r="GK127" s="88"/>
      <c r="GO127" s="88"/>
    </row>
    <row r="128" spans="1:197" ht="18" customHeight="1" x14ac:dyDescent="0.2">
      <c r="A128" s="453" t="s">
        <v>569</v>
      </c>
      <c r="B128" s="94" t="s">
        <v>32</v>
      </c>
      <c r="C128" s="266">
        <f>D128*('BDI '!$D$23+1)</f>
        <v>91.83</v>
      </c>
      <c r="D128" s="261">
        <v>79.66</v>
      </c>
      <c r="E128" s="448"/>
      <c r="F128" s="448"/>
      <c r="G128" s="448"/>
      <c r="I128" s="88"/>
      <c r="L128" s="93"/>
      <c r="M128" s="88"/>
      <c r="Q128" s="88"/>
      <c r="U128" s="88"/>
      <c r="Y128" s="88"/>
      <c r="AC128" s="88"/>
      <c r="AG128" s="88"/>
      <c r="AK128" s="88"/>
      <c r="AO128" s="88"/>
      <c r="AS128" s="88"/>
      <c r="AW128" s="88"/>
      <c r="BA128" s="88"/>
      <c r="BE128" s="88"/>
      <c r="BI128" s="88"/>
      <c r="BM128" s="88"/>
      <c r="BQ128" s="88"/>
      <c r="BU128" s="88"/>
      <c r="BY128" s="88"/>
      <c r="CC128" s="88"/>
      <c r="CG128" s="88"/>
      <c r="CK128" s="88"/>
      <c r="CO128" s="88"/>
      <c r="CS128" s="88"/>
      <c r="CW128" s="88"/>
      <c r="DA128" s="88"/>
      <c r="DE128" s="88"/>
      <c r="DI128" s="88"/>
      <c r="DM128" s="88"/>
      <c r="DQ128" s="88"/>
      <c r="DU128" s="88"/>
      <c r="DY128" s="88"/>
      <c r="EC128" s="88"/>
      <c r="EG128" s="88"/>
      <c r="EK128" s="88"/>
      <c r="EO128" s="88"/>
      <c r="ES128" s="88"/>
      <c r="EW128" s="88"/>
      <c r="FA128" s="88"/>
      <c r="FE128" s="88"/>
      <c r="FI128" s="88"/>
      <c r="FM128" s="88"/>
      <c r="FQ128" s="88"/>
      <c r="FU128" s="88"/>
      <c r="FY128" s="88"/>
      <c r="GC128" s="88"/>
      <c r="GG128" s="88"/>
      <c r="GK128" s="88"/>
      <c r="GO128" s="88"/>
    </row>
    <row r="129" spans="1:197" ht="18" customHeight="1" x14ac:dyDescent="0.2">
      <c r="A129" s="108" t="s">
        <v>282</v>
      </c>
      <c r="B129" s="94" t="s">
        <v>32</v>
      </c>
      <c r="C129" s="266">
        <f>D129*('BDI '!$D$23+1)</f>
        <v>26.38</v>
      </c>
      <c r="D129" s="261">
        <v>22.88</v>
      </c>
      <c r="E129" s="448"/>
      <c r="F129" s="448"/>
      <c r="G129" s="448"/>
      <c r="I129" s="88"/>
      <c r="L129" s="93"/>
      <c r="M129" s="88"/>
      <c r="Q129" s="88"/>
      <c r="U129" s="88"/>
      <c r="Y129" s="88"/>
      <c r="AC129" s="88"/>
      <c r="AG129" s="88"/>
      <c r="AK129" s="88"/>
      <c r="AO129" s="88"/>
      <c r="AS129" s="88"/>
      <c r="AW129" s="88"/>
      <c r="BA129" s="88"/>
      <c r="BE129" s="88"/>
      <c r="BI129" s="88"/>
      <c r="BM129" s="88"/>
      <c r="BQ129" s="88"/>
      <c r="BU129" s="88"/>
      <c r="BY129" s="88"/>
      <c r="CC129" s="88"/>
      <c r="CG129" s="88"/>
      <c r="CK129" s="88"/>
      <c r="CO129" s="88"/>
      <c r="CS129" s="88"/>
      <c r="CW129" s="88"/>
      <c r="DA129" s="88"/>
      <c r="DE129" s="88"/>
      <c r="DI129" s="88"/>
      <c r="DM129" s="88"/>
      <c r="DQ129" s="88"/>
      <c r="DU129" s="88"/>
      <c r="DY129" s="88"/>
      <c r="EC129" s="88"/>
      <c r="EG129" s="88"/>
      <c r="EK129" s="88"/>
      <c r="EO129" s="88"/>
      <c r="ES129" s="88"/>
      <c r="EW129" s="88"/>
      <c r="FA129" s="88"/>
      <c r="FE129" s="88"/>
      <c r="FI129" s="88"/>
      <c r="FM129" s="88"/>
      <c r="FQ129" s="88"/>
      <c r="FU129" s="88"/>
      <c r="FY129" s="88"/>
      <c r="GC129" s="88"/>
      <c r="GG129" s="88"/>
      <c r="GK129" s="88"/>
      <c r="GO129" s="88"/>
    </row>
    <row r="130" spans="1:197" ht="18" customHeight="1" x14ac:dyDescent="0.2">
      <c r="A130" s="108" t="s">
        <v>188</v>
      </c>
      <c r="B130" s="94" t="s">
        <v>32</v>
      </c>
      <c r="C130" s="266">
        <f>D130*('BDI '!$D$23+1)</f>
        <v>40.58</v>
      </c>
      <c r="D130" s="261">
        <v>35.200000000000003</v>
      </c>
      <c r="E130" s="448"/>
      <c r="F130" s="448"/>
      <c r="G130" s="448"/>
      <c r="I130" s="88"/>
      <c r="L130" s="93"/>
      <c r="M130" s="88"/>
      <c r="Q130" s="88"/>
      <c r="U130" s="88"/>
      <c r="Y130" s="88"/>
      <c r="AC130" s="88"/>
      <c r="AG130" s="88"/>
      <c r="AK130" s="88"/>
      <c r="AO130" s="88"/>
      <c r="AS130" s="88"/>
      <c r="AW130" s="88"/>
      <c r="BA130" s="88"/>
      <c r="BE130" s="88"/>
      <c r="BI130" s="88"/>
      <c r="BM130" s="88"/>
      <c r="BQ130" s="88"/>
      <c r="BU130" s="88"/>
      <c r="BY130" s="88"/>
      <c r="CC130" s="88"/>
      <c r="CG130" s="88"/>
      <c r="CK130" s="88"/>
      <c r="CO130" s="88"/>
      <c r="CS130" s="88"/>
      <c r="CW130" s="88"/>
      <c r="DA130" s="88"/>
      <c r="DE130" s="88"/>
      <c r="DI130" s="88"/>
      <c r="DM130" s="88"/>
      <c r="DQ130" s="88"/>
      <c r="DU130" s="88"/>
      <c r="DY130" s="88"/>
      <c r="EC130" s="88"/>
      <c r="EG130" s="88"/>
      <c r="EK130" s="88"/>
      <c r="EO130" s="88"/>
      <c r="ES130" s="88"/>
      <c r="EW130" s="88"/>
      <c r="FA130" s="88"/>
      <c r="FE130" s="88"/>
      <c r="FI130" s="88"/>
      <c r="FM130" s="88"/>
      <c r="FQ130" s="88"/>
      <c r="FU130" s="88"/>
      <c r="FY130" s="88"/>
      <c r="GC130" s="88"/>
      <c r="GG130" s="88"/>
      <c r="GK130" s="88"/>
      <c r="GO130" s="88"/>
    </row>
    <row r="131" spans="1:197" s="87" customFormat="1" ht="18" customHeight="1" x14ac:dyDescent="0.2">
      <c r="A131" s="108" t="s">
        <v>186</v>
      </c>
      <c r="B131" s="94" t="s">
        <v>32</v>
      </c>
      <c r="C131" s="266">
        <f>D131*('BDI '!$D$23+1)</f>
        <v>15.31</v>
      </c>
      <c r="D131" s="261">
        <v>13.28</v>
      </c>
      <c r="E131" s="448"/>
      <c r="F131" s="448"/>
      <c r="G131" s="448"/>
      <c r="L131" s="93"/>
    </row>
    <row r="132" spans="1:197" s="87" customFormat="1" ht="18" customHeight="1" x14ac:dyDescent="0.2">
      <c r="A132" s="452" t="s">
        <v>392</v>
      </c>
      <c r="B132" s="94" t="s">
        <v>32</v>
      </c>
      <c r="C132" s="266">
        <f>D132*('BDI '!$D$23+1)</f>
        <v>14.34</v>
      </c>
      <c r="D132" s="261">
        <v>12.44</v>
      </c>
      <c r="E132" s="448"/>
      <c r="F132" s="448"/>
      <c r="G132" s="448"/>
      <c r="L132" s="93"/>
    </row>
    <row r="133" spans="1:197" ht="18" customHeight="1" x14ac:dyDescent="0.2">
      <c r="A133" s="108" t="s">
        <v>276</v>
      </c>
      <c r="B133" s="94" t="s">
        <v>32</v>
      </c>
      <c r="C133" s="266">
        <f>D133*('BDI '!$D$23+1)</f>
        <v>25.34</v>
      </c>
      <c r="D133" s="261">
        <v>21.98</v>
      </c>
      <c r="E133" s="448"/>
      <c r="F133" s="448"/>
      <c r="G133" s="448"/>
      <c r="I133" s="89"/>
      <c r="L133" s="93"/>
      <c r="M133" s="89"/>
      <c r="Q133" s="89"/>
      <c r="U133" s="89"/>
      <c r="Y133" s="89"/>
      <c r="AC133" s="89"/>
      <c r="AG133" s="89"/>
      <c r="AK133" s="89"/>
      <c r="AO133" s="89"/>
      <c r="AS133" s="89"/>
      <c r="AW133" s="89"/>
      <c r="BA133" s="89"/>
      <c r="BE133" s="89"/>
      <c r="BI133" s="89"/>
      <c r="BM133" s="89"/>
      <c r="BQ133" s="89"/>
      <c r="BU133" s="89"/>
      <c r="BY133" s="89"/>
      <c r="CC133" s="89"/>
      <c r="CG133" s="89"/>
      <c r="CK133" s="89"/>
      <c r="CO133" s="89"/>
      <c r="CS133" s="89"/>
      <c r="CW133" s="89"/>
      <c r="DA133" s="89"/>
      <c r="DE133" s="89"/>
      <c r="DI133" s="89"/>
      <c r="DM133" s="89"/>
      <c r="DQ133" s="89"/>
      <c r="DU133" s="89"/>
      <c r="DY133" s="89"/>
      <c r="EC133" s="89"/>
      <c r="EG133" s="89"/>
      <c r="EK133" s="89"/>
      <c r="EO133" s="89"/>
      <c r="ES133" s="89"/>
      <c r="EW133" s="89"/>
      <c r="FA133" s="89"/>
      <c r="FE133" s="89"/>
      <c r="FI133" s="89"/>
      <c r="FM133" s="89"/>
      <c r="FQ133" s="89"/>
      <c r="FU133" s="89"/>
      <c r="FY133" s="89"/>
      <c r="GC133" s="89"/>
      <c r="GG133" s="89"/>
      <c r="GK133" s="89"/>
      <c r="GO133" s="89"/>
    </row>
    <row r="134" spans="1:197" ht="18" customHeight="1" x14ac:dyDescent="0.2">
      <c r="A134" s="108" t="s">
        <v>393</v>
      </c>
      <c r="B134" s="94" t="s">
        <v>32</v>
      </c>
      <c r="C134" s="266">
        <f>D134*('BDI '!$D$23+1)</f>
        <v>27.16</v>
      </c>
      <c r="D134" s="261">
        <v>23.56</v>
      </c>
      <c r="E134" s="448"/>
      <c r="F134" s="448"/>
      <c r="G134" s="448"/>
      <c r="I134" s="89"/>
      <c r="L134" s="93"/>
      <c r="M134" s="89"/>
      <c r="Q134" s="89"/>
      <c r="U134" s="89"/>
      <c r="Y134" s="89"/>
      <c r="AC134" s="89"/>
      <c r="AG134" s="89"/>
      <c r="AK134" s="89"/>
      <c r="AO134" s="89"/>
      <c r="AS134" s="89"/>
      <c r="AW134" s="89"/>
      <c r="BA134" s="89"/>
      <c r="BE134" s="89"/>
      <c r="BI134" s="89"/>
      <c r="BM134" s="89"/>
      <c r="BQ134" s="89"/>
      <c r="BU134" s="89"/>
      <c r="BY134" s="89"/>
      <c r="CC134" s="89"/>
      <c r="CG134" s="89"/>
      <c r="CK134" s="89"/>
      <c r="CO134" s="89"/>
      <c r="CS134" s="89"/>
      <c r="CW134" s="89"/>
      <c r="DA134" s="89"/>
      <c r="DE134" s="89"/>
      <c r="DI134" s="89"/>
      <c r="DM134" s="89"/>
      <c r="DQ134" s="89"/>
      <c r="DU134" s="89"/>
      <c r="DY134" s="89"/>
      <c r="EC134" s="89"/>
      <c r="EG134" s="89"/>
      <c r="EK134" s="89"/>
      <c r="EO134" s="89"/>
      <c r="ES134" s="89"/>
      <c r="EW134" s="89"/>
      <c r="FA134" s="89"/>
      <c r="FE134" s="89"/>
      <c r="FI134" s="89"/>
      <c r="FM134" s="89"/>
      <c r="FQ134" s="89"/>
      <c r="FU134" s="89"/>
      <c r="FY134" s="89"/>
      <c r="GC134" s="89"/>
      <c r="GG134" s="89"/>
      <c r="GK134" s="89"/>
      <c r="GO134" s="89"/>
    </row>
    <row r="135" spans="1:197" ht="18" customHeight="1" x14ac:dyDescent="0.2">
      <c r="A135" s="108" t="s">
        <v>279</v>
      </c>
      <c r="B135" s="94" t="s">
        <v>32</v>
      </c>
      <c r="C135" s="266">
        <f>D135*('BDI '!$D$23+1)</f>
        <v>52.33</v>
      </c>
      <c r="D135" s="261">
        <v>45.39</v>
      </c>
      <c r="E135" s="448"/>
      <c r="F135" s="448"/>
      <c r="G135" s="448"/>
      <c r="I135" s="89"/>
      <c r="L135" s="93"/>
      <c r="M135" s="89"/>
      <c r="Q135" s="89"/>
      <c r="U135" s="89"/>
      <c r="Y135" s="89"/>
      <c r="AC135" s="89"/>
      <c r="AG135" s="89"/>
      <c r="AK135" s="89"/>
      <c r="AO135" s="89"/>
      <c r="AS135" s="89"/>
      <c r="AW135" s="89"/>
      <c r="BA135" s="89"/>
      <c r="BE135" s="89"/>
      <c r="BI135" s="89"/>
      <c r="BM135" s="89"/>
      <c r="BQ135" s="89"/>
      <c r="BU135" s="89"/>
      <c r="BY135" s="89"/>
      <c r="CC135" s="89"/>
      <c r="CG135" s="89"/>
      <c r="CK135" s="89"/>
      <c r="CO135" s="89"/>
      <c r="CS135" s="89"/>
      <c r="CW135" s="89"/>
      <c r="DA135" s="89"/>
      <c r="DE135" s="89"/>
      <c r="DI135" s="89"/>
      <c r="DM135" s="89"/>
      <c r="DQ135" s="89"/>
      <c r="DU135" s="89"/>
      <c r="DY135" s="89"/>
      <c r="EC135" s="89"/>
      <c r="EG135" s="89"/>
      <c r="EK135" s="89"/>
      <c r="EO135" s="89"/>
      <c r="ES135" s="89"/>
      <c r="EW135" s="89"/>
      <c r="FA135" s="89"/>
      <c r="FE135" s="89"/>
      <c r="FI135" s="89"/>
      <c r="FM135" s="89"/>
      <c r="FQ135" s="89"/>
      <c r="FU135" s="89"/>
      <c r="FY135" s="89"/>
      <c r="GC135" s="89"/>
      <c r="GG135" s="89"/>
      <c r="GK135" s="89"/>
      <c r="GO135" s="89"/>
    </row>
    <row r="136" spans="1:197" ht="18" customHeight="1" x14ac:dyDescent="0.2">
      <c r="A136" s="108" t="s">
        <v>106</v>
      </c>
      <c r="B136" s="94" t="s">
        <v>32</v>
      </c>
      <c r="C136" s="266">
        <f>D136*('BDI '!$D$23+1)</f>
        <v>6.36</v>
      </c>
      <c r="D136" s="261">
        <v>5.52</v>
      </c>
      <c r="E136" s="448"/>
      <c r="F136" s="448"/>
      <c r="G136" s="448"/>
      <c r="I136" s="89"/>
      <c r="L136" s="93"/>
      <c r="M136" s="89"/>
      <c r="Q136" s="89"/>
      <c r="U136" s="89"/>
      <c r="Y136" s="89"/>
      <c r="AC136" s="89"/>
      <c r="AG136" s="89"/>
      <c r="AK136" s="89"/>
      <c r="AO136" s="89"/>
      <c r="AS136" s="89"/>
      <c r="AW136" s="89"/>
      <c r="BA136" s="89"/>
      <c r="BE136" s="89"/>
      <c r="BI136" s="89"/>
      <c r="BM136" s="89"/>
      <c r="BQ136" s="89"/>
      <c r="BU136" s="89"/>
      <c r="BY136" s="89"/>
      <c r="CC136" s="89"/>
      <c r="CG136" s="89"/>
      <c r="CK136" s="89"/>
      <c r="CO136" s="89"/>
      <c r="CS136" s="89"/>
      <c r="CW136" s="89"/>
      <c r="DA136" s="89"/>
      <c r="DE136" s="89"/>
      <c r="DI136" s="89"/>
      <c r="DM136" s="89"/>
      <c r="DQ136" s="89"/>
      <c r="DU136" s="89"/>
      <c r="DY136" s="89"/>
      <c r="EC136" s="89"/>
      <c r="EG136" s="89"/>
      <c r="EK136" s="89"/>
      <c r="EO136" s="89"/>
      <c r="ES136" s="89"/>
      <c r="EW136" s="89"/>
      <c r="FA136" s="89"/>
      <c r="FE136" s="89"/>
      <c r="FI136" s="89"/>
      <c r="FM136" s="89"/>
      <c r="FQ136" s="89"/>
      <c r="FU136" s="89"/>
      <c r="FY136" s="89"/>
      <c r="GC136" s="89"/>
      <c r="GG136" s="89"/>
      <c r="GK136" s="89"/>
      <c r="GO136" s="89"/>
    </row>
    <row r="137" spans="1:197" ht="18" customHeight="1" x14ac:dyDescent="0.2">
      <c r="A137" s="108" t="s">
        <v>105</v>
      </c>
      <c r="B137" s="94" t="s">
        <v>32</v>
      </c>
      <c r="C137" s="266">
        <f>D137*('BDI '!$D$23+1)</f>
        <v>1.72</v>
      </c>
      <c r="D137" s="261">
        <v>1.49</v>
      </c>
      <c r="E137" s="448"/>
      <c r="F137" s="448"/>
      <c r="G137" s="448"/>
      <c r="I137" s="89"/>
      <c r="L137" s="93"/>
      <c r="M137" s="89"/>
      <c r="Q137" s="89"/>
      <c r="U137" s="89"/>
      <c r="Y137" s="89"/>
      <c r="AC137" s="89"/>
      <c r="AG137" s="89"/>
      <c r="AK137" s="89"/>
      <c r="AO137" s="89"/>
      <c r="AS137" s="89"/>
      <c r="AW137" s="89"/>
      <c r="BA137" s="89"/>
      <c r="BE137" s="89"/>
      <c r="BI137" s="89"/>
      <c r="BM137" s="89"/>
      <c r="BQ137" s="89"/>
      <c r="BU137" s="89"/>
      <c r="BY137" s="89"/>
      <c r="CC137" s="89"/>
      <c r="CG137" s="89"/>
      <c r="CK137" s="89"/>
      <c r="CO137" s="89"/>
      <c r="CS137" s="89"/>
      <c r="CW137" s="89"/>
      <c r="DA137" s="89"/>
      <c r="DE137" s="89"/>
      <c r="DI137" s="89"/>
      <c r="DM137" s="89"/>
      <c r="DQ137" s="89"/>
      <c r="DU137" s="89"/>
      <c r="DY137" s="89"/>
      <c r="EC137" s="89"/>
      <c r="EG137" s="89"/>
      <c r="EK137" s="89"/>
      <c r="EO137" s="89"/>
      <c r="ES137" s="89"/>
      <c r="EW137" s="89"/>
      <c r="FA137" s="89"/>
      <c r="FE137" s="89"/>
      <c r="FI137" s="89"/>
      <c r="FM137" s="89"/>
      <c r="FQ137" s="89"/>
      <c r="FU137" s="89"/>
      <c r="FY137" s="89"/>
      <c r="GC137" s="89"/>
      <c r="GG137" s="89"/>
      <c r="GK137" s="89"/>
      <c r="GO137" s="89"/>
    </row>
    <row r="138" spans="1:197" s="413" customFormat="1" ht="18" customHeight="1" x14ac:dyDescent="0.2">
      <c r="A138" s="108" t="s">
        <v>398</v>
      </c>
      <c r="B138" s="94" t="s">
        <v>32</v>
      </c>
      <c r="C138" s="266">
        <f>D138*('BDI '!$D$23+1)</f>
        <v>36.72</v>
      </c>
      <c r="D138" s="261">
        <v>31.85</v>
      </c>
      <c r="E138" s="449"/>
      <c r="F138" s="448"/>
      <c r="G138" s="449"/>
      <c r="I138" s="416"/>
      <c r="J138" s="412"/>
      <c r="K138" s="412"/>
      <c r="L138" s="414"/>
      <c r="M138" s="416"/>
      <c r="N138" s="412"/>
      <c r="O138" s="412"/>
      <c r="Q138" s="416"/>
      <c r="R138" s="412"/>
      <c r="S138" s="412"/>
      <c r="U138" s="416"/>
      <c r="V138" s="412"/>
      <c r="W138" s="412"/>
      <c r="Y138" s="416"/>
      <c r="Z138" s="412"/>
      <c r="AA138" s="412"/>
      <c r="AC138" s="416"/>
      <c r="AD138" s="412"/>
      <c r="AE138" s="412"/>
      <c r="AG138" s="416"/>
      <c r="AH138" s="412"/>
      <c r="AI138" s="412"/>
      <c r="AK138" s="416"/>
      <c r="AL138" s="412"/>
      <c r="AM138" s="412"/>
      <c r="AO138" s="416"/>
      <c r="AP138" s="412"/>
      <c r="AQ138" s="412"/>
      <c r="AS138" s="416"/>
      <c r="AT138" s="412"/>
      <c r="AU138" s="412"/>
      <c r="AW138" s="416"/>
      <c r="AX138" s="412"/>
      <c r="AY138" s="412"/>
      <c r="BA138" s="416"/>
      <c r="BB138" s="412"/>
      <c r="BC138" s="412"/>
      <c r="BE138" s="416"/>
      <c r="BF138" s="412"/>
      <c r="BG138" s="412"/>
      <c r="BI138" s="416"/>
      <c r="BJ138" s="412"/>
      <c r="BK138" s="412"/>
      <c r="BM138" s="416"/>
      <c r="BN138" s="412"/>
      <c r="BO138" s="412"/>
      <c r="BQ138" s="416"/>
      <c r="BR138" s="412"/>
      <c r="BS138" s="412"/>
      <c r="BU138" s="416"/>
      <c r="BV138" s="412"/>
      <c r="BW138" s="412"/>
      <c r="BY138" s="416"/>
      <c r="BZ138" s="412"/>
      <c r="CA138" s="412"/>
      <c r="CC138" s="416"/>
      <c r="CD138" s="412"/>
      <c r="CE138" s="412"/>
      <c r="CG138" s="416"/>
      <c r="CH138" s="412"/>
      <c r="CI138" s="412"/>
      <c r="CK138" s="416"/>
      <c r="CL138" s="412"/>
      <c r="CM138" s="412"/>
      <c r="CO138" s="416"/>
      <c r="CP138" s="412"/>
      <c r="CQ138" s="412"/>
      <c r="CS138" s="416"/>
      <c r="CT138" s="412"/>
      <c r="CU138" s="412"/>
      <c r="CW138" s="416"/>
      <c r="CX138" s="412"/>
      <c r="CY138" s="412"/>
      <c r="DA138" s="416"/>
      <c r="DB138" s="412"/>
      <c r="DC138" s="412"/>
      <c r="DE138" s="416"/>
      <c r="DF138" s="412"/>
      <c r="DG138" s="412"/>
      <c r="DI138" s="416"/>
      <c r="DJ138" s="412"/>
      <c r="DK138" s="412"/>
      <c r="DM138" s="416"/>
      <c r="DN138" s="412"/>
      <c r="DO138" s="412"/>
      <c r="DQ138" s="416"/>
      <c r="DR138" s="412"/>
      <c r="DS138" s="412"/>
      <c r="DU138" s="416"/>
      <c r="DV138" s="412"/>
      <c r="DW138" s="412"/>
      <c r="DY138" s="416"/>
      <c r="DZ138" s="412"/>
      <c r="EA138" s="412"/>
      <c r="EC138" s="416"/>
      <c r="ED138" s="412"/>
      <c r="EE138" s="412"/>
      <c r="EG138" s="416"/>
      <c r="EH138" s="412"/>
      <c r="EI138" s="412"/>
      <c r="EK138" s="416"/>
      <c r="EL138" s="412"/>
      <c r="EM138" s="412"/>
      <c r="EO138" s="416"/>
      <c r="EP138" s="412"/>
      <c r="EQ138" s="412"/>
      <c r="ES138" s="416"/>
      <c r="ET138" s="412"/>
      <c r="EU138" s="412"/>
      <c r="EW138" s="416"/>
      <c r="EX138" s="412"/>
      <c r="EY138" s="412"/>
      <c r="FA138" s="416"/>
      <c r="FB138" s="412"/>
      <c r="FC138" s="412"/>
      <c r="FE138" s="416"/>
      <c r="FF138" s="412"/>
      <c r="FG138" s="412"/>
      <c r="FI138" s="416"/>
      <c r="FJ138" s="412"/>
      <c r="FK138" s="412"/>
      <c r="FM138" s="416"/>
      <c r="FN138" s="412"/>
      <c r="FO138" s="412"/>
      <c r="FQ138" s="416"/>
      <c r="FR138" s="412"/>
      <c r="FS138" s="412"/>
      <c r="FU138" s="416"/>
      <c r="FV138" s="412"/>
      <c r="FW138" s="412"/>
      <c r="FY138" s="416"/>
      <c r="FZ138" s="412"/>
      <c r="GA138" s="412"/>
      <c r="GC138" s="416"/>
      <c r="GD138" s="412"/>
      <c r="GE138" s="412"/>
      <c r="GG138" s="416"/>
      <c r="GH138" s="412"/>
      <c r="GI138" s="412"/>
      <c r="GK138" s="416"/>
      <c r="GL138" s="412"/>
      <c r="GM138" s="412"/>
      <c r="GO138" s="416"/>
    </row>
    <row r="139" spans="1:197" ht="18" customHeight="1" x14ac:dyDescent="0.2">
      <c r="A139" s="108" t="s">
        <v>397</v>
      </c>
      <c r="B139" s="94" t="s">
        <v>32</v>
      </c>
      <c r="C139" s="266">
        <f>D139*('BDI '!$D$23+1)</f>
        <v>52.33</v>
      </c>
      <c r="D139" s="261">
        <v>45.39</v>
      </c>
      <c r="E139" s="448"/>
      <c r="F139" s="448"/>
      <c r="G139" s="448"/>
      <c r="I139" s="89"/>
      <c r="L139" s="93"/>
      <c r="M139" s="89"/>
      <c r="Q139" s="89"/>
      <c r="U139" s="89"/>
      <c r="Y139" s="89"/>
      <c r="AC139" s="89"/>
      <c r="AG139" s="89"/>
      <c r="AK139" s="89"/>
      <c r="AO139" s="89"/>
      <c r="AS139" s="89"/>
      <c r="AW139" s="89"/>
      <c r="BA139" s="89"/>
      <c r="BE139" s="89"/>
      <c r="BI139" s="89"/>
      <c r="BM139" s="89"/>
      <c r="BQ139" s="89"/>
      <c r="BU139" s="89"/>
      <c r="BY139" s="89"/>
      <c r="CC139" s="89"/>
      <c r="CG139" s="89"/>
      <c r="CK139" s="89"/>
      <c r="CO139" s="89"/>
      <c r="CS139" s="89"/>
      <c r="CW139" s="89"/>
      <c r="DA139" s="89"/>
      <c r="DE139" s="89"/>
      <c r="DI139" s="89"/>
      <c r="DM139" s="89"/>
      <c r="DQ139" s="89"/>
      <c r="DU139" s="89"/>
      <c r="DY139" s="89"/>
      <c r="EC139" s="89"/>
      <c r="EG139" s="89"/>
      <c r="EK139" s="89"/>
      <c r="EO139" s="89"/>
      <c r="ES139" s="89"/>
      <c r="EW139" s="89"/>
      <c r="FA139" s="89"/>
      <c r="FE139" s="89"/>
      <c r="FI139" s="89"/>
      <c r="FM139" s="89"/>
      <c r="FQ139" s="89"/>
      <c r="FU139" s="89"/>
      <c r="FY139" s="89"/>
      <c r="GC139" s="89"/>
      <c r="GG139" s="89"/>
      <c r="GK139" s="89"/>
      <c r="GO139" s="89"/>
    </row>
    <row r="140" spans="1:197" ht="18" customHeight="1" x14ac:dyDescent="0.2">
      <c r="A140" s="108" t="s">
        <v>313</v>
      </c>
      <c r="B140" s="94" t="s">
        <v>32</v>
      </c>
      <c r="C140" s="266">
        <f>D140*('BDI '!$D$23+1)</f>
        <v>52.33</v>
      </c>
      <c r="D140" s="261">
        <v>45.39</v>
      </c>
      <c r="E140" s="448"/>
      <c r="F140" s="448"/>
      <c r="G140" s="448"/>
      <c r="I140" s="89"/>
      <c r="L140" s="93"/>
      <c r="M140" s="89"/>
      <c r="Q140" s="89"/>
      <c r="U140" s="89"/>
      <c r="Y140" s="89"/>
      <c r="AC140" s="89"/>
      <c r="AG140" s="89"/>
      <c r="AK140" s="89"/>
      <c r="AO140" s="89"/>
      <c r="AS140" s="89"/>
      <c r="AW140" s="89"/>
      <c r="BA140" s="89"/>
      <c r="BE140" s="89"/>
      <c r="BI140" s="89"/>
      <c r="BM140" s="89"/>
      <c r="BQ140" s="89"/>
      <c r="BU140" s="89"/>
      <c r="BY140" s="89"/>
      <c r="CC140" s="89"/>
      <c r="CG140" s="89"/>
      <c r="CK140" s="89"/>
      <c r="CO140" s="89"/>
      <c r="CS140" s="89"/>
      <c r="CW140" s="89"/>
      <c r="DA140" s="89"/>
      <c r="DE140" s="89"/>
      <c r="DI140" s="89"/>
      <c r="DM140" s="89"/>
      <c r="DQ140" s="89"/>
      <c r="DU140" s="89"/>
      <c r="DY140" s="89"/>
      <c r="EC140" s="89"/>
      <c r="EG140" s="89"/>
      <c r="EK140" s="89"/>
      <c r="EO140" s="89"/>
      <c r="ES140" s="89"/>
      <c r="EW140" s="89"/>
      <c r="FA140" s="89"/>
      <c r="FE140" s="89"/>
      <c r="FI140" s="89"/>
      <c r="FM140" s="89"/>
      <c r="FQ140" s="89"/>
      <c r="FU140" s="89"/>
      <c r="FY140" s="89"/>
      <c r="GC140" s="89"/>
      <c r="GG140" s="89"/>
      <c r="GK140" s="89"/>
      <c r="GO140" s="89"/>
    </row>
    <row r="141" spans="1:197" ht="18" customHeight="1" x14ac:dyDescent="0.2">
      <c r="A141" s="108" t="s">
        <v>113</v>
      </c>
      <c r="B141" s="94" t="s">
        <v>32</v>
      </c>
      <c r="C141" s="266">
        <f>D141*('BDI '!$D$23+1)</f>
        <v>267.02</v>
      </c>
      <c r="D141" s="261">
        <v>231.63</v>
      </c>
      <c r="E141" s="448"/>
      <c r="F141" s="448"/>
      <c r="G141" s="448"/>
      <c r="I141" s="89"/>
      <c r="L141" s="93"/>
      <c r="M141" s="89"/>
      <c r="Q141" s="89"/>
      <c r="U141" s="89"/>
      <c r="Y141" s="89"/>
      <c r="AC141" s="89"/>
      <c r="AG141" s="89"/>
      <c r="AK141" s="89"/>
      <c r="AO141" s="89"/>
      <c r="AS141" s="89"/>
      <c r="AW141" s="89"/>
      <c r="BA141" s="89"/>
      <c r="BE141" s="89"/>
      <c r="BI141" s="89"/>
      <c r="BM141" s="89"/>
      <c r="BQ141" s="89"/>
      <c r="BU141" s="89"/>
      <c r="BY141" s="89"/>
      <c r="CC141" s="89"/>
      <c r="CG141" s="89"/>
      <c r="CK141" s="89"/>
      <c r="CO141" s="89"/>
      <c r="CS141" s="89"/>
      <c r="CW141" s="89"/>
      <c r="DA141" s="89"/>
      <c r="DE141" s="89"/>
      <c r="DI141" s="89"/>
      <c r="DM141" s="89"/>
      <c r="DQ141" s="89"/>
      <c r="DU141" s="89"/>
      <c r="DY141" s="89"/>
      <c r="EC141" s="89"/>
      <c r="EG141" s="89"/>
      <c r="EK141" s="89"/>
      <c r="EO141" s="89"/>
      <c r="ES141" s="89"/>
      <c r="EW141" s="89"/>
      <c r="FA141" s="89"/>
      <c r="FE141" s="89"/>
      <c r="FI141" s="89"/>
      <c r="FM141" s="89"/>
      <c r="FQ141" s="89"/>
      <c r="FU141" s="89"/>
      <c r="FY141" s="89"/>
      <c r="GC141" s="89"/>
      <c r="GG141" s="89"/>
      <c r="GK141" s="89"/>
      <c r="GO141" s="89"/>
    </row>
    <row r="142" spans="1:197" s="413" customFormat="1" ht="18" customHeight="1" x14ac:dyDescent="0.2">
      <c r="A142" s="109" t="s">
        <v>716</v>
      </c>
      <c r="B142" s="94" t="s">
        <v>32</v>
      </c>
      <c r="C142" s="266">
        <f>D142*('BDI '!$D$23+1)</f>
        <v>819.12</v>
      </c>
      <c r="D142" s="261">
        <v>710.55</v>
      </c>
      <c r="E142" s="449"/>
      <c r="F142" s="448"/>
      <c r="G142" s="449"/>
      <c r="I142" s="415"/>
      <c r="J142" s="412"/>
      <c r="K142" s="412"/>
      <c r="L142" s="414"/>
      <c r="M142" s="415"/>
      <c r="N142" s="412"/>
      <c r="O142" s="412"/>
      <c r="Q142" s="415"/>
      <c r="R142" s="412"/>
      <c r="S142" s="412"/>
      <c r="U142" s="415"/>
      <c r="V142" s="412"/>
      <c r="W142" s="412"/>
      <c r="Y142" s="415"/>
      <c r="Z142" s="412"/>
      <c r="AA142" s="412"/>
      <c r="AC142" s="415"/>
      <c r="AD142" s="412"/>
      <c r="AE142" s="412"/>
      <c r="AG142" s="415"/>
      <c r="AH142" s="412"/>
      <c r="AI142" s="412"/>
      <c r="AK142" s="415"/>
      <c r="AL142" s="412"/>
      <c r="AM142" s="412"/>
      <c r="AO142" s="415"/>
      <c r="AP142" s="412"/>
      <c r="AQ142" s="412"/>
      <c r="AS142" s="415"/>
      <c r="AT142" s="412"/>
      <c r="AU142" s="412"/>
      <c r="AW142" s="415"/>
      <c r="AX142" s="412"/>
      <c r="AY142" s="412"/>
      <c r="BA142" s="415"/>
      <c r="BB142" s="412"/>
      <c r="BC142" s="412"/>
      <c r="BE142" s="415"/>
      <c r="BF142" s="412"/>
      <c r="BG142" s="412"/>
      <c r="BI142" s="415"/>
      <c r="BJ142" s="412"/>
      <c r="BK142" s="412"/>
      <c r="BM142" s="415"/>
      <c r="BN142" s="412"/>
      <c r="BO142" s="412"/>
      <c r="BQ142" s="415"/>
      <c r="BR142" s="412"/>
      <c r="BS142" s="412"/>
      <c r="BU142" s="415"/>
      <c r="BV142" s="412"/>
      <c r="BW142" s="412"/>
      <c r="BY142" s="415"/>
      <c r="BZ142" s="412"/>
      <c r="CA142" s="412"/>
      <c r="CC142" s="415"/>
      <c r="CD142" s="412"/>
      <c r="CE142" s="412"/>
      <c r="CG142" s="415"/>
      <c r="CH142" s="412"/>
      <c r="CI142" s="412"/>
      <c r="CK142" s="415"/>
      <c r="CL142" s="412"/>
      <c r="CM142" s="412"/>
      <c r="CO142" s="415"/>
      <c r="CP142" s="412"/>
      <c r="CQ142" s="412"/>
      <c r="CS142" s="415"/>
      <c r="CT142" s="412"/>
      <c r="CU142" s="412"/>
      <c r="CW142" s="415"/>
      <c r="CX142" s="412"/>
      <c r="CY142" s="412"/>
      <c r="DA142" s="415"/>
      <c r="DB142" s="412"/>
      <c r="DC142" s="412"/>
      <c r="DE142" s="415"/>
      <c r="DF142" s="412"/>
      <c r="DG142" s="412"/>
      <c r="DI142" s="415"/>
      <c r="DJ142" s="412"/>
      <c r="DK142" s="412"/>
      <c r="DM142" s="415"/>
      <c r="DN142" s="412"/>
      <c r="DO142" s="412"/>
      <c r="DQ142" s="415"/>
      <c r="DR142" s="412"/>
      <c r="DS142" s="412"/>
      <c r="DU142" s="415"/>
      <c r="DV142" s="412"/>
      <c r="DW142" s="412"/>
      <c r="DY142" s="415"/>
      <c r="DZ142" s="412"/>
      <c r="EA142" s="412"/>
      <c r="EC142" s="415"/>
      <c r="ED142" s="412"/>
      <c r="EE142" s="412"/>
      <c r="EG142" s="415"/>
      <c r="EH142" s="412"/>
      <c r="EI142" s="412"/>
      <c r="EK142" s="415"/>
      <c r="EL142" s="412"/>
      <c r="EM142" s="412"/>
      <c r="EO142" s="415"/>
      <c r="EP142" s="412"/>
      <c r="EQ142" s="412"/>
      <c r="ES142" s="415"/>
      <c r="ET142" s="412"/>
      <c r="EU142" s="412"/>
      <c r="EW142" s="415"/>
      <c r="EX142" s="412"/>
      <c r="EY142" s="412"/>
      <c r="FA142" s="415"/>
      <c r="FB142" s="412"/>
      <c r="FC142" s="412"/>
      <c r="FE142" s="415"/>
      <c r="FF142" s="412"/>
      <c r="FG142" s="412"/>
      <c r="FI142" s="415"/>
      <c r="FJ142" s="412"/>
      <c r="FK142" s="412"/>
      <c r="FM142" s="415"/>
      <c r="FN142" s="412"/>
      <c r="FO142" s="412"/>
      <c r="FQ142" s="415"/>
      <c r="FR142" s="412"/>
      <c r="FS142" s="412"/>
      <c r="FU142" s="415"/>
      <c r="FV142" s="412"/>
      <c r="FW142" s="412"/>
      <c r="FY142" s="415"/>
      <c r="FZ142" s="412"/>
      <c r="GA142" s="412"/>
      <c r="GC142" s="415"/>
      <c r="GD142" s="412"/>
      <c r="GE142" s="412"/>
      <c r="GG142" s="415"/>
      <c r="GH142" s="412"/>
      <c r="GI142" s="412"/>
      <c r="GK142" s="415"/>
      <c r="GL142" s="412"/>
      <c r="GM142" s="412"/>
      <c r="GO142" s="415"/>
    </row>
    <row r="143" spans="1:197" ht="18" customHeight="1" x14ac:dyDescent="0.2">
      <c r="A143" s="108" t="s">
        <v>190</v>
      </c>
      <c r="B143" s="94" t="s">
        <v>43</v>
      </c>
      <c r="C143" s="266">
        <f>D143*('BDI '!$D$23+1)</f>
        <v>396.11</v>
      </c>
      <c r="D143" s="261">
        <v>343.61</v>
      </c>
      <c r="E143" s="448"/>
      <c r="F143" s="448"/>
      <c r="G143" s="448"/>
      <c r="I143" s="88"/>
      <c r="L143" s="93"/>
      <c r="M143" s="88"/>
      <c r="Q143" s="88"/>
      <c r="U143" s="88"/>
      <c r="Y143" s="88"/>
      <c r="AC143" s="88"/>
      <c r="AG143" s="88"/>
      <c r="AK143" s="88"/>
      <c r="AO143" s="88"/>
      <c r="AS143" s="88"/>
      <c r="AW143" s="88"/>
      <c r="BA143" s="88"/>
      <c r="BE143" s="88"/>
      <c r="BI143" s="88"/>
      <c r="BM143" s="88"/>
      <c r="BQ143" s="88"/>
      <c r="BU143" s="88"/>
      <c r="BY143" s="88"/>
      <c r="CC143" s="88"/>
      <c r="CG143" s="88"/>
      <c r="CK143" s="88"/>
      <c r="CO143" s="88"/>
      <c r="CS143" s="88"/>
      <c r="CW143" s="88"/>
      <c r="DA143" s="88"/>
      <c r="DE143" s="88"/>
      <c r="DI143" s="88"/>
      <c r="DM143" s="88"/>
      <c r="DQ143" s="88"/>
      <c r="DU143" s="88"/>
      <c r="DY143" s="88"/>
      <c r="EC143" s="88"/>
      <c r="EG143" s="88"/>
      <c r="EK143" s="88"/>
      <c r="EO143" s="88"/>
      <c r="ES143" s="88"/>
      <c r="EW143" s="88"/>
      <c r="FA143" s="88"/>
      <c r="FE143" s="88"/>
      <c r="FI143" s="88"/>
      <c r="FM143" s="88"/>
      <c r="FQ143" s="88"/>
      <c r="FU143" s="88"/>
      <c r="FY143" s="88"/>
      <c r="GC143" s="88"/>
      <c r="GG143" s="88"/>
      <c r="GK143" s="88"/>
      <c r="GO143" s="88"/>
    </row>
    <row r="144" spans="1:197" ht="18" customHeight="1" x14ac:dyDescent="0.2">
      <c r="A144" s="108" t="s">
        <v>233</v>
      </c>
      <c r="B144" s="94" t="s">
        <v>32</v>
      </c>
      <c r="C144" s="266">
        <f>D144*('BDI '!$D$23+1)</f>
        <v>6.81</v>
      </c>
      <c r="D144" s="261">
        <v>5.91</v>
      </c>
      <c r="E144" s="448"/>
      <c r="F144" s="448"/>
      <c r="G144" s="448"/>
      <c r="L144" s="93"/>
    </row>
    <row r="145" spans="1:195" s="413" customFormat="1" ht="18" customHeight="1" x14ac:dyDescent="0.2">
      <c r="A145" s="109" t="s">
        <v>787</v>
      </c>
      <c r="B145" s="111" t="s">
        <v>32</v>
      </c>
      <c r="C145" s="266">
        <f>D145*('BDI '!$D$23+1)</f>
        <v>68.13</v>
      </c>
      <c r="D145" s="261">
        <v>59.1</v>
      </c>
      <c r="E145" s="449"/>
      <c r="F145" s="448"/>
      <c r="G145" s="449"/>
      <c r="J145" s="412"/>
      <c r="K145" s="412"/>
      <c r="L145" s="414"/>
      <c r="N145" s="412"/>
      <c r="O145" s="412"/>
      <c r="R145" s="412"/>
      <c r="S145" s="412"/>
      <c r="V145" s="412"/>
      <c r="W145" s="412"/>
      <c r="Z145" s="412"/>
      <c r="AA145" s="412"/>
      <c r="AD145" s="412"/>
      <c r="AE145" s="412"/>
      <c r="AH145" s="412"/>
      <c r="AI145" s="412"/>
      <c r="AL145" s="412"/>
      <c r="AM145" s="412"/>
      <c r="AP145" s="412"/>
      <c r="AQ145" s="412"/>
      <c r="AT145" s="412"/>
      <c r="AU145" s="412"/>
      <c r="AX145" s="412"/>
      <c r="AY145" s="412"/>
      <c r="BB145" s="412"/>
      <c r="BC145" s="412"/>
      <c r="BF145" s="412"/>
      <c r="BG145" s="412"/>
      <c r="BJ145" s="412"/>
      <c r="BK145" s="412"/>
      <c r="BN145" s="412"/>
      <c r="BO145" s="412"/>
      <c r="BR145" s="412"/>
      <c r="BS145" s="412"/>
      <c r="BV145" s="412"/>
      <c r="BW145" s="412"/>
      <c r="BZ145" s="412"/>
      <c r="CA145" s="412"/>
      <c r="CD145" s="412"/>
      <c r="CE145" s="412"/>
      <c r="CH145" s="412"/>
      <c r="CI145" s="412"/>
      <c r="CL145" s="412"/>
      <c r="CM145" s="412"/>
      <c r="CP145" s="412"/>
      <c r="CQ145" s="412"/>
      <c r="CT145" s="412"/>
      <c r="CU145" s="412"/>
      <c r="CX145" s="412"/>
      <c r="CY145" s="412"/>
      <c r="DB145" s="412"/>
      <c r="DC145" s="412"/>
      <c r="DF145" s="412"/>
      <c r="DG145" s="412"/>
      <c r="DJ145" s="412"/>
      <c r="DK145" s="412"/>
      <c r="DN145" s="412"/>
      <c r="DO145" s="412"/>
      <c r="DR145" s="412"/>
      <c r="DS145" s="412"/>
      <c r="DV145" s="412"/>
      <c r="DW145" s="412"/>
      <c r="DZ145" s="412"/>
      <c r="EA145" s="412"/>
      <c r="ED145" s="412"/>
      <c r="EE145" s="412"/>
      <c r="EH145" s="412"/>
      <c r="EI145" s="412"/>
      <c r="EL145" s="412"/>
      <c r="EM145" s="412"/>
      <c r="EP145" s="412"/>
      <c r="EQ145" s="412"/>
      <c r="ET145" s="412"/>
      <c r="EU145" s="412"/>
      <c r="EX145" s="412"/>
      <c r="EY145" s="412"/>
      <c r="FB145" s="412"/>
      <c r="FC145" s="412"/>
      <c r="FF145" s="412"/>
      <c r="FG145" s="412"/>
      <c r="FJ145" s="412"/>
      <c r="FK145" s="412"/>
      <c r="FN145" s="412"/>
      <c r="FO145" s="412"/>
      <c r="FR145" s="412"/>
      <c r="FS145" s="412"/>
      <c r="FV145" s="412"/>
      <c r="FW145" s="412"/>
      <c r="FZ145" s="412"/>
      <c r="GA145" s="412"/>
      <c r="GD145" s="412"/>
      <c r="GE145" s="412"/>
      <c r="GH145" s="412"/>
      <c r="GI145" s="412"/>
      <c r="GL145" s="412"/>
      <c r="GM145" s="412"/>
    </row>
    <row r="146" spans="1:195" s="413" customFormat="1" ht="16.5" customHeight="1" x14ac:dyDescent="0.2">
      <c r="A146" s="109" t="s">
        <v>702</v>
      </c>
      <c r="B146" s="111" t="s">
        <v>32</v>
      </c>
      <c r="C146" s="266">
        <f>D146*('BDI '!$D$23+1)</f>
        <v>114.24</v>
      </c>
      <c r="D146" s="261">
        <v>99.1</v>
      </c>
      <c r="E146" s="449"/>
      <c r="F146" s="448"/>
      <c r="G146" s="449"/>
      <c r="J146" s="412"/>
      <c r="K146" s="412"/>
      <c r="L146" s="414"/>
      <c r="N146" s="412"/>
      <c r="O146" s="412"/>
      <c r="R146" s="412"/>
      <c r="S146" s="412"/>
      <c r="V146" s="412"/>
      <c r="W146" s="412"/>
      <c r="Z146" s="412"/>
      <c r="AA146" s="412"/>
      <c r="AD146" s="412"/>
      <c r="AE146" s="412"/>
      <c r="AH146" s="412"/>
      <c r="AI146" s="412"/>
      <c r="AL146" s="412"/>
      <c r="AM146" s="412"/>
      <c r="AP146" s="412"/>
      <c r="AQ146" s="412"/>
      <c r="AT146" s="412"/>
      <c r="AU146" s="412"/>
      <c r="AX146" s="412"/>
      <c r="AY146" s="412"/>
      <c r="BB146" s="412"/>
      <c r="BC146" s="412"/>
      <c r="BF146" s="412"/>
      <c r="BG146" s="412"/>
      <c r="BJ146" s="412"/>
      <c r="BK146" s="412"/>
      <c r="BN146" s="412"/>
      <c r="BO146" s="412"/>
      <c r="BR146" s="412"/>
      <c r="BS146" s="412"/>
      <c r="BV146" s="412"/>
      <c r="BW146" s="412"/>
      <c r="BZ146" s="412"/>
      <c r="CA146" s="412"/>
      <c r="CD146" s="412"/>
      <c r="CE146" s="412"/>
      <c r="CH146" s="412"/>
      <c r="CI146" s="412"/>
      <c r="CL146" s="412"/>
      <c r="CM146" s="412"/>
      <c r="CP146" s="412"/>
      <c r="CQ146" s="412"/>
      <c r="CT146" s="412"/>
      <c r="CU146" s="412"/>
      <c r="CX146" s="412"/>
      <c r="CY146" s="412"/>
      <c r="DB146" s="412"/>
      <c r="DC146" s="412"/>
      <c r="DF146" s="412"/>
      <c r="DG146" s="412"/>
      <c r="DJ146" s="412"/>
      <c r="DK146" s="412"/>
      <c r="DN146" s="412"/>
      <c r="DO146" s="412"/>
      <c r="DR146" s="412"/>
      <c r="DS146" s="412"/>
      <c r="DV146" s="412"/>
      <c r="DW146" s="412"/>
      <c r="DZ146" s="412"/>
      <c r="EA146" s="412"/>
      <c r="ED146" s="412"/>
      <c r="EE146" s="412"/>
      <c r="EH146" s="412"/>
      <c r="EI146" s="412"/>
      <c r="EL146" s="412"/>
      <c r="EM146" s="412"/>
      <c r="EP146" s="412"/>
      <c r="EQ146" s="412"/>
      <c r="ET146" s="412"/>
      <c r="EU146" s="412"/>
      <c r="EX146" s="412"/>
      <c r="EY146" s="412"/>
      <c r="FB146" s="412"/>
      <c r="FC146" s="412"/>
      <c r="FF146" s="412"/>
      <c r="FG146" s="412"/>
      <c r="FJ146" s="412"/>
      <c r="FK146" s="412"/>
      <c r="FN146" s="412"/>
      <c r="FO146" s="412"/>
      <c r="FR146" s="412"/>
      <c r="FS146" s="412"/>
      <c r="FV146" s="412"/>
      <c r="FW146" s="412"/>
      <c r="FZ146" s="412"/>
      <c r="GA146" s="412"/>
      <c r="GD146" s="412"/>
      <c r="GE146" s="412"/>
      <c r="GH146" s="412"/>
      <c r="GI146" s="412"/>
      <c r="GL146" s="412"/>
      <c r="GM146" s="412"/>
    </row>
    <row r="147" spans="1:195" ht="18" customHeight="1" x14ac:dyDescent="0.2">
      <c r="A147" s="108" t="s">
        <v>107</v>
      </c>
      <c r="B147" s="94" t="s">
        <v>32</v>
      </c>
      <c r="C147" s="266">
        <f>D147*('BDI '!$D$23+1)</f>
        <v>40.39</v>
      </c>
      <c r="D147" s="261">
        <v>35.04</v>
      </c>
      <c r="E147" s="448"/>
      <c r="F147" s="448"/>
      <c r="G147" s="448"/>
      <c r="L147" s="93"/>
    </row>
    <row r="148" spans="1:195" s="406" customFormat="1" ht="18" customHeight="1" x14ac:dyDescent="0.2">
      <c r="A148" s="109" t="s">
        <v>701</v>
      </c>
      <c r="B148" s="111" t="s">
        <v>32</v>
      </c>
      <c r="C148" s="266">
        <f>D148*('BDI '!$D$23+1)</f>
        <v>101.43</v>
      </c>
      <c r="D148" s="261">
        <v>87.99</v>
      </c>
      <c r="E148" s="448"/>
      <c r="F148" s="448"/>
      <c r="G148" s="448"/>
      <c r="J148" s="405"/>
      <c r="K148" s="405"/>
      <c r="L148" s="407"/>
      <c r="N148" s="405"/>
      <c r="O148" s="405"/>
      <c r="R148" s="405"/>
      <c r="S148" s="405"/>
      <c r="V148" s="405"/>
      <c r="W148" s="405"/>
      <c r="Z148" s="405"/>
      <c r="AA148" s="405"/>
      <c r="AD148" s="405"/>
      <c r="AE148" s="405"/>
      <c r="AH148" s="405"/>
      <c r="AI148" s="405"/>
      <c r="AL148" s="405"/>
      <c r="AM148" s="405"/>
      <c r="AP148" s="405"/>
      <c r="AQ148" s="405"/>
      <c r="AT148" s="405"/>
      <c r="AU148" s="405"/>
      <c r="AX148" s="405"/>
      <c r="AY148" s="405"/>
      <c r="BB148" s="405"/>
      <c r="BC148" s="405"/>
      <c r="BF148" s="405"/>
      <c r="BG148" s="405"/>
      <c r="BJ148" s="405"/>
      <c r="BK148" s="405"/>
      <c r="BN148" s="405"/>
      <c r="BO148" s="405"/>
      <c r="BR148" s="405"/>
      <c r="BS148" s="405"/>
      <c r="BV148" s="405"/>
      <c r="BW148" s="405"/>
      <c r="BZ148" s="405"/>
      <c r="CA148" s="405"/>
      <c r="CD148" s="405"/>
      <c r="CE148" s="405"/>
      <c r="CH148" s="405"/>
      <c r="CI148" s="405"/>
      <c r="CL148" s="405"/>
      <c r="CM148" s="405"/>
      <c r="CP148" s="405"/>
      <c r="CQ148" s="405"/>
      <c r="CT148" s="405"/>
      <c r="CU148" s="405"/>
      <c r="CX148" s="405"/>
      <c r="CY148" s="405"/>
      <c r="DB148" s="405"/>
      <c r="DC148" s="405"/>
      <c r="DF148" s="405"/>
      <c r="DG148" s="405"/>
      <c r="DJ148" s="405"/>
      <c r="DK148" s="405"/>
      <c r="DN148" s="405"/>
      <c r="DO148" s="405"/>
      <c r="DR148" s="405"/>
      <c r="DS148" s="405"/>
      <c r="DV148" s="405"/>
      <c r="DW148" s="405"/>
      <c r="DZ148" s="405"/>
      <c r="EA148" s="405"/>
      <c r="ED148" s="405"/>
      <c r="EE148" s="405"/>
      <c r="EH148" s="405"/>
      <c r="EI148" s="405"/>
      <c r="EL148" s="405"/>
      <c r="EM148" s="405"/>
      <c r="EP148" s="405"/>
      <c r="EQ148" s="405"/>
      <c r="ET148" s="405"/>
      <c r="EU148" s="405"/>
      <c r="EX148" s="405"/>
      <c r="EY148" s="405"/>
      <c r="FB148" s="405"/>
      <c r="FC148" s="405"/>
      <c r="FF148" s="405"/>
      <c r="FG148" s="405"/>
      <c r="FJ148" s="405"/>
      <c r="FK148" s="405"/>
      <c r="FN148" s="405"/>
      <c r="FO148" s="405"/>
      <c r="FR148" s="405"/>
      <c r="FS148" s="405"/>
      <c r="FV148" s="405"/>
      <c r="FW148" s="405"/>
      <c r="FZ148" s="405"/>
      <c r="GA148" s="405"/>
      <c r="GD148" s="405"/>
      <c r="GE148" s="405"/>
      <c r="GH148" s="405"/>
      <c r="GI148" s="405"/>
      <c r="GL148" s="405"/>
      <c r="GM148" s="405"/>
    </row>
    <row r="149" spans="1:195" s="406" customFormat="1" ht="18" customHeight="1" x14ac:dyDescent="0.2">
      <c r="A149" s="109" t="s">
        <v>653</v>
      </c>
      <c r="B149" s="94" t="s">
        <v>32</v>
      </c>
      <c r="C149" s="266">
        <f>D149*('BDI '!$D$23+1)</f>
        <v>88.3</v>
      </c>
      <c r="D149" s="261">
        <v>76.599999999999994</v>
      </c>
      <c r="E149" s="448"/>
      <c r="F149" s="448"/>
      <c r="G149" s="448"/>
      <c r="J149" s="405"/>
      <c r="K149" s="405"/>
      <c r="L149" s="407"/>
      <c r="N149" s="405"/>
      <c r="O149" s="405"/>
      <c r="R149" s="405"/>
      <c r="S149" s="405"/>
      <c r="V149" s="405"/>
      <c r="W149" s="405"/>
      <c r="Z149" s="405"/>
      <c r="AA149" s="405"/>
      <c r="AD149" s="405"/>
      <c r="AE149" s="405"/>
      <c r="AH149" s="405"/>
      <c r="AI149" s="405"/>
      <c r="AL149" s="405"/>
      <c r="AM149" s="405"/>
      <c r="AP149" s="405"/>
      <c r="AQ149" s="405"/>
      <c r="AT149" s="405"/>
      <c r="AU149" s="405"/>
      <c r="AX149" s="405"/>
      <c r="AY149" s="405"/>
      <c r="BB149" s="405"/>
      <c r="BC149" s="405"/>
      <c r="BF149" s="405"/>
      <c r="BG149" s="405"/>
      <c r="BJ149" s="405"/>
      <c r="BK149" s="405"/>
      <c r="BN149" s="405"/>
      <c r="BO149" s="405"/>
      <c r="BR149" s="405"/>
      <c r="BS149" s="405"/>
      <c r="BV149" s="405"/>
      <c r="BW149" s="405"/>
      <c r="BZ149" s="405"/>
      <c r="CA149" s="405"/>
      <c r="CD149" s="405"/>
      <c r="CE149" s="405"/>
      <c r="CH149" s="405"/>
      <c r="CI149" s="405"/>
      <c r="CL149" s="405"/>
      <c r="CM149" s="405"/>
      <c r="CP149" s="405"/>
      <c r="CQ149" s="405"/>
      <c r="CT149" s="405"/>
      <c r="CU149" s="405"/>
      <c r="CX149" s="405"/>
      <c r="CY149" s="405"/>
      <c r="DB149" s="405"/>
      <c r="DC149" s="405"/>
      <c r="DF149" s="405"/>
      <c r="DG149" s="405"/>
      <c r="DJ149" s="405"/>
      <c r="DK149" s="405"/>
      <c r="DN149" s="405"/>
      <c r="DO149" s="405"/>
      <c r="DR149" s="405"/>
      <c r="DS149" s="405"/>
      <c r="DV149" s="405"/>
      <c r="DW149" s="405"/>
      <c r="DZ149" s="405"/>
      <c r="EA149" s="405"/>
      <c r="ED149" s="405"/>
      <c r="EE149" s="405"/>
      <c r="EH149" s="405"/>
      <c r="EI149" s="405"/>
      <c r="EL149" s="405"/>
      <c r="EM149" s="405"/>
      <c r="EP149" s="405"/>
      <c r="EQ149" s="405"/>
      <c r="ET149" s="405"/>
      <c r="EU149" s="405"/>
      <c r="EX149" s="405"/>
      <c r="EY149" s="405"/>
      <c r="FB149" s="405"/>
      <c r="FC149" s="405"/>
      <c r="FF149" s="405"/>
      <c r="FG149" s="405"/>
      <c r="FJ149" s="405"/>
      <c r="FK149" s="405"/>
      <c r="FN149" s="405"/>
      <c r="FO149" s="405"/>
      <c r="FR149" s="405"/>
      <c r="FS149" s="405"/>
      <c r="FV149" s="405"/>
      <c r="FW149" s="405"/>
      <c r="FZ149" s="405"/>
      <c r="GA149" s="405"/>
      <c r="GD149" s="405"/>
      <c r="GE149" s="405"/>
      <c r="GH149" s="405"/>
      <c r="GI149" s="405"/>
      <c r="GL149" s="405"/>
      <c r="GM149" s="405"/>
    </row>
    <row r="150" spans="1:195" s="406" customFormat="1" ht="18" customHeight="1" x14ac:dyDescent="0.2">
      <c r="A150" s="108" t="s">
        <v>280</v>
      </c>
      <c r="B150" s="94" t="s">
        <v>32</v>
      </c>
      <c r="C150" s="266">
        <f>D150*('BDI '!$D$23+1)</f>
        <v>3.33</v>
      </c>
      <c r="D150" s="261">
        <v>2.89</v>
      </c>
      <c r="E150" s="448"/>
      <c r="F150" s="448"/>
      <c r="G150" s="448"/>
      <c r="J150" s="405"/>
      <c r="K150" s="405"/>
      <c r="L150" s="407"/>
      <c r="N150" s="405"/>
      <c r="O150" s="405"/>
      <c r="R150" s="405"/>
      <c r="S150" s="405"/>
      <c r="V150" s="405"/>
      <c r="W150" s="405"/>
      <c r="Z150" s="405"/>
      <c r="AA150" s="405"/>
      <c r="AD150" s="405"/>
      <c r="AE150" s="405"/>
      <c r="AH150" s="405"/>
      <c r="AI150" s="405"/>
      <c r="AL150" s="405"/>
      <c r="AM150" s="405"/>
      <c r="AP150" s="405"/>
      <c r="AQ150" s="405"/>
      <c r="AT150" s="405"/>
      <c r="AU150" s="405"/>
      <c r="AX150" s="405"/>
      <c r="AY150" s="405"/>
      <c r="BB150" s="405"/>
      <c r="BC150" s="405"/>
      <c r="BF150" s="405"/>
      <c r="BG150" s="405"/>
      <c r="BJ150" s="405"/>
      <c r="BK150" s="405"/>
      <c r="BN150" s="405"/>
      <c r="BO150" s="405"/>
      <c r="BR150" s="405"/>
      <c r="BS150" s="405"/>
      <c r="BV150" s="405"/>
      <c r="BW150" s="405"/>
      <c r="BZ150" s="405"/>
      <c r="CA150" s="405"/>
      <c r="CD150" s="405"/>
      <c r="CE150" s="405"/>
      <c r="CH150" s="405"/>
      <c r="CI150" s="405"/>
      <c r="CL150" s="405"/>
      <c r="CM150" s="405"/>
      <c r="CP150" s="405"/>
      <c r="CQ150" s="405"/>
      <c r="CT150" s="405"/>
      <c r="CU150" s="405"/>
      <c r="CX150" s="405"/>
      <c r="CY150" s="405"/>
      <c r="DB150" s="405"/>
      <c r="DC150" s="405"/>
      <c r="DF150" s="405"/>
      <c r="DG150" s="405"/>
      <c r="DJ150" s="405"/>
      <c r="DK150" s="405"/>
      <c r="DN150" s="405"/>
      <c r="DO150" s="405"/>
      <c r="DR150" s="405"/>
      <c r="DS150" s="405"/>
      <c r="DV150" s="405"/>
      <c r="DW150" s="405"/>
      <c r="DZ150" s="405"/>
      <c r="EA150" s="405"/>
      <c r="ED150" s="405"/>
      <c r="EE150" s="405"/>
      <c r="EH150" s="405"/>
      <c r="EI150" s="405"/>
      <c r="EL150" s="405"/>
      <c r="EM150" s="405"/>
      <c r="EP150" s="405"/>
      <c r="EQ150" s="405"/>
      <c r="ET150" s="405"/>
      <c r="EU150" s="405"/>
      <c r="EX150" s="405"/>
      <c r="EY150" s="405"/>
      <c r="FB150" s="405"/>
      <c r="FC150" s="405"/>
      <c r="FF150" s="405"/>
      <c r="FG150" s="405"/>
      <c r="FJ150" s="405"/>
      <c r="FK150" s="405"/>
      <c r="FN150" s="405"/>
      <c r="FO150" s="405"/>
      <c r="FR150" s="405"/>
      <c r="FS150" s="405"/>
      <c r="FV150" s="405"/>
      <c r="FW150" s="405"/>
      <c r="FZ150" s="405"/>
      <c r="GA150" s="405"/>
      <c r="GD150" s="405"/>
      <c r="GE150" s="405"/>
      <c r="GH150" s="405"/>
      <c r="GI150" s="405"/>
      <c r="GL150" s="405"/>
      <c r="GM150" s="405"/>
    </row>
    <row r="151" spans="1:195" s="406" customFormat="1" ht="18" customHeight="1" x14ac:dyDescent="0.2">
      <c r="A151" s="108" t="s">
        <v>175</v>
      </c>
      <c r="B151" s="111" t="s">
        <v>760</v>
      </c>
      <c r="C151" s="266">
        <f>D151*('BDI '!$D$23+1)</f>
        <v>649.99</v>
      </c>
      <c r="D151" s="261">
        <v>563.84</v>
      </c>
      <c r="E151" s="448"/>
      <c r="F151" s="448"/>
      <c r="G151" s="448"/>
      <c r="J151" s="405"/>
      <c r="K151" s="405"/>
      <c r="L151" s="407"/>
      <c r="N151" s="405"/>
      <c r="O151" s="405"/>
      <c r="R151" s="405"/>
      <c r="S151" s="405"/>
      <c r="V151" s="405"/>
      <c r="W151" s="405"/>
      <c r="Z151" s="405"/>
      <c r="AA151" s="405"/>
      <c r="AD151" s="405"/>
      <c r="AE151" s="405"/>
      <c r="AH151" s="405"/>
      <c r="AI151" s="405"/>
      <c r="AL151" s="405"/>
      <c r="AM151" s="405"/>
      <c r="AP151" s="405"/>
      <c r="AQ151" s="405"/>
      <c r="AT151" s="405"/>
      <c r="AU151" s="405"/>
      <c r="AX151" s="405"/>
      <c r="AY151" s="405"/>
      <c r="BB151" s="405"/>
      <c r="BC151" s="405"/>
      <c r="BF151" s="405"/>
      <c r="BG151" s="405"/>
      <c r="BJ151" s="405"/>
      <c r="BK151" s="405"/>
      <c r="BN151" s="405"/>
      <c r="BO151" s="405"/>
      <c r="BR151" s="405"/>
      <c r="BS151" s="405"/>
      <c r="BV151" s="405"/>
      <c r="BW151" s="405"/>
      <c r="BZ151" s="405"/>
      <c r="CA151" s="405"/>
      <c r="CD151" s="405"/>
      <c r="CE151" s="405"/>
      <c r="CH151" s="405"/>
      <c r="CI151" s="405"/>
      <c r="CL151" s="405"/>
      <c r="CM151" s="405"/>
      <c r="CP151" s="405"/>
      <c r="CQ151" s="405"/>
      <c r="CT151" s="405"/>
      <c r="CU151" s="405"/>
      <c r="CX151" s="405"/>
      <c r="CY151" s="405"/>
      <c r="DB151" s="405"/>
      <c r="DC151" s="405"/>
      <c r="DF151" s="405"/>
      <c r="DG151" s="405"/>
      <c r="DJ151" s="405"/>
      <c r="DK151" s="405"/>
      <c r="DN151" s="405"/>
      <c r="DO151" s="405"/>
      <c r="DR151" s="405"/>
      <c r="DS151" s="405"/>
      <c r="DV151" s="405"/>
      <c r="DW151" s="405"/>
      <c r="DZ151" s="405"/>
      <c r="EA151" s="405"/>
      <c r="ED151" s="405"/>
      <c r="EE151" s="405"/>
      <c r="EH151" s="405"/>
      <c r="EI151" s="405"/>
      <c r="EL151" s="405"/>
      <c r="EM151" s="405"/>
      <c r="EP151" s="405"/>
      <c r="EQ151" s="405"/>
      <c r="ET151" s="405"/>
      <c r="EU151" s="405"/>
      <c r="EX151" s="405"/>
      <c r="EY151" s="405"/>
      <c r="FB151" s="405"/>
      <c r="FC151" s="405"/>
      <c r="FF151" s="405"/>
      <c r="FG151" s="405"/>
      <c r="FJ151" s="405"/>
      <c r="FK151" s="405"/>
      <c r="FN151" s="405"/>
      <c r="FO151" s="405"/>
      <c r="FR151" s="405"/>
      <c r="FS151" s="405"/>
      <c r="FV151" s="405"/>
      <c r="FW151" s="405"/>
      <c r="FZ151" s="405"/>
      <c r="GA151" s="405"/>
      <c r="GD151" s="405"/>
      <c r="GE151" s="405"/>
      <c r="GH151" s="405"/>
      <c r="GI151" s="405"/>
      <c r="GL151" s="405"/>
      <c r="GM151" s="405"/>
    </row>
    <row r="152" spans="1:195" s="413" customFormat="1" ht="18" customHeight="1" x14ac:dyDescent="0.2">
      <c r="A152" s="108" t="s">
        <v>176</v>
      </c>
      <c r="B152" s="111" t="s">
        <v>760</v>
      </c>
      <c r="C152" s="266">
        <f>D152*('BDI '!$D$23+1)</f>
        <v>854.76</v>
      </c>
      <c r="D152" s="261">
        <v>741.46</v>
      </c>
      <c r="E152" s="449"/>
      <c r="F152" s="448"/>
      <c r="G152" s="449"/>
      <c r="J152" s="412"/>
      <c r="K152" s="412"/>
      <c r="L152" s="414"/>
      <c r="N152" s="412"/>
      <c r="O152" s="412"/>
      <c r="R152" s="412"/>
      <c r="S152" s="412"/>
      <c r="V152" s="412"/>
      <c r="W152" s="412"/>
      <c r="Z152" s="412"/>
      <c r="AA152" s="412"/>
      <c r="AD152" s="412"/>
      <c r="AE152" s="412"/>
      <c r="AH152" s="412"/>
      <c r="AI152" s="412"/>
      <c r="AL152" s="412"/>
      <c r="AM152" s="412"/>
      <c r="AP152" s="412"/>
      <c r="AQ152" s="412"/>
      <c r="AT152" s="412"/>
      <c r="AU152" s="412"/>
      <c r="AX152" s="412"/>
      <c r="AY152" s="412"/>
      <c r="BB152" s="412"/>
      <c r="BC152" s="412"/>
      <c r="BF152" s="412"/>
      <c r="BG152" s="412"/>
      <c r="BJ152" s="412"/>
      <c r="BK152" s="412"/>
      <c r="BN152" s="412"/>
      <c r="BO152" s="412"/>
      <c r="BR152" s="412"/>
      <c r="BS152" s="412"/>
      <c r="BV152" s="412"/>
      <c r="BW152" s="412"/>
      <c r="BZ152" s="412"/>
      <c r="CA152" s="412"/>
      <c r="CD152" s="412"/>
      <c r="CE152" s="412"/>
      <c r="CH152" s="412"/>
      <c r="CI152" s="412"/>
      <c r="CL152" s="412"/>
      <c r="CM152" s="412"/>
      <c r="CP152" s="412"/>
      <c r="CQ152" s="412"/>
      <c r="CT152" s="412"/>
      <c r="CU152" s="412"/>
      <c r="CX152" s="412"/>
      <c r="CY152" s="412"/>
      <c r="DB152" s="412"/>
      <c r="DC152" s="412"/>
      <c r="DF152" s="412"/>
      <c r="DG152" s="412"/>
      <c r="DJ152" s="412"/>
      <c r="DK152" s="412"/>
      <c r="DN152" s="412"/>
      <c r="DO152" s="412"/>
      <c r="DR152" s="412"/>
      <c r="DS152" s="412"/>
      <c r="DV152" s="412"/>
      <c r="DW152" s="412"/>
      <c r="DZ152" s="412"/>
      <c r="EA152" s="412"/>
      <c r="ED152" s="412"/>
      <c r="EE152" s="412"/>
      <c r="EH152" s="412"/>
      <c r="EI152" s="412"/>
      <c r="EL152" s="412"/>
      <c r="EM152" s="412"/>
      <c r="EP152" s="412"/>
      <c r="EQ152" s="412"/>
      <c r="ET152" s="412"/>
      <c r="EU152" s="412"/>
      <c r="EX152" s="412"/>
      <c r="EY152" s="412"/>
      <c r="FB152" s="412"/>
      <c r="FC152" s="412"/>
      <c r="FF152" s="412"/>
      <c r="FG152" s="412"/>
      <c r="FJ152" s="412"/>
      <c r="FK152" s="412"/>
      <c r="FN152" s="412"/>
      <c r="FO152" s="412"/>
      <c r="FR152" s="412"/>
      <c r="FS152" s="412"/>
      <c r="FV152" s="412"/>
      <c r="FW152" s="412"/>
      <c r="FZ152" s="412"/>
      <c r="GA152" s="412"/>
      <c r="GD152" s="412"/>
      <c r="GE152" s="412"/>
      <c r="GH152" s="412"/>
      <c r="GI152" s="412"/>
      <c r="GL152" s="412"/>
      <c r="GM152" s="412"/>
    </row>
    <row r="153" spans="1:195" s="413" customFormat="1" ht="18" customHeight="1" x14ac:dyDescent="0.2">
      <c r="A153" s="108" t="s">
        <v>575</v>
      </c>
      <c r="B153" s="111" t="s">
        <v>760</v>
      </c>
      <c r="C153" s="266">
        <f>D153*('BDI '!$D$23+1)</f>
        <v>333.17</v>
      </c>
      <c r="D153" s="261">
        <v>289.01</v>
      </c>
      <c r="E153" s="449"/>
      <c r="F153" s="448"/>
      <c r="G153" s="449"/>
      <c r="J153" s="412"/>
      <c r="K153" s="412"/>
      <c r="L153" s="414"/>
      <c r="N153" s="412"/>
      <c r="O153" s="412"/>
      <c r="R153" s="412"/>
      <c r="S153" s="412"/>
      <c r="V153" s="412"/>
      <c r="W153" s="412"/>
      <c r="Z153" s="412"/>
      <c r="AA153" s="412"/>
      <c r="AD153" s="412"/>
      <c r="AE153" s="412"/>
      <c r="AH153" s="412"/>
      <c r="AI153" s="412"/>
      <c r="AL153" s="412"/>
      <c r="AM153" s="412"/>
      <c r="AP153" s="412"/>
      <c r="AQ153" s="412"/>
      <c r="AT153" s="412"/>
      <c r="AU153" s="412"/>
      <c r="AX153" s="412"/>
      <c r="AY153" s="412"/>
      <c r="BB153" s="412"/>
      <c r="BC153" s="412"/>
      <c r="BF153" s="412"/>
      <c r="BG153" s="412"/>
      <c r="BJ153" s="412"/>
      <c r="BK153" s="412"/>
      <c r="BN153" s="412"/>
      <c r="BO153" s="412"/>
      <c r="BR153" s="412"/>
      <c r="BS153" s="412"/>
      <c r="BV153" s="412"/>
      <c r="BW153" s="412"/>
      <c r="BZ153" s="412"/>
      <c r="CA153" s="412"/>
      <c r="CD153" s="412"/>
      <c r="CE153" s="412"/>
      <c r="CH153" s="412"/>
      <c r="CI153" s="412"/>
      <c r="CL153" s="412"/>
      <c r="CM153" s="412"/>
      <c r="CP153" s="412"/>
      <c r="CQ153" s="412"/>
      <c r="CT153" s="412"/>
      <c r="CU153" s="412"/>
      <c r="CX153" s="412"/>
      <c r="CY153" s="412"/>
      <c r="DB153" s="412"/>
      <c r="DC153" s="412"/>
      <c r="DF153" s="412"/>
      <c r="DG153" s="412"/>
      <c r="DJ153" s="412"/>
      <c r="DK153" s="412"/>
      <c r="DN153" s="412"/>
      <c r="DO153" s="412"/>
      <c r="DR153" s="412"/>
      <c r="DS153" s="412"/>
      <c r="DV153" s="412"/>
      <c r="DW153" s="412"/>
      <c r="DZ153" s="412"/>
      <c r="EA153" s="412"/>
      <c r="ED153" s="412"/>
      <c r="EE153" s="412"/>
      <c r="EH153" s="412"/>
      <c r="EI153" s="412"/>
      <c r="EL153" s="412"/>
      <c r="EM153" s="412"/>
      <c r="EP153" s="412"/>
      <c r="EQ153" s="412"/>
      <c r="ET153" s="412"/>
      <c r="EU153" s="412"/>
      <c r="EX153" s="412"/>
      <c r="EY153" s="412"/>
      <c r="FB153" s="412"/>
      <c r="FC153" s="412"/>
      <c r="FF153" s="412"/>
      <c r="FG153" s="412"/>
      <c r="FJ153" s="412"/>
      <c r="FK153" s="412"/>
      <c r="FN153" s="412"/>
      <c r="FO153" s="412"/>
      <c r="FR153" s="412"/>
      <c r="FS153" s="412"/>
      <c r="FV153" s="412"/>
      <c r="FW153" s="412"/>
      <c r="FZ153" s="412"/>
      <c r="GA153" s="412"/>
      <c r="GD153" s="412"/>
      <c r="GE153" s="412"/>
      <c r="GH153" s="412"/>
      <c r="GI153" s="412"/>
      <c r="GL153" s="412"/>
      <c r="GM153" s="412"/>
    </row>
    <row r="154" spans="1:195" ht="18" hidden="1" customHeight="1" x14ac:dyDescent="0.2">
      <c r="A154" s="109" t="s">
        <v>565</v>
      </c>
      <c r="B154" s="94" t="s">
        <v>32</v>
      </c>
      <c r="C154" s="266">
        <f>D154*('BDI '!D152+1)</f>
        <v>0</v>
      </c>
      <c r="D154" s="266">
        <v>0</v>
      </c>
      <c r="E154" s="448"/>
      <c r="F154" s="448"/>
      <c r="G154" s="448"/>
      <c r="L154" s="93"/>
    </row>
    <row r="155" spans="1:195" ht="18" hidden="1" customHeight="1" x14ac:dyDescent="0.2">
      <c r="A155" s="109" t="s">
        <v>504</v>
      </c>
      <c r="B155" s="94" t="s">
        <v>32</v>
      </c>
      <c r="C155" s="266">
        <f>D155*('BDI '!D153+1)</f>
        <v>0</v>
      </c>
      <c r="D155" s="266">
        <v>0</v>
      </c>
      <c r="E155" s="448"/>
      <c r="F155" s="448"/>
      <c r="G155" s="448"/>
      <c r="L155" s="93"/>
    </row>
    <row r="156" spans="1:195" ht="18" hidden="1" customHeight="1" x14ac:dyDescent="0.2">
      <c r="A156" s="109" t="s">
        <v>505</v>
      </c>
      <c r="B156" s="94" t="s">
        <v>32</v>
      </c>
      <c r="C156" s="266">
        <f>D156*('BDI '!D154+1)</f>
        <v>0</v>
      </c>
      <c r="D156" s="266">
        <v>0</v>
      </c>
      <c r="E156" s="448"/>
      <c r="F156" s="448"/>
      <c r="G156" s="448"/>
      <c r="L156" s="93"/>
    </row>
    <row r="157" spans="1:195" ht="18" hidden="1" customHeight="1" x14ac:dyDescent="0.2">
      <c r="A157" s="109" t="s">
        <v>506</v>
      </c>
      <c r="B157" s="94" t="s">
        <v>32</v>
      </c>
      <c r="C157" s="266">
        <f>D157*('BDI '!D155+1)</f>
        <v>0</v>
      </c>
      <c r="D157" s="266">
        <v>0</v>
      </c>
      <c r="E157" s="448"/>
      <c r="F157" s="448"/>
      <c r="G157" s="448"/>
      <c r="L157" s="93"/>
    </row>
    <row r="158" spans="1:195" ht="18" hidden="1" customHeight="1" x14ac:dyDescent="0.2">
      <c r="A158" s="109" t="s">
        <v>256</v>
      </c>
      <c r="B158" s="94" t="s">
        <v>32</v>
      </c>
      <c r="C158" s="266">
        <f>D158*('BDI '!D156+1)</f>
        <v>0</v>
      </c>
      <c r="D158" s="266">
        <v>0</v>
      </c>
      <c r="E158" s="448"/>
      <c r="F158" s="448"/>
      <c r="G158" s="448"/>
      <c r="L158" s="93"/>
    </row>
    <row r="159" spans="1:195" ht="18" hidden="1" customHeight="1" x14ac:dyDescent="0.2">
      <c r="A159" s="109" t="s">
        <v>253</v>
      </c>
      <c r="B159" s="94" t="s">
        <v>32</v>
      </c>
      <c r="C159" s="266">
        <f>D159*('BDI '!D157+1)</f>
        <v>0</v>
      </c>
      <c r="D159" s="266">
        <v>0</v>
      </c>
      <c r="E159" s="448"/>
      <c r="F159" s="448"/>
      <c r="G159" s="448"/>
      <c r="L159" s="93"/>
    </row>
    <row r="160" spans="1:195" ht="18" hidden="1" customHeight="1" x14ac:dyDescent="0.2">
      <c r="A160" s="109" t="s">
        <v>387</v>
      </c>
      <c r="B160" s="94" t="s">
        <v>32</v>
      </c>
      <c r="C160" s="266">
        <f>D160*('BDI '!D158+1)</f>
        <v>0</v>
      </c>
      <c r="D160" s="266">
        <v>0</v>
      </c>
      <c r="E160" s="448"/>
      <c r="F160" s="448"/>
      <c r="G160" s="448"/>
      <c r="L160" s="93"/>
    </row>
    <row r="161" spans="1:12" ht="18" hidden="1" customHeight="1" x14ac:dyDescent="0.2">
      <c r="A161" s="109" t="s">
        <v>503</v>
      </c>
      <c r="B161" s="94" t="s">
        <v>32</v>
      </c>
      <c r="C161" s="266">
        <f>D161*('BDI '!D159+1)</f>
        <v>0</v>
      </c>
      <c r="D161" s="266">
        <v>0</v>
      </c>
      <c r="E161" s="448"/>
      <c r="F161" s="448"/>
      <c r="G161" s="448"/>
      <c r="L161" s="93"/>
    </row>
    <row r="162" spans="1:12" ht="18" hidden="1" customHeight="1" x14ac:dyDescent="0.2">
      <c r="A162" s="109" t="s">
        <v>254</v>
      </c>
      <c r="B162" s="94" t="s">
        <v>32</v>
      </c>
      <c r="C162" s="266">
        <f>D162*('BDI '!D160+1)</f>
        <v>0</v>
      </c>
      <c r="D162" s="266">
        <v>0</v>
      </c>
      <c r="E162" s="448"/>
      <c r="F162" s="448"/>
      <c r="G162" s="448"/>
      <c r="L162" s="93"/>
    </row>
    <row r="163" spans="1:12" ht="18" hidden="1" customHeight="1" x14ac:dyDescent="0.2">
      <c r="A163" s="109" t="s">
        <v>255</v>
      </c>
      <c r="B163" s="94" t="s">
        <v>32</v>
      </c>
      <c r="C163" s="266">
        <f>D163*('BDI '!D161+1)</f>
        <v>0</v>
      </c>
      <c r="D163" s="266">
        <v>0</v>
      </c>
      <c r="E163" s="448"/>
      <c r="F163" s="448"/>
      <c r="G163" s="448"/>
      <c r="L163" s="93"/>
    </row>
    <row r="164" spans="1:12" ht="18" hidden="1" customHeight="1" x14ac:dyDescent="0.2">
      <c r="A164" s="108" t="s">
        <v>249</v>
      </c>
      <c r="B164" s="94" t="s">
        <v>32</v>
      </c>
      <c r="C164" s="266">
        <f>D164*('BDI '!D162+1)</f>
        <v>0</v>
      </c>
      <c r="D164" s="266">
        <v>0</v>
      </c>
      <c r="E164" s="448"/>
      <c r="F164" s="448"/>
      <c r="G164" s="448"/>
      <c r="L164" s="93"/>
    </row>
    <row r="165" spans="1:12" ht="18" hidden="1" customHeight="1" x14ac:dyDescent="0.2">
      <c r="A165" s="108" t="s">
        <v>250</v>
      </c>
      <c r="B165" s="94" t="s">
        <v>32</v>
      </c>
      <c r="C165" s="266">
        <f>D165*('BDI '!D163+1)</f>
        <v>0</v>
      </c>
      <c r="D165" s="266">
        <v>0</v>
      </c>
      <c r="E165" s="448"/>
      <c r="F165" s="448"/>
      <c r="G165" s="448"/>
      <c r="L165" s="93"/>
    </row>
    <row r="166" spans="1:12" ht="18" hidden="1" customHeight="1" x14ac:dyDescent="0.2">
      <c r="A166" s="108" t="s">
        <v>252</v>
      </c>
      <c r="B166" s="94" t="s">
        <v>32</v>
      </c>
      <c r="C166" s="266">
        <f>D166*('BDI '!D164+1)</f>
        <v>0</v>
      </c>
      <c r="D166" s="266">
        <v>0</v>
      </c>
      <c r="E166" s="448"/>
      <c r="F166" s="448"/>
      <c r="G166" s="448"/>
      <c r="L166" s="93"/>
    </row>
    <row r="167" spans="1:12" ht="18" hidden="1" customHeight="1" x14ac:dyDescent="0.2">
      <c r="A167" s="108" t="s">
        <v>251</v>
      </c>
      <c r="B167" s="94" t="s">
        <v>32</v>
      </c>
      <c r="C167" s="266">
        <f>D167*('BDI '!D165+1)</f>
        <v>0</v>
      </c>
      <c r="D167" s="266">
        <v>0</v>
      </c>
      <c r="E167" s="448"/>
      <c r="F167" s="448"/>
      <c r="G167" s="448"/>
      <c r="L167" s="93"/>
    </row>
    <row r="168" spans="1:12" ht="18" hidden="1" customHeight="1" x14ac:dyDescent="0.2">
      <c r="A168" s="109" t="s">
        <v>735</v>
      </c>
      <c r="B168" s="94" t="s">
        <v>32</v>
      </c>
      <c r="C168" s="266">
        <f>D168*('BDI '!D166+1)</f>
        <v>0</v>
      </c>
      <c r="D168" s="266">
        <v>0</v>
      </c>
      <c r="E168" s="448"/>
      <c r="F168" s="448"/>
      <c r="G168" s="448"/>
      <c r="L168" s="93"/>
    </row>
    <row r="169" spans="1:12" ht="18" hidden="1" customHeight="1" x14ac:dyDescent="0.2">
      <c r="A169" s="109" t="s">
        <v>304</v>
      </c>
      <c r="B169" s="94" t="s">
        <v>32</v>
      </c>
      <c r="C169" s="266">
        <f>D169*('BDI '!D167+1)</f>
        <v>0</v>
      </c>
      <c r="D169" s="266">
        <v>0</v>
      </c>
      <c r="E169" s="448"/>
      <c r="F169" s="448"/>
      <c r="G169" s="448"/>
      <c r="L169" s="93"/>
    </row>
    <row r="170" spans="1:12" ht="18" hidden="1" customHeight="1" x14ac:dyDescent="0.2">
      <c r="A170" s="108" t="s">
        <v>257</v>
      </c>
      <c r="B170" s="94" t="s">
        <v>32</v>
      </c>
      <c r="C170" s="266">
        <f>D170*('BDI '!D168+1)</f>
        <v>0</v>
      </c>
      <c r="D170" s="266">
        <v>0</v>
      </c>
      <c r="E170" s="448"/>
      <c r="F170" s="448"/>
      <c r="G170" s="448"/>
      <c r="L170" s="93"/>
    </row>
    <row r="171" spans="1:12" ht="18" hidden="1" customHeight="1" x14ac:dyDescent="0.2">
      <c r="A171" s="108" t="s">
        <v>179</v>
      </c>
      <c r="B171" s="94" t="s">
        <v>32</v>
      </c>
      <c r="C171" s="266">
        <f>D171*('BDI '!D169+1)</f>
        <v>0</v>
      </c>
      <c r="D171" s="266">
        <v>0</v>
      </c>
      <c r="E171" s="448"/>
      <c r="F171" s="448"/>
      <c r="G171" s="448"/>
      <c r="L171" s="93"/>
    </row>
    <row r="172" spans="1:12" ht="18" hidden="1" customHeight="1" x14ac:dyDescent="0.2">
      <c r="A172" s="108" t="s">
        <v>194</v>
      </c>
      <c r="B172" s="94" t="s">
        <v>32</v>
      </c>
      <c r="C172" s="266">
        <f>D172*('BDI '!D170+1)</f>
        <v>0</v>
      </c>
      <c r="D172" s="266">
        <v>0</v>
      </c>
      <c r="E172" s="448"/>
      <c r="F172" s="448"/>
      <c r="G172" s="448"/>
      <c r="L172" s="93"/>
    </row>
    <row r="173" spans="1:12" ht="18" hidden="1" customHeight="1" x14ac:dyDescent="0.2">
      <c r="A173" s="108" t="s">
        <v>192</v>
      </c>
      <c r="B173" s="94" t="s">
        <v>32</v>
      </c>
      <c r="C173" s="266">
        <f>D173*('BDI '!D171+1)</f>
        <v>0</v>
      </c>
      <c r="D173" s="266">
        <v>0</v>
      </c>
      <c r="E173" s="448"/>
      <c r="F173" s="448"/>
      <c r="G173" s="448"/>
      <c r="L173" s="93"/>
    </row>
    <row r="174" spans="1:12" ht="18" hidden="1" customHeight="1" x14ac:dyDescent="0.2">
      <c r="A174" s="108" t="s">
        <v>193</v>
      </c>
      <c r="B174" s="94" t="s">
        <v>32</v>
      </c>
      <c r="C174" s="266">
        <f>D174*('BDI '!D172+1)</f>
        <v>0</v>
      </c>
      <c r="D174" s="266">
        <v>0</v>
      </c>
      <c r="E174" s="448"/>
      <c r="F174" s="448"/>
      <c r="G174" s="448"/>
      <c r="L174" s="93"/>
    </row>
    <row r="175" spans="1:12" ht="18" customHeight="1" x14ac:dyDescent="0.2">
      <c r="A175" s="109" t="s">
        <v>789</v>
      </c>
      <c r="B175" s="94" t="s">
        <v>32</v>
      </c>
      <c r="C175" s="266">
        <f>D175*('BDI '!$D$23+1)</f>
        <v>10.119999999999999</v>
      </c>
      <c r="D175" s="261">
        <v>8.7799999999999994</v>
      </c>
      <c r="E175" s="448"/>
      <c r="F175" s="448"/>
      <c r="G175" s="448"/>
      <c r="L175" s="93"/>
    </row>
    <row r="176" spans="1:12" ht="18" customHeight="1" x14ac:dyDescent="0.2">
      <c r="A176" s="108" t="s">
        <v>36</v>
      </c>
      <c r="B176" s="94" t="s">
        <v>32</v>
      </c>
      <c r="C176" s="266">
        <f>D176*('BDI '!$D$23+1)</f>
        <v>16.350000000000001</v>
      </c>
      <c r="D176" s="261">
        <v>14.18</v>
      </c>
      <c r="E176" s="448"/>
      <c r="F176" s="448"/>
      <c r="G176" s="448"/>
      <c r="L176" s="93"/>
    </row>
    <row r="177" spans="1:195" ht="18" customHeight="1" x14ac:dyDescent="0.2">
      <c r="A177" s="108" t="s">
        <v>44</v>
      </c>
      <c r="B177" s="94" t="s">
        <v>43</v>
      </c>
      <c r="C177" s="266">
        <f>D177*('BDI '!$D$23+1)</f>
        <v>3.57</v>
      </c>
      <c r="D177" s="261">
        <v>3.1</v>
      </c>
      <c r="E177" s="448"/>
      <c r="F177" s="448"/>
      <c r="G177" s="448"/>
      <c r="L177" s="93"/>
    </row>
    <row r="178" spans="1:195" ht="18" customHeight="1" x14ac:dyDescent="0.2">
      <c r="A178" s="108" t="s">
        <v>323</v>
      </c>
      <c r="B178" s="94" t="s">
        <v>32</v>
      </c>
      <c r="C178" s="266">
        <f>D178*('BDI '!$D$23+1)</f>
        <v>2.06</v>
      </c>
      <c r="D178" s="261">
        <v>1.79</v>
      </c>
      <c r="E178" s="448"/>
      <c r="F178" s="448"/>
      <c r="G178" s="448"/>
      <c r="L178" s="93"/>
    </row>
    <row r="179" spans="1:195" ht="18" customHeight="1" x14ac:dyDescent="0.2">
      <c r="A179" s="109" t="s">
        <v>576</v>
      </c>
      <c r="B179" s="94" t="s">
        <v>32</v>
      </c>
      <c r="C179" s="266">
        <f>D179*('BDI '!$D$23+1)</f>
        <v>2.06</v>
      </c>
      <c r="D179" s="261">
        <v>1.79</v>
      </c>
      <c r="E179" s="448"/>
      <c r="F179" s="448"/>
      <c r="G179" s="448"/>
      <c r="L179" s="93"/>
    </row>
    <row r="180" spans="1:195" ht="18" customHeight="1" x14ac:dyDescent="0.2">
      <c r="A180" s="109" t="s">
        <v>300</v>
      </c>
      <c r="B180" s="94" t="s">
        <v>32</v>
      </c>
      <c r="C180" s="266">
        <f>D180*('BDI '!$D$23+1)</f>
        <v>24.5</v>
      </c>
      <c r="D180" s="261">
        <v>21.25</v>
      </c>
      <c r="E180" s="448"/>
      <c r="F180" s="448"/>
      <c r="G180" s="448"/>
      <c r="L180" s="93"/>
    </row>
    <row r="181" spans="1:195" ht="18" customHeight="1" x14ac:dyDescent="0.2">
      <c r="A181" s="108" t="s">
        <v>187</v>
      </c>
      <c r="B181" s="94" t="s">
        <v>32</v>
      </c>
      <c r="C181" s="266">
        <f>D181*('BDI '!$D$23+1)</f>
        <v>24.5</v>
      </c>
      <c r="D181" s="261">
        <v>21.25</v>
      </c>
      <c r="E181" s="448"/>
      <c r="F181" s="448"/>
      <c r="G181" s="448"/>
      <c r="L181" s="93"/>
    </row>
    <row r="182" spans="1:195" ht="18" customHeight="1" x14ac:dyDescent="0.2">
      <c r="A182" s="109" t="s">
        <v>648</v>
      </c>
      <c r="B182" s="94" t="s">
        <v>32</v>
      </c>
      <c r="C182" s="266">
        <f>D182*('BDI '!$D$23+1)</f>
        <v>113.83</v>
      </c>
      <c r="D182" s="261">
        <v>98.74</v>
      </c>
      <c r="E182" s="448"/>
      <c r="F182" s="448"/>
      <c r="G182" s="448"/>
      <c r="J182" s="86"/>
      <c r="K182" s="86"/>
      <c r="L182" s="93"/>
      <c r="M182" s="91"/>
      <c r="N182" s="91"/>
      <c r="O182" s="91"/>
      <c r="P182" s="91"/>
      <c r="R182" s="86"/>
      <c r="S182" s="86"/>
      <c r="V182" s="86"/>
      <c r="W182" s="86"/>
      <c r="Z182" s="86"/>
      <c r="AA182" s="86"/>
      <c r="AD182" s="86"/>
      <c r="AE182" s="86"/>
      <c r="AH182" s="86"/>
      <c r="AI182" s="86"/>
      <c r="AL182" s="86"/>
      <c r="AM182" s="86"/>
      <c r="AP182" s="86"/>
      <c r="AQ182" s="86"/>
      <c r="AT182" s="86"/>
      <c r="AU182" s="86"/>
      <c r="AX182" s="86"/>
      <c r="AY182" s="86"/>
      <c r="BB182" s="86"/>
      <c r="BC182" s="86"/>
      <c r="BF182" s="86"/>
      <c r="BG182" s="86"/>
      <c r="BJ182" s="86"/>
      <c r="BK182" s="86"/>
      <c r="BN182" s="86"/>
      <c r="BO182" s="86"/>
      <c r="BR182" s="86"/>
      <c r="BS182" s="86"/>
      <c r="BV182" s="86"/>
      <c r="BW182" s="86"/>
      <c r="BZ182" s="86"/>
      <c r="CA182" s="86"/>
      <c r="CD182" s="86"/>
      <c r="CE182" s="86"/>
      <c r="CH182" s="86"/>
      <c r="CI182" s="86"/>
      <c r="CL182" s="86"/>
      <c r="CM182" s="86"/>
      <c r="CP182" s="86"/>
      <c r="CQ182" s="86"/>
      <c r="CT182" s="86"/>
      <c r="CU182" s="86"/>
      <c r="CX182" s="86"/>
      <c r="CY182" s="86"/>
      <c r="DB182" s="86"/>
      <c r="DC182" s="86"/>
      <c r="DF182" s="86"/>
      <c r="DG182" s="86"/>
      <c r="DJ182" s="86"/>
      <c r="DK182" s="86"/>
      <c r="DN182" s="86"/>
      <c r="DO182" s="86"/>
      <c r="DR182" s="86"/>
      <c r="DS182" s="86"/>
      <c r="DV182" s="86"/>
      <c r="DW182" s="86"/>
      <c r="DZ182" s="86"/>
      <c r="EA182" s="86"/>
      <c r="ED182" s="86"/>
      <c r="EE182" s="86"/>
      <c r="EH182" s="86"/>
      <c r="EI182" s="86"/>
      <c r="EL182" s="86"/>
      <c r="EM182" s="86"/>
      <c r="EP182" s="86"/>
      <c r="EQ182" s="86"/>
      <c r="ET182" s="86"/>
      <c r="EU182" s="86"/>
      <c r="EX182" s="86"/>
      <c r="EY182" s="86"/>
      <c r="FB182" s="86"/>
      <c r="FC182" s="86"/>
      <c r="FF182" s="86"/>
      <c r="FG182" s="86"/>
      <c r="FJ182" s="86"/>
      <c r="FK182" s="86"/>
      <c r="FN182" s="86"/>
      <c r="FO182" s="86"/>
      <c r="FR182" s="86"/>
      <c r="FS182" s="86"/>
      <c r="FV182" s="86"/>
      <c r="FW182" s="86"/>
      <c r="FZ182" s="86"/>
      <c r="GA182" s="86"/>
      <c r="GD182" s="86"/>
      <c r="GE182" s="86"/>
      <c r="GH182" s="86"/>
      <c r="GI182" s="86"/>
      <c r="GL182" s="86"/>
      <c r="GM182" s="86"/>
    </row>
    <row r="183" spans="1:195" ht="18" customHeight="1" x14ac:dyDescent="0.2">
      <c r="A183" s="109" t="s">
        <v>555</v>
      </c>
      <c r="B183" s="111" t="s">
        <v>570</v>
      </c>
      <c r="C183" s="266">
        <f>D183*('BDI '!$D$23+1)</f>
        <v>0.42</v>
      </c>
      <c r="D183" s="261">
        <v>0.36</v>
      </c>
      <c r="E183" s="448"/>
      <c r="F183" s="448"/>
      <c r="G183" s="448"/>
      <c r="J183" s="86"/>
      <c r="K183" s="86"/>
      <c r="L183" s="93"/>
      <c r="N183" s="86"/>
      <c r="O183" s="86"/>
      <c r="R183" s="86"/>
      <c r="S183" s="86"/>
      <c r="V183" s="86"/>
      <c r="W183" s="86"/>
      <c r="Z183" s="86"/>
      <c r="AA183" s="86"/>
      <c r="AD183" s="86"/>
      <c r="AE183" s="86"/>
      <c r="AH183" s="86"/>
      <c r="AI183" s="86"/>
      <c r="AL183" s="86"/>
      <c r="AM183" s="86"/>
      <c r="AP183" s="86"/>
      <c r="AQ183" s="86"/>
      <c r="AT183" s="86"/>
      <c r="AU183" s="86"/>
      <c r="AX183" s="86"/>
      <c r="AY183" s="86"/>
      <c r="BB183" s="86"/>
      <c r="BC183" s="86"/>
      <c r="BF183" s="86"/>
      <c r="BG183" s="86"/>
      <c r="BJ183" s="86"/>
      <c r="BK183" s="86"/>
      <c r="BN183" s="86"/>
      <c r="BO183" s="86"/>
      <c r="BR183" s="86"/>
      <c r="BS183" s="86"/>
      <c r="BV183" s="86"/>
      <c r="BW183" s="86"/>
      <c r="BZ183" s="86"/>
      <c r="CA183" s="86"/>
      <c r="CD183" s="86"/>
      <c r="CE183" s="86"/>
      <c r="CH183" s="86"/>
      <c r="CI183" s="86"/>
      <c r="CL183" s="86"/>
      <c r="CM183" s="86"/>
      <c r="CP183" s="86"/>
      <c r="CQ183" s="86"/>
      <c r="CT183" s="86"/>
      <c r="CU183" s="86"/>
      <c r="CX183" s="86"/>
      <c r="CY183" s="86"/>
      <c r="DB183" s="86"/>
      <c r="DC183" s="86"/>
      <c r="DF183" s="86"/>
      <c r="DG183" s="86"/>
      <c r="DJ183" s="86"/>
      <c r="DK183" s="86"/>
      <c r="DN183" s="86"/>
      <c r="DO183" s="86"/>
      <c r="DR183" s="86"/>
      <c r="DS183" s="86"/>
      <c r="DV183" s="86"/>
      <c r="DW183" s="86"/>
      <c r="DZ183" s="86"/>
      <c r="EA183" s="86"/>
      <c r="ED183" s="86"/>
      <c r="EE183" s="86"/>
      <c r="EH183" s="86"/>
      <c r="EI183" s="86"/>
      <c r="EL183" s="86"/>
      <c r="EM183" s="86"/>
      <c r="EP183" s="86"/>
      <c r="EQ183" s="86"/>
      <c r="ET183" s="86"/>
      <c r="EU183" s="86"/>
      <c r="EX183" s="86"/>
      <c r="EY183" s="86"/>
      <c r="FB183" s="86"/>
      <c r="FC183" s="86"/>
      <c r="FF183" s="86"/>
      <c r="FG183" s="86"/>
      <c r="FJ183" s="86"/>
      <c r="FK183" s="86"/>
      <c r="FN183" s="86"/>
      <c r="FO183" s="86"/>
      <c r="FR183" s="86"/>
      <c r="FS183" s="86"/>
      <c r="FV183" s="86"/>
      <c r="FW183" s="86"/>
      <c r="FZ183" s="86"/>
      <c r="GA183" s="86"/>
      <c r="GD183" s="86"/>
      <c r="GE183" s="86"/>
      <c r="GH183" s="86"/>
      <c r="GI183" s="86"/>
      <c r="GL183" s="86"/>
      <c r="GM183" s="86"/>
    </row>
    <row r="184" spans="1:195" ht="18" customHeight="1" x14ac:dyDescent="0.2">
      <c r="A184" s="108" t="s">
        <v>240</v>
      </c>
      <c r="B184" s="94" t="s">
        <v>32</v>
      </c>
      <c r="C184" s="266">
        <f>D184*('BDI '!$D$23+1)</f>
        <v>1.72</v>
      </c>
      <c r="D184" s="261">
        <v>1.49</v>
      </c>
      <c r="E184" s="448"/>
      <c r="F184" s="448"/>
      <c r="G184" s="448"/>
      <c r="J184" s="86"/>
      <c r="K184" s="86"/>
      <c r="L184" s="93"/>
      <c r="N184" s="86"/>
      <c r="O184" s="86"/>
      <c r="R184" s="86"/>
      <c r="S184" s="86"/>
      <c r="V184" s="86"/>
      <c r="W184" s="86"/>
      <c r="Z184" s="86"/>
      <c r="AA184" s="86"/>
      <c r="AD184" s="86"/>
      <c r="AE184" s="86"/>
      <c r="AH184" s="86"/>
      <c r="AI184" s="86"/>
      <c r="AL184" s="86"/>
      <c r="AM184" s="86"/>
      <c r="AP184" s="86"/>
      <c r="AQ184" s="86"/>
      <c r="AT184" s="86"/>
      <c r="AU184" s="86"/>
      <c r="AX184" s="86"/>
      <c r="AY184" s="86"/>
      <c r="BB184" s="86"/>
      <c r="BC184" s="86"/>
      <c r="BF184" s="86"/>
      <c r="BG184" s="86"/>
      <c r="BJ184" s="86"/>
      <c r="BK184" s="86"/>
      <c r="BN184" s="86"/>
      <c r="BO184" s="86"/>
      <c r="BR184" s="86"/>
      <c r="BS184" s="86"/>
      <c r="BV184" s="86"/>
      <c r="BW184" s="86"/>
      <c r="BZ184" s="86"/>
      <c r="CA184" s="86"/>
      <c r="CD184" s="86"/>
      <c r="CE184" s="86"/>
      <c r="CH184" s="86"/>
      <c r="CI184" s="86"/>
      <c r="CL184" s="86"/>
      <c r="CM184" s="86"/>
      <c r="CP184" s="86"/>
      <c r="CQ184" s="86"/>
      <c r="CT184" s="86"/>
      <c r="CU184" s="86"/>
      <c r="CX184" s="86"/>
      <c r="CY184" s="86"/>
      <c r="DB184" s="86"/>
      <c r="DC184" s="86"/>
      <c r="DF184" s="86"/>
      <c r="DG184" s="86"/>
      <c r="DJ184" s="86"/>
      <c r="DK184" s="86"/>
      <c r="DN184" s="86"/>
      <c r="DO184" s="86"/>
      <c r="DR184" s="86"/>
      <c r="DS184" s="86"/>
      <c r="DV184" s="86"/>
      <c r="DW184" s="86"/>
      <c r="DZ184" s="86"/>
      <c r="EA184" s="86"/>
      <c r="ED184" s="86"/>
      <c r="EE184" s="86"/>
      <c r="EH184" s="86"/>
      <c r="EI184" s="86"/>
      <c r="EL184" s="86"/>
      <c r="EM184" s="86"/>
      <c r="EP184" s="86"/>
      <c r="EQ184" s="86"/>
      <c r="ET184" s="86"/>
      <c r="EU184" s="86"/>
      <c r="EX184" s="86"/>
      <c r="EY184" s="86"/>
      <c r="FB184" s="86"/>
      <c r="FC184" s="86"/>
      <c r="FF184" s="86"/>
      <c r="FG184" s="86"/>
      <c r="FJ184" s="86"/>
      <c r="FK184" s="86"/>
      <c r="FN184" s="86"/>
      <c r="FO184" s="86"/>
      <c r="FR184" s="86"/>
      <c r="FS184" s="86"/>
      <c r="FV184" s="86"/>
      <c r="FW184" s="86"/>
      <c r="FZ184" s="86"/>
      <c r="GA184" s="86"/>
      <c r="GD184" s="86"/>
      <c r="GE184" s="86"/>
      <c r="GH184" s="86"/>
      <c r="GI184" s="86"/>
      <c r="GL184" s="86"/>
      <c r="GM184" s="86"/>
    </row>
    <row r="185" spans="1:195" ht="18" customHeight="1" x14ac:dyDescent="0.2">
      <c r="A185" s="452" t="s">
        <v>396</v>
      </c>
      <c r="B185" s="94" t="s">
        <v>32</v>
      </c>
      <c r="C185" s="266">
        <f>D185*('BDI '!$D$23+1)</f>
        <v>216.96</v>
      </c>
      <c r="D185" s="261">
        <v>188.2</v>
      </c>
      <c r="E185" s="448"/>
      <c r="F185" s="448"/>
      <c r="G185" s="448"/>
      <c r="J185" s="86"/>
      <c r="K185" s="86"/>
      <c r="L185" s="93"/>
      <c r="N185" s="86"/>
      <c r="O185" s="86"/>
      <c r="R185" s="86"/>
      <c r="S185" s="86"/>
      <c r="V185" s="86"/>
      <c r="W185" s="86"/>
      <c r="Z185" s="86"/>
      <c r="AA185" s="86"/>
      <c r="AD185" s="86"/>
      <c r="AE185" s="86"/>
      <c r="AH185" s="86"/>
      <c r="AI185" s="86"/>
      <c r="AL185" s="86"/>
      <c r="AM185" s="86"/>
      <c r="AP185" s="86"/>
      <c r="AQ185" s="86"/>
      <c r="AT185" s="86"/>
      <c r="AU185" s="86"/>
      <c r="AX185" s="86"/>
      <c r="AY185" s="86"/>
      <c r="BB185" s="86"/>
      <c r="BC185" s="86"/>
      <c r="BF185" s="86"/>
      <c r="BG185" s="86"/>
      <c r="BJ185" s="86"/>
      <c r="BK185" s="86"/>
      <c r="BN185" s="86"/>
      <c r="BO185" s="86"/>
      <c r="BR185" s="86"/>
      <c r="BS185" s="86"/>
      <c r="BV185" s="86"/>
      <c r="BW185" s="86"/>
      <c r="BZ185" s="86"/>
      <c r="CA185" s="86"/>
      <c r="CD185" s="86"/>
      <c r="CE185" s="86"/>
      <c r="CH185" s="86"/>
      <c r="CI185" s="86"/>
      <c r="CL185" s="86"/>
      <c r="CM185" s="86"/>
      <c r="CP185" s="86"/>
      <c r="CQ185" s="86"/>
      <c r="CT185" s="86"/>
      <c r="CU185" s="86"/>
      <c r="CX185" s="86"/>
      <c r="CY185" s="86"/>
      <c r="DB185" s="86"/>
      <c r="DC185" s="86"/>
      <c r="DF185" s="86"/>
      <c r="DG185" s="86"/>
      <c r="DJ185" s="86"/>
      <c r="DK185" s="86"/>
      <c r="DN185" s="86"/>
      <c r="DO185" s="86"/>
      <c r="DR185" s="86"/>
      <c r="DS185" s="86"/>
      <c r="DV185" s="86"/>
      <c r="DW185" s="86"/>
      <c r="DZ185" s="86"/>
      <c r="EA185" s="86"/>
      <c r="ED185" s="86"/>
      <c r="EE185" s="86"/>
      <c r="EH185" s="86"/>
      <c r="EI185" s="86"/>
      <c r="EL185" s="86"/>
      <c r="EM185" s="86"/>
      <c r="EP185" s="86"/>
      <c r="EQ185" s="86"/>
      <c r="ET185" s="86"/>
      <c r="EU185" s="86"/>
      <c r="EX185" s="86"/>
      <c r="EY185" s="86"/>
      <c r="FB185" s="86"/>
      <c r="FC185" s="86"/>
      <c r="FF185" s="86"/>
      <c r="FG185" s="86"/>
      <c r="FJ185" s="86"/>
      <c r="FK185" s="86"/>
      <c r="FN185" s="86"/>
      <c r="FO185" s="86"/>
      <c r="FR185" s="86"/>
      <c r="FS185" s="86"/>
      <c r="FV185" s="86"/>
      <c r="FW185" s="86"/>
      <c r="FZ185" s="86"/>
      <c r="GA185" s="86"/>
      <c r="GD185" s="86"/>
      <c r="GE185" s="86"/>
      <c r="GH185" s="86"/>
      <c r="GI185" s="86"/>
      <c r="GL185" s="86"/>
      <c r="GM185" s="86"/>
    </row>
    <row r="186" spans="1:195" ht="18" customHeight="1" x14ac:dyDescent="0.2">
      <c r="A186" s="253" t="s">
        <v>45</v>
      </c>
      <c r="B186" s="94" t="s">
        <v>43</v>
      </c>
      <c r="C186" s="266">
        <f>D186*('BDI '!$D$23+1)</f>
        <v>12.51</v>
      </c>
      <c r="D186" s="261">
        <v>10.85</v>
      </c>
      <c r="E186" s="448"/>
      <c r="F186" s="448"/>
      <c r="G186" s="448"/>
      <c r="J186" s="86"/>
      <c r="K186" s="86"/>
      <c r="L186" s="93"/>
      <c r="N186" s="86"/>
      <c r="O186" s="86"/>
      <c r="R186" s="86"/>
      <c r="S186" s="86"/>
      <c r="V186" s="86"/>
      <c r="W186" s="86"/>
      <c r="Z186" s="86"/>
      <c r="AA186" s="86"/>
      <c r="AD186" s="86"/>
      <c r="AE186" s="86"/>
      <c r="AH186" s="86"/>
      <c r="AI186" s="86"/>
      <c r="AL186" s="86"/>
      <c r="AM186" s="86"/>
      <c r="AP186" s="86"/>
      <c r="AQ186" s="86"/>
      <c r="AT186" s="86"/>
      <c r="AU186" s="86"/>
      <c r="AX186" s="86"/>
      <c r="AY186" s="86"/>
      <c r="BB186" s="86"/>
      <c r="BC186" s="86"/>
      <c r="BF186" s="86"/>
      <c r="BG186" s="86"/>
      <c r="BJ186" s="86"/>
      <c r="BK186" s="86"/>
      <c r="BN186" s="86"/>
      <c r="BO186" s="86"/>
      <c r="BR186" s="86"/>
      <c r="BS186" s="86"/>
      <c r="BV186" s="86"/>
      <c r="BW186" s="86"/>
      <c r="BZ186" s="86"/>
      <c r="CA186" s="86"/>
      <c r="CD186" s="86"/>
      <c r="CE186" s="86"/>
      <c r="CH186" s="86"/>
      <c r="CI186" s="86"/>
      <c r="CL186" s="86"/>
      <c r="CM186" s="86"/>
      <c r="CP186" s="86"/>
      <c r="CQ186" s="86"/>
      <c r="CT186" s="86"/>
      <c r="CU186" s="86"/>
      <c r="CX186" s="86"/>
      <c r="CY186" s="86"/>
      <c r="DB186" s="86"/>
      <c r="DC186" s="86"/>
      <c r="DF186" s="86"/>
      <c r="DG186" s="86"/>
      <c r="DJ186" s="86"/>
      <c r="DK186" s="86"/>
      <c r="DN186" s="86"/>
      <c r="DO186" s="86"/>
      <c r="DR186" s="86"/>
      <c r="DS186" s="86"/>
      <c r="DV186" s="86"/>
      <c r="DW186" s="86"/>
      <c r="DZ186" s="86"/>
      <c r="EA186" s="86"/>
      <c r="ED186" s="86"/>
      <c r="EE186" s="86"/>
      <c r="EH186" s="86"/>
      <c r="EI186" s="86"/>
      <c r="EL186" s="86"/>
      <c r="EM186" s="86"/>
      <c r="EP186" s="86"/>
      <c r="EQ186" s="86"/>
      <c r="ET186" s="86"/>
      <c r="EU186" s="86"/>
      <c r="EX186" s="86"/>
      <c r="EY186" s="86"/>
      <c r="FB186" s="86"/>
      <c r="FC186" s="86"/>
      <c r="FF186" s="86"/>
      <c r="FG186" s="86"/>
      <c r="FJ186" s="86"/>
      <c r="FK186" s="86"/>
      <c r="FN186" s="86"/>
      <c r="FO186" s="86"/>
      <c r="FR186" s="86"/>
      <c r="FS186" s="86"/>
      <c r="FV186" s="86"/>
      <c r="FW186" s="86"/>
      <c r="FZ186" s="86"/>
      <c r="GA186" s="86"/>
      <c r="GD186" s="86"/>
      <c r="GE186" s="86"/>
      <c r="GH186" s="86"/>
      <c r="GI186" s="86"/>
      <c r="GL186" s="86"/>
      <c r="GM186" s="86"/>
    </row>
    <row r="187" spans="1:195" ht="18" customHeight="1" x14ac:dyDescent="0.2">
      <c r="A187" s="109" t="s">
        <v>645</v>
      </c>
      <c r="B187" s="94" t="s">
        <v>43</v>
      </c>
      <c r="C187" s="266">
        <f>D187*('BDI '!$D$23+1)</f>
        <v>13.25</v>
      </c>
      <c r="D187" s="261">
        <v>11.49</v>
      </c>
      <c r="E187" s="448"/>
      <c r="F187" s="448"/>
      <c r="G187" s="448"/>
      <c r="J187" s="86"/>
      <c r="K187" s="86"/>
      <c r="L187" s="93"/>
      <c r="N187" s="86"/>
      <c r="O187" s="86"/>
      <c r="R187" s="86"/>
      <c r="S187" s="86"/>
      <c r="V187" s="86"/>
      <c r="W187" s="86"/>
      <c r="Z187" s="86"/>
      <c r="AA187" s="86"/>
      <c r="AD187" s="86"/>
      <c r="AE187" s="86"/>
      <c r="AH187" s="86"/>
      <c r="AI187" s="86"/>
      <c r="AL187" s="86"/>
      <c r="AM187" s="86"/>
      <c r="AP187" s="86"/>
      <c r="AQ187" s="86"/>
      <c r="AT187" s="86"/>
      <c r="AU187" s="86"/>
      <c r="AX187" s="86"/>
      <c r="AY187" s="86"/>
      <c r="BB187" s="86"/>
      <c r="BC187" s="86"/>
      <c r="BF187" s="86"/>
      <c r="BG187" s="86"/>
      <c r="BJ187" s="86"/>
      <c r="BK187" s="86"/>
      <c r="BN187" s="86"/>
      <c r="BO187" s="86"/>
      <c r="BR187" s="86"/>
      <c r="BS187" s="86"/>
      <c r="BV187" s="86"/>
      <c r="BW187" s="86"/>
      <c r="BZ187" s="86"/>
      <c r="CA187" s="86"/>
      <c r="CD187" s="86"/>
      <c r="CE187" s="86"/>
      <c r="CH187" s="86"/>
      <c r="CI187" s="86"/>
      <c r="CL187" s="86"/>
      <c r="CM187" s="86"/>
      <c r="CP187" s="86"/>
      <c r="CQ187" s="86"/>
      <c r="CT187" s="86"/>
      <c r="CU187" s="86"/>
      <c r="CX187" s="86"/>
      <c r="CY187" s="86"/>
      <c r="DB187" s="86"/>
      <c r="DC187" s="86"/>
      <c r="DF187" s="86"/>
      <c r="DG187" s="86"/>
      <c r="DJ187" s="86"/>
      <c r="DK187" s="86"/>
      <c r="DN187" s="86"/>
      <c r="DO187" s="86"/>
      <c r="DR187" s="86"/>
      <c r="DS187" s="86"/>
      <c r="DV187" s="86"/>
      <c r="DW187" s="86"/>
      <c r="DZ187" s="86"/>
      <c r="EA187" s="86"/>
      <c r="ED187" s="86"/>
      <c r="EE187" s="86"/>
      <c r="EH187" s="86"/>
      <c r="EI187" s="86"/>
      <c r="EL187" s="86"/>
      <c r="EM187" s="86"/>
      <c r="EP187" s="86"/>
      <c r="EQ187" s="86"/>
      <c r="ET187" s="86"/>
      <c r="EU187" s="86"/>
      <c r="EX187" s="86"/>
      <c r="EY187" s="86"/>
      <c r="FB187" s="86"/>
      <c r="FC187" s="86"/>
      <c r="FF187" s="86"/>
      <c r="FG187" s="86"/>
      <c r="FJ187" s="86"/>
      <c r="FK187" s="86"/>
      <c r="FN187" s="86"/>
      <c r="FO187" s="86"/>
      <c r="FR187" s="86"/>
      <c r="FS187" s="86"/>
      <c r="FV187" s="86"/>
      <c r="FW187" s="86"/>
      <c r="FZ187" s="86"/>
      <c r="GA187" s="86"/>
      <c r="GD187" s="86"/>
      <c r="GE187" s="86"/>
      <c r="GH187" s="86"/>
      <c r="GI187" s="86"/>
      <c r="GL187" s="86"/>
      <c r="GM187" s="86"/>
    </row>
    <row r="188" spans="1:195" ht="18" hidden="1" customHeight="1" x14ac:dyDescent="0.2">
      <c r="A188" s="108" t="s">
        <v>306</v>
      </c>
      <c r="B188" s="94" t="s">
        <v>32</v>
      </c>
      <c r="C188" s="266">
        <f>D188*('BDI '!D186+1)</f>
        <v>0</v>
      </c>
      <c r="D188" s="266">
        <v>0</v>
      </c>
      <c r="E188" s="448"/>
      <c r="F188" s="448"/>
      <c r="G188" s="448"/>
      <c r="J188" s="86"/>
      <c r="K188" s="86"/>
      <c r="L188" s="93"/>
      <c r="N188" s="86"/>
      <c r="O188" s="86"/>
      <c r="R188" s="86"/>
      <c r="S188" s="86"/>
      <c r="V188" s="86"/>
      <c r="W188" s="86"/>
      <c r="Z188" s="86"/>
      <c r="AA188" s="86"/>
      <c r="AD188" s="86"/>
      <c r="AE188" s="86"/>
      <c r="AH188" s="86"/>
      <c r="AI188" s="86"/>
      <c r="AL188" s="86"/>
      <c r="AM188" s="86"/>
      <c r="AP188" s="86"/>
      <c r="AQ188" s="86"/>
      <c r="AT188" s="86"/>
      <c r="AU188" s="86"/>
      <c r="AX188" s="86"/>
      <c r="AY188" s="86"/>
      <c r="BB188" s="86"/>
      <c r="BC188" s="86"/>
      <c r="BF188" s="86"/>
      <c r="BG188" s="86"/>
      <c r="BJ188" s="86"/>
      <c r="BK188" s="86"/>
      <c r="BN188" s="86"/>
      <c r="BO188" s="86"/>
      <c r="BR188" s="86"/>
      <c r="BS188" s="86"/>
      <c r="BV188" s="86"/>
      <c r="BW188" s="86"/>
      <c r="BZ188" s="86"/>
      <c r="CA188" s="86"/>
      <c r="CD188" s="86"/>
      <c r="CE188" s="86"/>
      <c r="CH188" s="86"/>
      <c r="CI188" s="86"/>
      <c r="CL188" s="86"/>
      <c r="CM188" s="86"/>
      <c r="CP188" s="86"/>
      <c r="CQ188" s="86"/>
      <c r="CT188" s="86"/>
      <c r="CU188" s="86"/>
      <c r="CX188" s="86"/>
      <c r="CY188" s="86"/>
      <c r="DB188" s="86"/>
      <c r="DC188" s="86"/>
      <c r="DF188" s="86"/>
      <c r="DG188" s="86"/>
      <c r="DJ188" s="86"/>
      <c r="DK188" s="86"/>
      <c r="DN188" s="86"/>
      <c r="DO188" s="86"/>
      <c r="DR188" s="86"/>
      <c r="DS188" s="86"/>
      <c r="DV188" s="86"/>
      <c r="DW188" s="86"/>
      <c r="DZ188" s="86"/>
      <c r="EA188" s="86"/>
      <c r="ED188" s="86"/>
      <c r="EE188" s="86"/>
      <c r="EH188" s="86"/>
      <c r="EI188" s="86"/>
      <c r="EL188" s="86"/>
      <c r="EM188" s="86"/>
      <c r="EP188" s="86"/>
      <c r="EQ188" s="86"/>
      <c r="ET188" s="86"/>
      <c r="EU188" s="86"/>
      <c r="EX188" s="86"/>
      <c r="EY188" s="86"/>
      <c r="FB188" s="86"/>
      <c r="FC188" s="86"/>
      <c r="FF188" s="86"/>
      <c r="FG188" s="86"/>
      <c r="FJ188" s="86"/>
      <c r="FK188" s="86"/>
      <c r="FN188" s="86"/>
      <c r="FO188" s="86"/>
      <c r="FR188" s="86"/>
      <c r="FS188" s="86"/>
      <c r="FV188" s="86"/>
      <c r="FW188" s="86"/>
      <c r="FZ188" s="86"/>
      <c r="GA188" s="86"/>
      <c r="GD188" s="86"/>
      <c r="GE188" s="86"/>
      <c r="GH188" s="86"/>
      <c r="GI188" s="86"/>
      <c r="GL188" s="86"/>
      <c r="GM188" s="86"/>
    </row>
    <row r="189" spans="1:195" ht="18" hidden="1" customHeight="1" x14ac:dyDescent="0.2">
      <c r="A189" s="108" t="s">
        <v>310</v>
      </c>
      <c r="B189" s="94" t="s">
        <v>32</v>
      </c>
      <c r="C189" s="266">
        <f>D189*('BDI '!D187+1)</f>
        <v>0</v>
      </c>
      <c r="D189" s="266">
        <v>0</v>
      </c>
      <c r="E189" s="448"/>
      <c r="F189" s="448"/>
      <c r="G189" s="448"/>
      <c r="J189" s="86"/>
      <c r="K189" s="86"/>
      <c r="L189" s="93"/>
      <c r="N189" s="86"/>
      <c r="O189" s="86"/>
      <c r="R189" s="86"/>
      <c r="S189" s="86"/>
      <c r="V189" s="86"/>
      <c r="W189" s="86"/>
      <c r="Z189" s="86"/>
      <c r="AA189" s="86"/>
      <c r="AD189" s="86"/>
      <c r="AE189" s="86"/>
      <c r="AH189" s="86"/>
      <c r="AI189" s="86"/>
      <c r="AL189" s="86"/>
      <c r="AM189" s="86"/>
      <c r="AP189" s="86"/>
      <c r="AQ189" s="86"/>
      <c r="AT189" s="86"/>
      <c r="AU189" s="86"/>
      <c r="AX189" s="86"/>
      <c r="AY189" s="86"/>
      <c r="BB189" s="86"/>
      <c r="BC189" s="86"/>
      <c r="BF189" s="86"/>
      <c r="BG189" s="86"/>
      <c r="BJ189" s="86"/>
      <c r="BK189" s="86"/>
      <c r="BN189" s="86"/>
      <c r="BO189" s="86"/>
      <c r="BR189" s="86"/>
      <c r="BS189" s="86"/>
      <c r="BV189" s="86"/>
      <c r="BW189" s="86"/>
      <c r="BZ189" s="86"/>
      <c r="CA189" s="86"/>
      <c r="CD189" s="86"/>
      <c r="CE189" s="86"/>
      <c r="CH189" s="86"/>
      <c r="CI189" s="86"/>
      <c r="CL189" s="86"/>
      <c r="CM189" s="86"/>
      <c r="CP189" s="86"/>
      <c r="CQ189" s="86"/>
      <c r="CT189" s="86"/>
      <c r="CU189" s="86"/>
      <c r="CX189" s="86"/>
      <c r="CY189" s="86"/>
      <c r="DB189" s="86"/>
      <c r="DC189" s="86"/>
      <c r="DF189" s="86"/>
      <c r="DG189" s="86"/>
      <c r="DJ189" s="86"/>
      <c r="DK189" s="86"/>
      <c r="DN189" s="86"/>
      <c r="DO189" s="86"/>
      <c r="DR189" s="86"/>
      <c r="DS189" s="86"/>
      <c r="DV189" s="86"/>
      <c r="DW189" s="86"/>
      <c r="DZ189" s="86"/>
      <c r="EA189" s="86"/>
      <c r="ED189" s="86"/>
      <c r="EE189" s="86"/>
      <c r="EH189" s="86"/>
      <c r="EI189" s="86"/>
      <c r="EL189" s="86"/>
      <c r="EM189" s="86"/>
      <c r="EP189" s="86"/>
      <c r="EQ189" s="86"/>
      <c r="ET189" s="86"/>
      <c r="EU189" s="86"/>
      <c r="EX189" s="86"/>
      <c r="EY189" s="86"/>
      <c r="FB189" s="86"/>
      <c r="FC189" s="86"/>
      <c r="FF189" s="86"/>
      <c r="FG189" s="86"/>
      <c r="FJ189" s="86"/>
      <c r="FK189" s="86"/>
      <c r="FN189" s="86"/>
      <c r="FO189" s="86"/>
      <c r="FR189" s="86"/>
      <c r="FS189" s="86"/>
      <c r="FV189" s="86"/>
      <c r="FW189" s="86"/>
      <c r="FZ189" s="86"/>
      <c r="GA189" s="86"/>
      <c r="GD189" s="86"/>
      <c r="GE189" s="86"/>
      <c r="GH189" s="86"/>
      <c r="GI189" s="86"/>
      <c r="GL189" s="86"/>
      <c r="GM189" s="86"/>
    </row>
    <row r="190" spans="1:195" ht="18" hidden="1" customHeight="1" x14ac:dyDescent="0.2">
      <c r="A190" s="108" t="s">
        <v>312</v>
      </c>
      <c r="B190" s="94" t="s">
        <v>32</v>
      </c>
      <c r="C190" s="266">
        <f>D190*('BDI '!D188+1)</f>
        <v>0</v>
      </c>
      <c r="D190" s="266">
        <v>0</v>
      </c>
      <c r="E190" s="448"/>
      <c r="F190" s="448"/>
      <c r="G190" s="448"/>
      <c r="J190" s="86"/>
      <c r="K190" s="86"/>
      <c r="L190" s="93"/>
      <c r="N190" s="86"/>
      <c r="O190" s="86"/>
      <c r="R190" s="86"/>
      <c r="S190" s="86"/>
      <c r="V190" s="86"/>
      <c r="W190" s="86"/>
      <c r="Z190" s="86"/>
      <c r="AA190" s="86"/>
      <c r="AD190" s="86"/>
      <c r="AE190" s="86"/>
      <c r="AH190" s="86"/>
      <c r="AI190" s="86"/>
      <c r="AL190" s="86"/>
      <c r="AM190" s="86"/>
      <c r="AP190" s="86"/>
      <c r="AQ190" s="86"/>
      <c r="AT190" s="86"/>
      <c r="AU190" s="86"/>
      <c r="AX190" s="86"/>
      <c r="AY190" s="86"/>
      <c r="BB190" s="86"/>
      <c r="BC190" s="86"/>
      <c r="BF190" s="86"/>
      <c r="BG190" s="86"/>
      <c r="BJ190" s="86"/>
      <c r="BK190" s="86"/>
      <c r="BN190" s="86"/>
      <c r="BO190" s="86"/>
      <c r="BR190" s="86"/>
      <c r="BS190" s="86"/>
      <c r="BV190" s="86"/>
      <c r="BW190" s="86"/>
      <c r="BZ190" s="86"/>
      <c r="CA190" s="86"/>
      <c r="CD190" s="86"/>
      <c r="CE190" s="86"/>
      <c r="CH190" s="86"/>
      <c r="CI190" s="86"/>
      <c r="CL190" s="86"/>
      <c r="CM190" s="86"/>
      <c r="CP190" s="86"/>
      <c r="CQ190" s="86"/>
      <c r="CT190" s="86"/>
      <c r="CU190" s="86"/>
      <c r="CX190" s="86"/>
      <c r="CY190" s="86"/>
      <c r="DB190" s="86"/>
      <c r="DC190" s="86"/>
      <c r="DF190" s="86"/>
      <c r="DG190" s="86"/>
      <c r="DJ190" s="86"/>
      <c r="DK190" s="86"/>
      <c r="DN190" s="86"/>
      <c r="DO190" s="86"/>
      <c r="DR190" s="86"/>
      <c r="DS190" s="86"/>
      <c r="DV190" s="86"/>
      <c r="DW190" s="86"/>
      <c r="DZ190" s="86"/>
      <c r="EA190" s="86"/>
      <c r="ED190" s="86"/>
      <c r="EE190" s="86"/>
      <c r="EH190" s="86"/>
      <c r="EI190" s="86"/>
      <c r="EL190" s="86"/>
      <c r="EM190" s="86"/>
      <c r="EP190" s="86"/>
      <c r="EQ190" s="86"/>
      <c r="ET190" s="86"/>
      <c r="EU190" s="86"/>
      <c r="EX190" s="86"/>
      <c r="EY190" s="86"/>
      <c r="FB190" s="86"/>
      <c r="FC190" s="86"/>
      <c r="FF190" s="86"/>
      <c r="FG190" s="86"/>
      <c r="FJ190" s="86"/>
      <c r="FK190" s="86"/>
      <c r="FN190" s="86"/>
      <c r="FO190" s="86"/>
      <c r="FR190" s="86"/>
      <c r="FS190" s="86"/>
      <c r="FV190" s="86"/>
      <c r="FW190" s="86"/>
      <c r="FZ190" s="86"/>
      <c r="GA190" s="86"/>
      <c r="GD190" s="86"/>
      <c r="GE190" s="86"/>
      <c r="GH190" s="86"/>
      <c r="GI190" s="86"/>
      <c r="GL190" s="86"/>
      <c r="GM190" s="86"/>
    </row>
    <row r="191" spans="1:195" ht="18" hidden="1" customHeight="1" x14ac:dyDescent="0.2">
      <c r="A191" s="108" t="s">
        <v>311</v>
      </c>
      <c r="B191" s="94" t="s">
        <v>32</v>
      </c>
      <c r="C191" s="266">
        <f>D191*('BDI '!D189+1)</f>
        <v>0</v>
      </c>
      <c r="D191" s="266">
        <v>0</v>
      </c>
      <c r="E191" s="448"/>
      <c r="F191" s="448"/>
      <c r="G191" s="448"/>
      <c r="J191" s="86"/>
      <c r="K191" s="86"/>
      <c r="L191" s="93"/>
      <c r="N191" s="86"/>
      <c r="O191" s="86"/>
      <c r="R191" s="86"/>
      <c r="S191" s="86"/>
      <c r="V191" s="86"/>
      <c r="W191" s="86"/>
      <c r="Z191" s="86"/>
      <c r="AA191" s="86"/>
      <c r="AD191" s="86"/>
      <c r="AE191" s="86"/>
      <c r="AH191" s="86"/>
      <c r="AI191" s="86"/>
      <c r="AL191" s="86"/>
      <c r="AM191" s="86"/>
      <c r="AP191" s="86"/>
      <c r="AQ191" s="86"/>
      <c r="AT191" s="86"/>
      <c r="AU191" s="86"/>
      <c r="AX191" s="86"/>
      <c r="AY191" s="86"/>
      <c r="BB191" s="86"/>
      <c r="BC191" s="86"/>
      <c r="BF191" s="86"/>
      <c r="BG191" s="86"/>
      <c r="BJ191" s="86"/>
      <c r="BK191" s="86"/>
      <c r="BN191" s="86"/>
      <c r="BO191" s="86"/>
      <c r="BR191" s="86"/>
      <c r="BS191" s="86"/>
      <c r="BV191" s="86"/>
      <c r="BW191" s="86"/>
      <c r="BZ191" s="86"/>
      <c r="CA191" s="86"/>
      <c r="CD191" s="86"/>
      <c r="CE191" s="86"/>
      <c r="CH191" s="86"/>
      <c r="CI191" s="86"/>
      <c r="CL191" s="86"/>
      <c r="CM191" s="86"/>
      <c r="CP191" s="86"/>
      <c r="CQ191" s="86"/>
      <c r="CT191" s="86"/>
      <c r="CU191" s="86"/>
      <c r="CX191" s="86"/>
      <c r="CY191" s="86"/>
      <c r="DB191" s="86"/>
      <c r="DC191" s="86"/>
      <c r="DF191" s="86"/>
      <c r="DG191" s="86"/>
      <c r="DJ191" s="86"/>
      <c r="DK191" s="86"/>
      <c r="DN191" s="86"/>
      <c r="DO191" s="86"/>
      <c r="DR191" s="86"/>
      <c r="DS191" s="86"/>
      <c r="DV191" s="86"/>
      <c r="DW191" s="86"/>
      <c r="DZ191" s="86"/>
      <c r="EA191" s="86"/>
      <c r="ED191" s="86"/>
      <c r="EE191" s="86"/>
      <c r="EH191" s="86"/>
      <c r="EI191" s="86"/>
      <c r="EL191" s="86"/>
      <c r="EM191" s="86"/>
      <c r="EP191" s="86"/>
      <c r="EQ191" s="86"/>
      <c r="ET191" s="86"/>
      <c r="EU191" s="86"/>
      <c r="EX191" s="86"/>
      <c r="EY191" s="86"/>
      <c r="FB191" s="86"/>
      <c r="FC191" s="86"/>
      <c r="FF191" s="86"/>
      <c r="FG191" s="86"/>
      <c r="FJ191" s="86"/>
      <c r="FK191" s="86"/>
      <c r="FN191" s="86"/>
      <c r="FO191" s="86"/>
      <c r="FR191" s="86"/>
      <c r="FS191" s="86"/>
      <c r="FV191" s="86"/>
      <c r="FW191" s="86"/>
      <c r="FZ191" s="86"/>
      <c r="GA191" s="86"/>
      <c r="GD191" s="86"/>
      <c r="GE191" s="86"/>
      <c r="GH191" s="86"/>
      <c r="GI191" s="86"/>
      <c r="GL191" s="86"/>
      <c r="GM191" s="86"/>
    </row>
    <row r="192" spans="1:195" ht="18" hidden="1" customHeight="1" x14ac:dyDescent="0.2">
      <c r="A192" s="108" t="s">
        <v>116</v>
      </c>
      <c r="B192" s="94" t="s">
        <v>32</v>
      </c>
      <c r="C192" s="266">
        <f>D192*('BDI '!D190+1)</f>
        <v>0</v>
      </c>
      <c r="D192" s="266">
        <v>0</v>
      </c>
      <c r="E192" s="448"/>
      <c r="F192" s="448"/>
      <c r="G192" s="448"/>
      <c r="J192" s="86"/>
      <c r="K192" s="86"/>
      <c r="L192" s="93"/>
      <c r="N192" s="86"/>
      <c r="O192" s="86"/>
      <c r="R192" s="86"/>
      <c r="S192" s="86"/>
      <c r="V192" s="86"/>
      <c r="W192" s="86"/>
      <c r="Z192" s="86"/>
      <c r="AA192" s="86"/>
      <c r="AD192" s="86"/>
      <c r="AE192" s="86"/>
      <c r="AH192" s="86"/>
      <c r="AI192" s="86"/>
      <c r="AL192" s="86"/>
      <c r="AM192" s="86"/>
      <c r="AP192" s="86"/>
      <c r="AQ192" s="86"/>
      <c r="AT192" s="86"/>
      <c r="AU192" s="86"/>
      <c r="AX192" s="86"/>
      <c r="AY192" s="86"/>
      <c r="BB192" s="86"/>
      <c r="BC192" s="86"/>
      <c r="BF192" s="86"/>
      <c r="BG192" s="86"/>
      <c r="BJ192" s="86"/>
      <c r="BK192" s="86"/>
      <c r="BN192" s="86"/>
      <c r="BO192" s="86"/>
      <c r="BR192" s="86"/>
      <c r="BS192" s="86"/>
      <c r="BV192" s="86"/>
      <c r="BW192" s="86"/>
      <c r="BZ192" s="86"/>
      <c r="CA192" s="86"/>
      <c r="CD192" s="86"/>
      <c r="CE192" s="86"/>
      <c r="CH192" s="86"/>
      <c r="CI192" s="86"/>
      <c r="CL192" s="86"/>
      <c r="CM192" s="86"/>
      <c r="CP192" s="86"/>
      <c r="CQ192" s="86"/>
      <c r="CT192" s="86"/>
      <c r="CU192" s="86"/>
      <c r="CX192" s="86"/>
      <c r="CY192" s="86"/>
      <c r="DB192" s="86"/>
      <c r="DC192" s="86"/>
      <c r="DF192" s="86"/>
      <c r="DG192" s="86"/>
      <c r="DJ192" s="86"/>
      <c r="DK192" s="86"/>
      <c r="DN192" s="86"/>
      <c r="DO192" s="86"/>
      <c r="DR192" s="86"/>
      <c r="DS192" s="86"/>
      <c r="DV192" s="86"/>
      <c r="DW192" s="86"/>
      <c r="DZ192" s="86"/>
      <c r="EA192" s="86"/>
      <c r="ED192" s="86"/>
      <c r="EE192" s="86"/>
      <c r="EH192" s="86"/>
      <c r="EI192" s="86"/>
      <c r="EL192" s="86"/>
      <c r="EM192" s="86"/>
      <c r="EP192" s="86"/>
      <c r="EQ192" s="86"/>
      <c r="ET192" s="86"/>
      <c r="EU192" s="86"/>
      <c r="EX192" s="86"/>
      <c r="EY192" s="86"/>
      <c r="FB192" s="86"/>
      <c r="FC192" s="86"/>
      <c r="FF192" s="86"/>
      <c r="FG192" s="86"/>
      <c r="FJ192" s="86"/>
      <c r="FK192" s="86"/>
      <c r="FN192" s="86"/>
      <c r="FO192" s="86"/>
      <c r="FR192" s="86"/>
      <c r="FS192" s="86"/>
      <c r="FV192" s="86"/>
      <c r="FW192" s="86"/>
      <c r="FZ192" s="86"/>
      <c r="GA192" s="86"/>
      <c r="GD192" s="86"/>
      <c r="GE192" s="86"/>
      <c r="GH192" s="86"/>
      <c r="GI192" s="86"/>
      <c r="GL192" s="86"/>
      <c r="GM192" s="86"/>
    </row>
    <row r="193" spans="1:195" ht="18" hidden="1" customHeight="1" x14ac:dyDescent="0.2">
      <c r="A193" s="108" t="s">
        <v>388</v>
      </c>
      <c r="B193" s="94" t="s">
        <v>32</v>
      </c>
      <c r="C193" s="266">
        <f>D193*('BDI '!D191+1)</f>
        <v>0</v>
      </c>
      <c r="D193" s="266">
        <v>0</v>
      </c>
      <c r="E193" s="448"/>
      <c r="F193" s="448"/>
      <c r="G193" s="448"/>
      <c r="J193" s="86"/>
      <c r="K193" s="86"/>
      <c r="L193" s="93"/>
      <c r="N193" s="86"/>
      <c r="O193" s="86"/>
      <c r="R193" s="86"/>
      <c r="S193" s="86"/>
      <c r="V193" s="86"/>
      <c r="W193" s="86"/>
      <c r="Z193" s="86"/>
      <c r="AA193" s="86"/>
      <c r="AD193" s="86"/>
      <c r="AE193" s="86"/>
      <c r="AH193" s="86"/>
      <c r="AI193" s="86"/>
      <c r="AL193" s="86"/>
      <c r="AM193" s="86"/>
      <c r="AP193" s="86"/>
      <c r="AQ193" s="86"/>
      <c r="AT193" s="86"/>
      <c r="AU193" s="86"/>
      <c r="AX193" s="86"/>
      <c r="AY193" s="86"/>
      <c r="BB193" s="86"/>
      <c r="BC193" s="86"/>
      <c r="BF193" s="86"/>
      <c r="BG193" s="86"/>
      <c r="BJ193" s="86"/>
      <c r="BK193" s="86"/>
      <c r="BN193" s="86"/>
      <c r="BO193" s="86"/>
      <c r="BR193" s="86"/>
      <c r="BS193" s="86"/>
      <c r="BV193" s="86"/>
      <c r="BW193" s="86"/>
      <c r="BZ193" s="86"/>
      <c r="CA193" s="86"/>
      <c r="CD193" s="86"/>
      <c r="CE193" s="86"/>
      <c r="CH193" s="86"/>
      <c r="CI193" s="86"/>
      <c r="CL193" s="86"/>
      <c r="CM193" s="86"/>
      <c r="CP193" s="86"/>
      <c r="CQ193" s="86"/>
      <c r="CT193" s="86"/>
      <c r="CU193" s="86"/>
      <c r="CX193" s="86"/>
      <c r="CY193" s="86"/>
      <c r="DB193" s="86"/>
      <c r="DC193" s="86"/>
      <c r="DF193" s="86"/>
      <c r="DG193" s="86"/>
      <c r="DJ193" s="86"/>
      <c r="DK193" s="86"/>
      <c r="DN193" s="86"/>
      <c r="DO193" s="86"/>
      <c r="DR193" s="86"/>
      <c r="DS193" s="86"/>
      <c r="DV193" s="86"/>
      <c r="DW193" s="86"/>
      <c r="DZ193" s="86"/>
      <c r="EA193" s="86"/>
      <c r="ED193" s="86"/>
      <c r="EE193" s="86"/>
      <c r="EH193" s="86"/>
      <c r="EI193" s="86"/>
      <c r="EL193" s="86"/>
      <c r="EM193" s="86"/>
      <c r="EP193" s="86"/>
      <c r="EQ193" s="86"/>
      <c r="ET193" s="86"/>
      <c r="EU193" s="86"/>
      <c r="EX193" s="86"/>
      <c r="EY193" s="86"/>
      <c r="FB193" s="86"/>
      <c r="FC193" s="86"/>
      <c r="FF193" s="86"/>
      <c r="FG193" s="86"/>
      <c r="FJ193" s="86"/>
      <c r="FK193" s="86"/>
      <c r="FN193" s="86"/>
      <c r="FO193" s="86"/>
      <c r="FR193" s="86"/>
      <c r="FS193" s="86"/>
      <c r="FV193" s="86"/>
      <c r="FW193" s="86"/>
      <c r="FZ193" s="86"/>
      <c r="GA193" s="86"/>
      <c r="GD193" s="86"/>
      <c r="GE193" s="86"/>
      <c r="GH193" s="86"/>
      <c r="GI193" s="86"/>
      <c r="GL193" s="86"/>
      <c r="GM193" s="86"/>
    </row>
    <row r="194" spans="1:195" ht="18" hidden="1" customHeight="1" x14ac:dyDescent="0.2">
      <c r="A194" s="108" t="s">
        <v>115</v>
      </c>
      <c r="B194" s="94" t="s">
        <v>32</v>
      </c>
      <c r="C194" s="266">
        <f>D194*('BDI '!D192+1)</f>
        <v>0</v>
      </c>
      <c r="D194" s="266">
        <v>0</v>
      </c>
      <c r="E194" s="448"/>
      <c r="F194" s="448"/>
      <c r="G194" s="448"/>
      <c r="J194" s="86"/>
      <c r="K194" s="86"/>
      <c r="L194" s="93"/>
      <c r="N194" s="86"/>
      <c r="O194" s="86"/>
      <c r="R194" s="86"/>
      <c r="S194" s="86"/>
      <c r="V194" s="86"/>
      <c r="W194" s="86"/>
      <c r="Z194" s="86"/>
      <c r="AA194" s="86"/>
      <c r="AD194" s="86"/>
      <c r="AE194" s="86"/>
      <c r="AH194" s="86"/>
      <c r="AI194" s="86"/>
      <c r="AL194" s="86"/>
      <c r="AM194" s="86"/>
      <c r="AP194" s="86"/>
      <c r="AQ194" s="86"/>
      <c r="AT194" s="86"/>
      <c r="AU194" s="86"/>
      <c r="AX194" s="86"/>
      <c r="AY194" s="86"/>
      <c r="BB194" s="86"/>
      <c r="BC194" s="86"/>
      <c r="BF194" s="86"/>
      <c r="BG194" s="86"/>
      <c r="BJ194" s="86"/>
      <c r="BK194" s="86"/>
      <c r="BN194" s="86"/>
      <c r="BO194" s="86"/>
      <c r="BR194" s="86"/>
      <c r="BS194" s="86"/>
      <c r="BV194" s="86"/>
      <c r="BW194" s="86"/>
      <c r="BZ194" s="86"/>
      <c r="CA194" s="86"/>
      <c r="CD194" s="86"/>
      <c r="CE194" s="86"/>
      <c r="CH194" s="86"/>
      <c r="CI194" s="86"/>
      <c r="CL194" s="86"/>
      <c r="CM194" s="86"/>
      <c r="CP194" s="86"/>
      <c r="CQ194" s="86"/>
      <c r="CT194" s="86"/>
      <c r="CU194" s="86"/>
      <c r="CX194" s="86"/>
      <c r="CY194" s="86"/>
      <c r="DB194" s="86"/>
      <c r="DC194" s="86"/>
      <c r="DF194" s="86"/>
      <c r="DG194" s="86"/>
      <c r="DJ194" s="86"/>
      <c r="DK194" s="86"/>
      <c r="DN194" s="86"/>
      <c r="DO194" s="86"/>
      <c r="DR194" s="86"/>
      <c r="DS194" s="86"/>
      <c r="DV194" s="86"/>
      <c r="DW194" s="86"/>
      <c r="DZ194" s="86"/>
      <c r="EA194" s="86"/>
      <c r="ED194" s="86"/>
      <c r="EE194" s="86"/>
      <c r="EH194" s="86"/>
      <c r="EI194" s="86"/>
      <c r="EL194" s="86"/>
      <c r="EM194" s="86"/>
      <c r="EP194" s="86"/>
      <c r="EQ194" s="86"/>
      <c r="ET194" s="86"/>
      <c r="EU194" s="86"/>
      <c r="EX194" s="86"/>
      <c r="EY194" s="86"/>
      <c r="FB194" s="86"/>
      <c r="FC194" s="86"/>
      <c r="FF194" s="86"/>
      <c r="FG194" s="86"/>
      <c r="FJ194" s="86"/>
      <c r="FK194" s="86"/>
      <c r="FN194" s="86"/>
      <c r="FO194" s="86"/>
      <c r="FR194" s="86"/>
      <c r="FS194" s="86"/>
      <c r="FV194" s="86"/>
      <c r="FW194" s="86"/>
      <c r="FZ194" s="86"/>
      <c r="GA194" s="86"/>
      <c r="GD194" s="86"/>
      <c r="GE194" s="86"/>
      <c r="GH194" s="86"/>
      <c r="GI194" s="86"/>
      <c r="GL194" s="86"/>
      <c r="GM194" s="86"/>
    </row>
    <row r="195" spans="1:195" ht="18" hidden="1" customHeight="1" x14ac:dyDescent="0.2">
      <c r="A195" s="108" t="s">
        <v>114</v>
      </c>
      <c r="B195" s="94" t="s">
        <v>32</v>
      </c>
      <c r="C195" s="266">
        <f>D195*('BDI '!D193+1)</f>
        <v>0</v>
      </c>
      <c r="D195" s="266">
        <v>0</v>
      </c>
      <c r="E195" s="448"/>
      <c r="F195" s="448"/>
      <c r="G195" s="448"/>
      <c r="J195" s="86"/>
      <c r="K195" s="86"/>
      <c r="L195" s="93"/>
      <c r="N195" s="86"/>
      <c r="O195" s="86"/>
      <c r="R195" s="86"/>
      <c r="S195" s="86"/>
      <c r="V195" s="86"/>
      <c r="W195" s="86"/>
      <c r="Z195" s="86"/>
      <c r="AA195" s="86"/>
      <c r="AD195" s="86"/>
      <c r="AE195" s="86"/>
      <c r="AH195" s="86"/>
      <c r="AI195" s="86"/>
      <c r="AL195" s="86"/>
      <c r="AM195" s="86"/>
      <c r="AP195" s="86"/>
      <c r="AQ195" s="86"/>
      <c r="AT195" s="86"/>
      <c r="AU195" s="86"/>
      <c r="AX195" s="86"/>
      <c r="AY195" s="86"/>
      <c r="BB195" s="86"/>
      <c r="BC195" s="86"/>
      <c r="BF195" s="86"/>
      <c r="BG195" s="86"/>
      <c r="BJ195" s="86"/>
      <c r="BK195" s="86"/>
      <c r="BN195" s="86"/>
      <c r="BO195" s="86"/>
      <c r="BR195" s="86"/>
      <c r="BS195" s="86"/>
      <c r="BV195" s="86"/>
      <c r="BW195" s="86"/>
      <c r="BZ195" s="86"/>
      <c r="CA195" s="86"/>
      <c r="CD195" s="86"/>
      <c r="CE195" s="86"/>
      <c r="CH195" s="86"/>
      <c r="CI195" s="86"/>
      <c r="CL195" s="86"/>
      <c r="CM195" s="86"/>
      <c r="CP195" s="86"/>
      <c r="CQ195" s="86"/>
      <c r="CT195" s="86"/>
      <c r="CU195" s="86"/>
      <c r="CX195" s="86"/>
      <c r="CY195" s="86"/>
      <c r="DB195" s="86"/>
      <c r="DC195" s="86"/>
      <c r="DF195" s="86"/>
      <c r="DG195" s="86"/>
      <c r="DJ195" s="86"/>
      <c r="DK195" s="86"/>
      <c r="DN195" s="86"/>
      <c r="DO195" s="86"/>
      <c r="DR195" s="86"/>
      <c r="DS195" s="86"/>
      <c r="DV195" s="86"/>
      <c r="DW195" s="86"/>
      <c r="DZ195" s="86"/>
      <c r="EA195" s="86"/>
      <c r="ED195" s="86"/>
      <c r="EE195" s="86"/>
      <c r="EH195" s="86"/>
      <c r="EI195" s="86"/>
      <c r="EL195" s="86"/>
      <c r="EM195" s="86"/>
      <c r="EP195" s="86"/>
      <c r="EQ195" s="86"/>
      <c r="ET195" s="86"/>
      <c r="EU195" s="86"/>
      <c r="EX195" s="86"/>
      <c r="EY195" s="86"/>
      <c r="FB195" s="86"/>
      <c r="FC195" s="86"/>
      <c r="FF195" s="86"/>
      <c r="FG195" s="86"/>
      <c r="FJ195" s="86"/>
      <c r="FK195" s="86"/>
      <c r="FN195" s="86"/>
      <c r="FO195" s="86"/>
      <c r="FR195" s="86"/>
      <c r="FS195" s="86"/>
      <c r="FV195" s="86"/>
      <c r="FW195" s="86"/>
      <c r="FZ195" s="86"/>
      <c r="GA195" s="86"/>
      <c r="GD195" s="86"/>
      <c r="GE195" s="86"/>
      <c r="GH195" s="86"/>
      <c r="GI195" s="86"/>
      <c r="GL195" s="86"/>
      <c r="GM195" s="86"/>
    </row>
    <row r="196" spans="1:195" ht="18" hidden="1" customHeight="1" x14ac:dyDescent="0.2">
      <c r="A196" s="108" t="s">
        <v>117</v>
      </c>
      <c r="B196" s="94" t="s">
        <v>32</v>
      </c>
      <c r="C196" s="266">
        <f>D196*('BDI '!D194+1)</f>
        <v>0</v>
      </c>
      <c r="D196" s="266">
        <v>0</v>
      </c>
      <c r="E196" s="448"/>
      <c r="F196" s="448"/>
      <c r="G196" s="448"/>
      <c r="J196" s="86"/>
      <c r="K196" s="86"/>
      <c r="L196" s="93"/>
      <c r="N196" s="86"/>
      <c r="O196" s="86"/>
      <c r="R196" s="86"/>
      <c r="S196" s="86"/>
      <c r="V196" s="86"/>
      <c r="W196" s="86"/>
      <c r="Z196" s="86"/>
      <c r="AA196" s="86"/>
      <c r="AD196" s="86"/>
      <c r="AE196" s="86"/>
      <c r="AH196" s="86"/>
      <c r="AI196" s="86"/>
      <c r="AL196" s="86"/>
      <c r="AM196" s="86"/>
      <c r="AP196" s="86"/>
      <c r="AQ196" s="86"/>
      <c r="AT196" s="86"/>
      <c r="AU196" s="86"/>
      <c r="AX196" s="86"/>
      <c r="AY196" s="86"/>
      <c r="BB196" s="86"/>
      <c r="BC196" s="86"/>
      <c r="BF196" s="86"/>
      <c r="BG196" s="86"/>
      <c r="BJ196" s="86"/>
      <c r="BK196" s="86"/>
      <c r="BN196" s="86"/>
      <c r="BO196" s="86"/>
      <c r="BR196" s="86"/>
      <c r="BS196" s="86"/>
      <c r="BV196" s="86"/>
      <c r="BW196" s="86"/>
      <c r="BZ196" s="86"/>
      <c r="CA196" s="86"/>
      <c r="CD196" s="86"/>
      <c r="CE196" s="86"/>
      <c r="CH196" s="86"/>
      <c r="CI196" s="86"/>
      <c r="CL196" s="86"/>
      <c r="CM196" s="86"/>
      <c r="CP196" s="86"/>
      <c r="CQ196" s="86"/>
      <c r="CT196" s="86"/>
      <c r="CU196" s="86"/>
      <c r="CX196" s="86"/>
      <c r="CY196" s="86"/>
      <c r="DB196" s="86"/>
      <c r="DC196" s="86"/>
      <c r="DF196" s="86"/>
      <c r="DG196" s="86"/>
      <c r="DJ196" s="86"/>
      <c r="DK196" s="86"/>
      <c r="DN196" s="86"/>
      <c r="DO196" s="86"/>
      <c r="DR196" s="86"/>
      <c r="DS196" s="86"/>
      <c r="DV196" s="86"/>
      <c r="DW196" s="86"/>
      <c r="DZ196" s="86"/>
      <c r="EA196" s="86"/>
      <c r="ED196" s="86"/>
      <c r="EE196" s="86"/>
      <c r="EH196" s="86"/>
      <c r="EI196" s="86"/>
      <c r="EL196" s="86"/>
      <c r="EM196" s="86"/>
      <c r="EP196" s="86"/>
      <c r="EQ196" s="86"/>
      <c r="ET196" s="86"/>
      <c r="EU196" s="86"/>
      <c r="EX196" s="86"/>
      <c r="EY196" s="86"/>
      <c r="FB196" s="86"/>
      <c r="FC196" s="86"/>
      <c r="FF196" s="86"/>
      <c r="FG196" s="86"/>
      <c r="FJ196" s="86"/>
      <c r="FK196" s="86"/>
      <c r="FN196" s="86"/>
      <c r="FO196" s="86"/>
      <c r="FR196" s="86"/>
      <c r="FS196" s="86"/>
      <c r="FV196" s="86"/>
      <c r="FW196" s="86"/>
      <c r="FZ196" s="86"/>
      <c r="GA196" s="86"/>
      <c r="GD196" s="86"/>
      <c r="GE196" s="86"/>
      <c r="GH196" s="86"/>
      <c r="GI196" s="86"/>
      <c r="GL196" s="86"/>
      <c r="GM196" s="86"/>
    </row>
    <row r="197" spans="1:195" ht="18" hidden="1" customHeight="1" x14ac:dyDescent="0.2">
      <c r="A197" s="108" t="s">
        <v>314</v>
      </c>
      <c r="B197" s="94" t="s">
        <v>32</v>
      </c>
      <c r="C197" s="266">
        <f>D197*('BDI '!D195+1)</f>
        <v>0</v>
      </c>
      <c r="D197" s="266">
        <v>0</v>
      </c>
      <c r="E197" s="448"/>
      <c r="F197" s="448"/>
      <c r="G197" s="448"/>
      <c r="J197" s="86"/>
      <c r="K197" s="86"/>
      <c r="L197" s="93"/>
      <c r="N197" s="86"/>
      <c r="O197" s="86"/>
      <c r="R197" s="86"/>
      <c r="S197" s="86"/>
      <c r="V197" s="86"/>
      <c r="W197" s="86"/>
      <c r="Z197" s="86"/>
      <c r="AA197" s="86"/>
      <c r="AD197" s="86"/>
      <c r="AE197" s="86"/>
      <c r="AH197" s="86"/>
      <c r="AI197" s="86"/>
      <c r="AL197" s="86"/>
      <c r="AM197" s="86"/>
      <c r="AP197" s="86"/>
      <c r="AQ197" s="86"/>
      <c r="AT197" s="86"/>
      <c r="AU197" s="86"/>
      <c r="AX197" s="86"/>
      <c r="AY197" s="86"/>
      <c r="BB197" s="86"/>
      <c r="BC197" s="86"/>
      <c r="BF197" s="86"/>
      <c r="BG197" s="86"/>
      <c r="BJ197" s="86"/>
      <c r="BK197" s="86"/>
      <c r="BN197" s="86"/>
      <c r="BO197" s="86"/>
      <c r="BR197" s="86"/>
      <c r="BS197" s="86"/>
      <c r="BV197" s="86"/>
      <c r="BW197" s="86"/>
      <c r="BZ197" s="86"/>
      <c r="CA197" s="86"/>
      <c r="CD197" s="86"/>
      <c r="CE197" s="86"/>
      <c r="CH197" s="86"/>
      <c r="CI197" s="86"/>
      <c r="CL197" s="86"/>
      <c r="CM197" s="86"/>
      <c r="CP197" s="86"/>
      <c r="CQ197" s="86"/>
      <c r="CT197" s="86"/>
      <c r="CU197" s="86"/>
      <c r="CX197" s="86"/>
      <c r="CY197" s="86"/>
      <c r="DB197" s="86"/>
      <c r="DC197" s="86"/>
      <c r="DF197" s="86"/>
      <c r="DG197" s="86"/>
      <c r="DJ197" s="86"/>
      <c r="DK197" s="86"/>
      <c r="DN197" s="86"/>
      <c r="DO197" s="86"/>
      <c r="DR197" s="86"/>
      <c r="DS197" s="86"/>
      <c r="DV197" s="86"/>
      <c r="DW197" s="86"/>
      <c r="DZ197" s="86"/>
      <c r="EA197" s="86"/>
      <c r="ED197" s="86"/>
      <c r="EE197" s="86"/>
      <c r="EH197" s="86"/>
      <c r="EI197" s="86"/>
      <c r="EL197" s="86"/>
      <c r="EM197" s="86"/>
      <c r="EP197" s="86"/>
      <c r="EQ197" s="86"/>
      <c r="ET197" s="86"/>
      <c r="EU197" s="86"/>
      <c r="EX197" s="86"/>
      <c r="EY197" s="86"/>
      <c r="FB197" s="86"/>
      <c r="FC197" s="86"/>
      <c r="FF197" s="86"/>
      <c r="FG197" s="86"/>
      <c r="FJ197" s="86"/>
      <c r="FK197" s="86"/>
      <c r="FN197" s="86"/>
      <c r="FO197" s="86"/>
      <c r="FR197" s="86"/>
      <c r="FS197" s="86"/>
      <c r="FV197" s="86"/>
      <c r="FW197" s="86"/>
      <c r="FZ197" s="86"/>
      <c r="GA197" s="86"/>
      <c r="GD197" s="86"/>
      <c r="GE197" s="86"/>
      <c r="GH197" s="86"/>
      <c r="GI197" s="86"/>
      <c r="GL197" s="86"/>
      <c r="GM197" s="86"/>
    </row>
    <row r="198" spans="1:195" ht="18" hidden="1" customHeight="1" x14ac:dyDescent="0.2">
      <c r="A198" s="108" t="s">
        <v>328</v>
      </c>
      <c r="B198" s="94" t="s">
        <v>32</v>
      </c>
      <c r="C198" s="266">
        <f>D198*('BDI '!D196+1)</f>
        <v>0</v>
      </c>
      <c r="D198" s="266">
        <v>0</v>
      </c>
      <c r="E198" s="448"/>
      <c r="F198" s="448"/>
      <c r="G198" s="448"/>
      <c r="J198" s="86"/>
      <c r="K198" s="86"/>
      <c r="L198" s="93"/>
      <c r="N198" s="86"/>
      <c r="O198" s="86"/>
      <c r="R198" s="86"/>
      <c r="S198" s="86"/>
      <c r="V198" s="86"/>
      <c r="W198" s="86"/>
      <c r="Z198" s="86"/>
      <c r="AA198" s="86"/>
      <c r="AD198" s="86"/>
      <c r="AE198" s="86"/>
      <c r="AH198" s="86"/>
      <c r="AI198" s="86"/>
      <c r="AL198" s="86"/>
      <c r="AM198" s="86"/>
      <c r="AP198" s="86"/>
      <c r="AQ198" s="86"/>
      <c r="AT198" s="86"/>
      <c r="AU198" s="86"/>
      <c r="AX198" s="86"/>
      <c r="AY198" s="86"/>
      <c r="BB198" s="86"/>
      <c r="BC198" s="86"/>
      <c r="BF198" s="86"/>
      <c r="BG198" s="86"/>
      <c r="BJ198" s="86"/>
      <c r="BK198" s="86"/>
      <c r="BN198" s="86"/>
      <c r="BO198" s="86"/>
      <c r="BR198" s="86"/>
      <c r="BS198" s="86"/>
      <c r="BV198" s="86"/>
      <c r="BW198" s="86"/>
      <c r="BZ198" s="86"/>
      <c r="CA198" s="86"/>
      <c r="CD198" s="86"/>
      <c r="CE198" s="86"/>
      <c r="CH198" s="86"/>
      <c r="CI198" s="86"/>
      <c r="CL198" s="86"/>
      <c r="CM198" s="86"/>
      <c r="CP198" s="86"/>
      <c r="CQ198" s="86"/>
      <c r="CT198" s="86"/>
      <c r="CU198" s="86"/>
      <c r="CX198" s="86"/>
      <c r="CY198" s="86"/>
      <c r="DB198" s="86"/>
      <c r="DC198" s="86"/>
      <c r="DF198" s="86"/>
      <c r="DG198" s="86"/>
      <c r="DJ198" s="86"/>
      <c r="DK198" s="86"/>
      <c r="DN198" s="86"/>
      <c r="DO198" s="86"/>
      <c r="DR198" s="86"/>
      <c r="DS198" s="86"/>
      <c r="DV198" s="86"/>
      <c r="DW198" s="86"/>
      <c r="DZ198" s="86"/>
      <c r="EA198" s="86"/>
      <c r="ED198" s="86"/>
      <c r="EE198" s="86"/>
      <c r="EH198" s="86"/>
      <c r="EI198" s="86"/>
      <c r="EL198" s="86"/>
      <c r="EM198" s="86"/>
      <c r="EP198" s="86"/>
      <c r="EQ198" s="86"/>
      <c r="ET198" s="86"/>
      <c r="EU198" s="86"/>
      <c r="EX198" s="86"/>
      <c r="EY198" s="86"/>
      <c r="FB198" s="86"/>
      <c r="FC198" s="86"/>
      <c r="FF198" s="86"/>
      <c r="FG198" s="86"/>
      <c r="FJ198" s="86"/>
      <c r="FK198" s="86"/>
      <c r="FN198" s="86"/>
      <c r="FO198" s="86"/>
      <c r="FR198" s="86"/>
      <c r="FS198" s="86"/>
      <c r="FV198" s="86"/>
      <c r="FW198" s="86"/>
      <c r="FZ198" s="86"/>
      <c r="GA198" s="86"/>
      <c r="GD198" s="86"/>
      <c r="GE198" s="86"/>
      <c r="GH198" s="86"/>
      <c r="GI198" s="86"/>
      <c r="GL198" s="86"/>
      <c r="GM198" s="86"/>
    </row>
    <row r="199" spans="1:195" ht="18" hidden="1" customHeight="1" x14ac:dyDescent="0.2">
      <c r="A199" s="108" t="s">
        <v>320</v>
      </c>
      <c r="B199" s="94" t="s">
        <v>32</v>
      </c>
      <c r="C199" s="266">
        <f>D199*('BDI '!D197+1)</f>
        <v>0</v>
      </c>
      <c r="D199" s="266">
        <v>0</v>
      </c>
      <c r="E199" s="448"/>
      <c r="F199" s="448"/>
      <c r="G199" s="448"/>
      <c r="J199" s="86"/>
      <c r="K199" s="86"/>
      <c r="L199" s="93"/>
      <c r="N199" s="86"/>
      <c r="O199" s="86"/>
      <c r="R199" s="86"/>
      <c r="S199" s="86"/>
      <c r="V199" s="86"/>
      <c r="W199" s="86"/>
      <c r="Z199" s="86"/>
      <c r="AA199" s="86"/>
      <c r="AD199" s="86"/>
      <c r="AE199" s="86"/>
      <c r="AH199" s="86"/>
      <c r="AI199" s="86"/>
      <c r="AL199" s="86"/>
      <c r="AM199" s="86"/>
      <c r="AP199" s="86"/>
      <c r="AQ199" s="86"/>
      <c r="AT199" s="86"/>
      <c r="AU199" s="86"/>
      <c r="AX199" s="86"/>
      <c r="AY199" s="86"/>
      <c r="BB199" s="86"/>
      <c r="BC199" s="86"/>
      <c r="BF199" s="86"/>
      <c r="BG199" s="86"/>
      <c r="BJ199" s="86"/>
      <c r="BK199" s="86"/>
      <c r="BN199" s="86"/>
      <c r="BO199" s="86"/>
      <c r="BR199" s="86"/>
      <c r="BS199" s="86"/>
      <c r="BV199" s="86"/>
      <c r="BW199" s="86"/>
      <c r="BZ199" s="86"/>
      <c r="CA199" s="86"/>
      <c r="CD199" s="86"/>
      <c r="CE199" s="86"/>
      <c r="CH199" s="86"/>
      <c r="CI199" s="86"/>
      <c r="CL199" s="86"/>
      <c r="CM199" s="86"/>
      <c r="CP199" s="86"/>
      <c r="CQ199" s="86"/>
      <c r="CT199" s="86"/>
      <c r="CU199" s="86"/>
      <c r="CX199" s="86"/>
      <c r="CY199" s="86"/>
      <c r="DB199" s="86"/>
      <c r="DC199" s="86"/>
      <c r="DF199" s="86"/>
      <c r="DG199" s="86"/>
      <c r="DJ199" s="86"/>
      <c r="DK199" s="86"/>
      <c r="DN199" s="86"/>
      <c r="DO199" s="86"/>
      <c r="DR199" s="86"/>
      <c r="DS199" s="86"/>
      <c r="DV199" s="86"/>
      <c r="DW199" s="86"/>
      <c r="DZ199" s="86"/>
      <c r="EA199" s="86"/>
      <c r="ED199" s="86"/>
      <c r="EE199" s="86"/>
      <c r="EH199" s="86"/>
      <c r="EI199" s="86"/>
      <c r="EL199" s="86"/>
      <c r="EM199" s="86"/>
      <c r="EP199" s="86"/>
      <c r="EQ199" s="86"/>
      <c r="ET199" s="86"/>
      <c r="EU199" s="86"/>
      <c r="EX199" s="86"/>
      <c r="EY199" s="86"/>
      <c r="FB199" s="86"/>
      <c r="FC199" s="86"/>
      <c r="FF199" s="86"/>
      <c r="FG199" s="86"/>
      <c r="FJ199" s="86"/>
      <c r="FK199" s="86"/>
      <c r="FN199" s="86"/>
      <c r="FO199" s="86"/>
      <c r="FR199" s="86"/>
      <c r="FS199" s="86"/>
      <c r="FV199" s="86"/>
      <c r="FW199" s="86"/>
      <c r="FZ199" s="86"/>
      <c r="GA199" s="86"/>
      <c r="GD199" s="86"/>
      <c r="GE199" s="86"/>
      <c r="GH199" s="86"/>
      <c r="GI199" s="86"/>
      <c r="GL199" s="86"/>
      <c r="GM199" s="86"/>
    </row>
    <row r="200" spans="1:195" ht="18" hidden="1" customHeight="1" x14ac:dyDescent="0.2">
      <c r="A200" s="108" t="s">
        <v>330</v>
      </c>
      <c r="B200" s="94" t="s">
        <v>32</v>
      </c>
      <c r="C200" s="266">
        <f>D200*('BDI '!D198+1)</f>
        <v>0</v>
      </c>
      <c r="D200" s="266">
        <v>0</v>
      </c>
      <c r="E200" s="448"/>
      <c r="F200" s="448"/>
      <c r="G200" s="448"/>
      <c r="J200" s="86"/>
      <c r="K200" s="86"/>
      <c r="L200" s="93"/>
      <c r="N200" s="86"/>
      <c r="O200" s="86"/>
      <c r="R200" s="86"/>
      <c r="S200" s="86"/>
      <c r="V200" s="86"/>
      <c r="W200" s="86"/>
      <c r="Z200" s="86"/>
      <c r="AA200" s="86"/>
      <c r="AD200" s="86"/>
      <c r="AE200" s="86"/>
      <c r="AH200" s="86"/>
      <c r="AI200" s="86"/>
      <c r="AL200" s="86"/>
      <c r="AM200" s="86"/>
      <c r="AP200" s="86"/>
      <c r="AQ200" s="86"/>
      <c r="AT200" s="86"/>
      <c r="AU200" s="86"/>
      <c r="AX200" s="86"/>
      <c r="AY200" s="86"/>
      <c r="BB200" s="86"/>
      <c r="BC200" s="86"/>
      <c r="BF200" s="86"/>
      <c r="BG200" s="86"/>
      <c r="BJ200" s="86"/>
      <c r="BK200" s="86"/>
      <c r="BN200" s="86"/>
      <c r="BO200" s="86"/>
      <c r="BR200" s="86"/>
      <c r="BS200" s="86"/>
      <c r="BV200" s="86"/>
      <c r="BW200" s="86"/>
      <c r="BZ200" s="86"/>
      <c r="CA200" s="86"/>
      <c r="CD200" s="86"/>
      <c r="CE200" s="86"/>
      <c r="CH200" s="86"/>
      <c r="CI200" s="86"/>
      <c r="CL200" s="86"/>
      <c r="CM200" s="86"/>
      <c r="CP200" s="86"/>
      <c r="CQ200" s="86"/>
      <c r="CT200" s="86"/>
      <c r="CU200" s="86"/>
      <c r="CX200" s="86"/>
      <c r="CY200" s="86"/>
      <c r="DB200" s="86"/>
      <c r="DC200" s="86"/>
      <c r="DF200" s="86"/>
      <c r="DG200" s="86"/>
      <c r="DJ200" s="86"/>
      <c r="DK200" s="86"/>
      <c r="DN200" s="86"/>
      <c r="DO200" s="86"/>
      <c r="DR200" s="86"/>
      <c r="DS200" s="86"/>
      <c r="DV200" s="86"/>
      <c r="DW200" s="86"/>
      <c r="DZ200" s="86"/>
      <c r="EA200" s="86"/>
      <c r="ED200" s="86"/>
      <c r="EE200" s="86"/>
      <c r="EH200" s="86"/>
      <c r="EI200" s="86"/>
      <c r="EL200" s="86"/>
      <c r="EM200" s="86"/>
      <c r="EP200" s="86"/>
      <c r="EQ200" s="86"/>
      <c r="ET200" s="86"/>
      <c r="EU200" s="86"/>
      <c r="EX200" s="86"/>
      <c r="EY200" s="86"/>
      <c r="FB200" s="86"/>
      <c r="FC200" s="86"/>
      <c r="FF200" s="86"/>
      <c r="FG200" s="86"/>
      <c r="FJ200" s="86"/>
      <c r="FK200" s="86"/>
      <c r="FN200" s="86"/>
      <c r="FO200" s="86"/>
      <c r="FR200" s="86"/>
      <c r="FS200" s="86"/>
      <c r="FV200" s="86"/>
      <c r="FW200" s="86"/>
      <c r="FZ200" s="86"/>
      <c r="GA200" s="86"/>
      <c r="GD200" s="86"/>
      <c r="GE200" s="86"/>
      <c r="GH200" s="86"/>
      <c r="GI200" s="86"/>
      <c r="GL200" s="86"/>
      <c r="GM200" s="86"/>
    </row>
    <row r="201" spans="1:195" x14ac:dyDescent="0.2">
      <c r="A201" s="109"/>
      <c r="B201" s="111"/>
      <c r="C201" s="266"/>
      <c r="D201" s="465"/>
      <c r="E201" s="451"/>
      <c r="F201" s="451"/>
      <c r="G201" s="451"/>
      <c r="J201" s="86"/>
      <c r="K201" s="86"/>
      <c r="L201" s="93"/>
      <c r="N201" s="86"/>
      <c r="O201" s="86"/>
      <c r="R201" s="86"/>
      <c r="S201" s="86"/>
      <c r="V201" s="86"/>
      <c r="W201" s="86"/>
      <c r="Z201" s="86"/>
      <c r="AA201" s="86"/>
      <c r="AD201" s="86"/>
      <c r="AE201" s="86"/>
      <c r="AH201" s="86"/>
      <c r="AI201" s="86"/>
      <c r="AL201" s="86"/>
      <c r="AM201" s="86"/>
      <c r="AP201" s="86"/>
      <c r="AQ201" s="86"/>
      <c r="AT201" s="86"/>
      <c r="AU201" s="86"/>
      <c r="AX201" s="86"/>
      <c r="AY201" s="86"/>
      <c r="BB201" s="86"/>
      <c r="BC201" s="86"/>
      <c r="BF201" s="86"/>
      <c r="BG201" s="86"/>
      <c r="BJ201" s="86"/>
      <c r="BK201" s="86"/>
      <c r="BN201" s="86"/>
      <c r="BO201" s="86"/>
      <c r="BR201" s="86"/>
      <c r="BS201" s="86"/>
      <c r="BV201" s="86"/>
      <c r="BW201" s="86"/>
      <c r="BZ201" s="86"/>
      <c r="CA201" s="86"/>
      <c r="CD201" s="86"/>
      <c r="CE201" s="86"/>
      <c r="CH201" s="86"/>
      <c r="CI201" s="86"/>
      <c r="CL201" s="86"/>
      <c r="CM201" s="86"/>
      <c r="CP201" s="86"/>
      <c r="CQ201" s="86"/>
      <c r="CT201" s="86"/>
      <c r="CU201" s="86"/>
      <c r="CX201" s="86"/>
      <c r="CY201" s="86"/>
      <c r="DB201" s="86"/>
      <c r="DC201" s="86"/>
      <c r="DF201" s="86"/>
      <c r="DG201" s="86"/>
      <c r="DJ201" s="86"/>
      <c r="DK201" s="86"/>
      <c r="DN201" s="86"/>
      <c r="DO201" s="86"/>
      <c r="DR201" s="86"/>
      <c r="DS201" s="86"/>
      <c r="DV201" s="86"/>
      <c r="DW201" s="86"/>
      <c r="DZ201" s="86"/>
      <c r="EA201" s="86"/>
      <c r="ED201" s="86"/>
      <c r="EE201" s="86"/>
      <c r="EH201" s="86"/>
      <c r="EI201" s="86"/>
      <c r="EL201" s="86"/>
      <c r="EM201" s="86"/>
      <c r="EP201" s="86"/>
      <c r="EQ201" s="86"/>
      <c r="ET201" s="86"/>
      <c r="EU201" s="86"/>
      <c r="EX201" s="86"/>
      <c r="EY201" s="86"/>
      <c r="FB201" s="86"/>
      <c r="FC201" s="86"/>
      <c r="FF201" s="86"/>
      <c r="FG201" s="86"/>
      <c r="FJ201" s="86"/>
      <c r="FK201" s="86"/>
      <c r="FN201" s="86"/>
      <c r="FO201" s="86"/>
      <c r="FR201" s="86"/>
      <c r="FS201" s="86"/>
      <c r="FV201" s="86"/>
      <c r="FW201" s="86"/>
      <c r="FZ201" s="86"/>
      <c r="GA201" s="86"/>
      <c r="GD201" s="86"/>
      <c r="GE201" s="86"/>
      <c r="GH201" s="86"/>
      <c r="GI201" s="86"/>
      <c r="GL201" s="86"/>
      <c r="GM201" s="86"/>
    </row>
    <row r="202" spans="1:195" x14ac:dyDescent="0.2">
      <c r="A202" s="459" t="s">
        <v>791</v>
      </c>
      <c r="B202" s="460"/>
      <c r="C202" s="461"/>
      <c r="D202" s="465"/>
      <c r="E202" s="451"/>
      <c r="F202" s="451"/>
      <c r="G202" s="451"/>
      <c r="J202" s="86"/>
      <c r="K202" s="86"/>
      <c r="L202" s="93"/>
      <c r="N202" s="86"/>
      <c r="O202" s="86"/>
      <c r="R202" s="86"/>
      <c r="S202" s="86"/>
      <c r="V202" s="86"/>
      <c r="W202" s="86"/>
      <c r="Z202" s="86"/>
      <c r="AA202" s="86"/>
      <c r="AD202" s="86"/>
      <c r="AE202" s="86"/>
      <c r="AH202" s="86"/>
      <c r="AI202" s="86"/>
      <c r="AL202" s="86"/>
      <c r="AM202" s="86"/>
      <c r="AP202" s="86"/>
      <c r="AQ202" s="86"/>
      <c r="AT202" s="86"/>
      <c r="AU202" s="86"/>
      <c r="AX202" s="86"/>
      <c r="AY202" s="86"/>
      <c r="BB202" s="86"/>
      <c r="BC202" s="86"/>
      <c r="BF202" s="86"/>
      <c r="BG202" s="86"/>
      <c r="BJ202" s="86"/>
      <c r="BK202" s="86"/>
      <c r="BN202" s="86"/>
      <c r="BO202" s="86"/>
      <c r="BR202" s="86"/>
      <c r="BS202" s="86"/>
      <c r="BV202" s="86"/>
      <c r="BW202" s="86"/>
      <c r="BZ202" s="86"/>
      <c r="CA202" s="86"/>
      <c r="CD202" s="86"/>
      <c r="CE202" s="86"/>
      <c r="CH202" s="86"/>
      <c r="CI202" s="86"/>
      <c r="CL202" s="86"/>
      <c r="CM202" s="86"/>
      <c r="CP202" s="86"/>
      <c r="CQ202" s="86"/>
      <c r="CT202" s="86"/>
      <c r="CU202" s="86"/>
      <c r="CX202" s="86"/>
      <c r="CY202" s="86"/>
      <c r="DB202" s="86"/>
      <c r="DC202" s="86"/>
      <c r="DF202" s="86"/>
      <c r="DG202" s="86"/>
      <c r="DJ202" s="86"/>
      <c r="DK202" s="86"/>
      <c r="DN202" s="86"/>
      <c r="DO202" s="86"/>
      <c r="DR202" s="86"/>
      <c r="DS202" s="86"/>
      <c r="DV202" s="86"/>
      <c r="DW202" s="86"/>
      <c r="DZ202" s="86"/>
      <c r="EA202" s="86"/>
      <c r="ED202" s="86"/>
      <c r="EE202" s="86"/>
      <c r="EH202" s="86"/>
      <c r="EI202" s="86"/>
      <c r="EL202" s="86"/>
      <c r="EM202" s="86"/>
      <c r="EP202" s="86"/>
      <c r="EQ202" s="86"/>
      <c r="ET202" s="86"/>
      <c r="EU202" s="86"/>
      <c r="EX202" s="86"/>
      <c r="EY202" s="86"/>
      <c r="FB202" s="86"/>
      <c r="FC202" s="86"/>
      <c r="FF202" s="86"/>
      <c r="FG202" s="86"/>
      <c r="FJ202" s="86"/>
      <c r="FK202" s="86"/>
      <c r="FN202" s="86"/>
      <c r="FO202" s="86"/>
      <c r="FR202" s="86"/>
      <c r="FS202" s="86"/>
      <c r="FV202" s="86"/>
      <c r="FW202" s="86"/>
      <c r="FZ202" s="86"/>
      <c r="GA202" s="86"/>
      <c r="GD202" s="86"/>
      <c r="GE202" s="86"/>
      <c r="GH202" s="86"/>
      <c r="GI202" s="86"/>
      <c r="GL202" s="86"/>
      <c r="GM202" s="86"/>
    </row>
    <row r="203" spans="1:195" ht="25.5" x14ac:dyDescent="0.2">
      <c r="A203" s="109" t="s">
        <v>792</v>
      </c>
      <c r="B203" s="111" t="s">
        <v>52</v>
      </c>
      <c r="C203" s="410">
        <v>13.12</v>
      </c>
      <c r="D203" s="465"/>
      <c r="E203" s="451"/>
      <c r="F203" s="451"/>
      <c r="G203" s="451"/>
      <c r="J203" s="86"/>
      <c r="K203" s="86"/>
      <c r="L203" s="93"/>
      <c r="N203" s="86"/>
      <c r="O203" s="86"/>
      <c r="R203" s="86"/>
      <c r="S203" s="86"/>
      <c r="V203" s="86"/>
      <c r="W203" s="86"/>
      <c r="Z203" s="86"/>
      <c r="AA203" s="86"/>
      <c r="AD203" s="86"/>
      <c r="AE203" s="86"/>
      <c r="AH203" s="86"/>
      <c r="AI203" s="86"/>
      <c r="AL203" s="86"/>
      <c r="AM203" s="86"/>
      <c r="AP203" s="86"/>
      <c r="AQ203" s="86"/>
      <c r="AT203" s="86"/>
      <c r="AU203" s="86"/>
      <c r="AX203" s="86"/>
      <c r="AY203" s="86"/>
      <c r="BB203" s="86"/>
      <c r="BC203" s="86"/>
      <c r="BF203" s="86"/>
      <c r="BG203" s="86"/>
      <c r="BJ203" s="86"/>
      <c r="BK203" s="86"/>
      <c r="BN203" s="86"/>
      <c r="BO203" s="86"/>
      <c r="BR203" s="86"/>
      <c r="BS203" s="86"/>
      <c r="BV203" s="86"/>
      <c r="BW203" s="86"/>
      <c r="BZ203" s="86"/>
      <c r="CA203" s="86"/>
      <c r="CD203" s="86"/>
      <c r="CE203" s="86"/>
      <c r="CH203" s="86"/>
      <c r="CI203" s="86"/>
      <c r="CL203" s="86"/>
      <c r="CM203" s="86"/>
      <c r="CP203" s="86"/>
      <c r="CQ203" s="86"/>
      <c r="CT203" s="86"/>
      <c r="CU203" s="86"/>
      <c r="CX203" s="86"/>
      <c r="CY203" s="86"/>
      <c r="DB203" s="86"/>
      <c r="DC203" s="86"/>
      <c r="DF203" s="86"/>
      <c r="DG203" s="86"/>
      <c r="DJ203" s="86"/>
      <c r="DK203" s="86"/>
      <c r="DN203" s="86"/>
      <c r="DO203" s="86"/>
      <c r="DR203" s="86"/>
      <c r="DS203" s="86"/>
      <c r="DV203" s="86"/>
      <c r="DW203" s="86"/>
      <c r="DZ203" s="86"/>
      <c r="EA203" s="86"/>
      <c r="ED203" s="86"/>
      <c r="EE203" s="86"/>
      <c r="EH203" s="86"/>
      <c r="EI203" s="86"/>
      <c r="EL203" s="86"/>
      <c r="EM203" s="86"/>
      <c r="EP203" s="86"/>
      <c r="EQ203" s="86"/>
      <c r="ET203" s="86"/>
      <c r="EU203" s="86"/>
      <c r="EX203" s="86"/>
      <c r="EY203" s="86"/>
      <c r="FB203" s="86"/>
      <c r="FC203" s="86"/>
      <c r="FF203" s="86"/>
      <c r="FG203" s="86"/>
      <c r="FJ203" s="86"/>
      <c r="FK203" s="86"/>
      <c r="FN203" s="86"/>
      <c r="FO203" s="86"/>
      <c r="FR203" s="86"/>
      <c r="FS203" s="86"/>
      <c r="FV203" s="86"/>
      <c r="FW203" s="86"/>
      <c r="FZ203" s="86"/>
      <c r="GA203" s="86"/>
      <c r="GD203" s="86"/>
      <c r="GE203" s="86"/>
      <c r="GH203" s="86"/>
      <c r="GI203" s="86"/>
      <c r="GL203" s="86"/>
      <c r="GM203" s="86"/>
    </row>
    <row r="204" spans="1:195" ht="18" customHeight="1" x14ac:dyDescent="0.2">
      <c r="A204" s="109" t="s">
        <v>793</v>
      </c>
      <c r="B204" s="462" t="s">
        <v>52</v>
      </c>
      <c r="C204" s="410">
        <v>9.14</v>
      </c>
      <c r="D204" s="266"/>
      <c r="E204" s="450"/>
      <c r="F204" s="450"/>
      <c r="G204" s="450"/>
      <c r="J204" s="86"/>
      <c r="K204" s="86"/>
      <c r="N204" s="86"/>
      <c r="O204" s="86"/>
      <c r="R204" s="86"/>
      <c r="S204" s="86"/>
      <c r="V204" s="86"/>
      <c r="W204" s="86"/>
      <c r="Z204" s="86"/>
      <c r="AA204" s="86"/>
      <c r="AD204" s="86"/>
      <c r="AE204" s="86"/>
      <c r="AH204" s="86"/>
      <c r="AI204" s="86"/>
      <c r="AL204" s="86"/>
      <c r="AM204" s="86"/>
      <c r="AP204" s="86"/>
      <c r="AQ204" s="86"/>
      <c r="AT204" s="86"/>
      <c r="AU204" s="86"/>
      <c r="AX204" s="86"/>
      <c r="AY204" s="86"/>
      <c r="BB204" s="86"/>
      <c r="BC204" s="86"/>
      <c r="BF204" s="86"/>
      <c r="BG204" s="86"/>
      <c r="BJ204" s="86"/>
      <c r="BK204" s="86"/>
      <c r="BN204" s="86"/>
      <c r="BO204" s="86"/>
      <c r="BR204" s="86"/>
      <c r="BS204" s="86"/>
      <c r="BV204" s="86"/>
      <c r="BW204" s="86"/>
      <c r="BZ204" s="86"/>
      <c r="CA204" s="86"/>
      <c r="CD204" s="86"/>
      <c r="CE204" s="86"/>
      <c r="CH204" s="86"/>
      <c r="CI204" s="86"/>
      <c r="CL204" s="86"/>
      <c r="CM204" s="86"/>
      <c r="CP204" s="86"/>
      <c r="CQ204" s="86"/>
      <c r="CT204" s="86"/>
      <c r="CU204" s="86"/>
      <c r="CX204" s="86"/>
      <c r="CY204" s="86"/>
      <c r="DB204" s="86"/>
      <c r="DC204" s="86"/>
      <c r="DF204" s="86"/>
      <c r="DG204" s="86"/>
      <c r="DJ204" s="86"/>
      <c r="DK204" s="86"/>
      <c r="DN204" s="86"/>
      <c r="DO204" s="86"/>
      <c r="DR204" s="86"/>
      <c r="DS204" s="86"/>
      <c r="DV204" s="86"/>
      <c r="DW204" s="86"/>
      <c r="DZ204" s="86"/>
      <c r="EA204" s="86"/>
      <c r="ED204" s="86"/>
      <c r="EE204" s="86"/>
      <c r="EH204" s="86"/>
      <c r="EI204" s="86"/>
      <c r="EL204" s="86"/>
      <c r="EM204" s="86"/>
      <c r="EP204" s="86"/>
      <c r="EQ204" s="86"/>
      <c r="ET204" s="86"/>
      <c r="EU204" s="86"/>
      <c r="EX204" s="86"/>
      <c r="EY204" s="86"/>
      <c r="FB204" s="86"/>
      <c r="FC204" s="86"/>
      <c r="FF204" s="86"/>
      <c r="FG204" s="86"/>
      <c r="FJ204" s="86"/>
      <c r="FK204" s="86"/>
      <c r="FN204" s="86"/>
      <c r="FO204" s="86"/>
      <c r="FR204" s="86"/>
      <c r="FS204" s="86"/>
      <c r="FV204" s="86"/>
      <c r="FW204" s="86"/>
      <c r="FZ204" s="86"/>
      <c r="GA204" s="86"/>
      <c r="GD204" s="86"/>
      <c r="GE204" s="86"/>
      <c r="GH204" s="86"/>
      <c r="GI204" s="86"/>
      <c r="GL204" s="86"/>
      <c r="GM204" s="86"/>
    </row>
    <row r="205" spans="1:195" x14ac:dyDescent="0.2">
      <c r="C205" s="267"/>
      <c r="D205" s="267"/>
      <c r="E205" s="267"/>
      <c r="F205" s="267"/>
      <c r="G205" s="267"/>
      <c r="J205" s="86"/>
      <c r="K205" s="86"/>
      <c r="N205" s="86"/>
      <c r="O205" s="86"/>
      <c r="R205" s="86"/>
      <c r="S205" s="86"/>
      <c r="V205" s="86"/>
      <c r="W205" s="86"/>
      <c r="Z205" s="86"/>
      <c r="AA205" s="86"/>
      <c r="AD205" s="86"/>
      <c r="AE205" s="86"/>
      <c r="AH205" s="86"/>
      <c r="AI205" s="86"/>
      <c r="AL205" s="86"/>
      <c r="AM205" s="86"/>
      <c r="AP205" s="86"/>
      <c r="AQ205" s="86"/>
      <c r="AT205" s="86"/>
      <c r="AU205" s="86"/>
      <c r="AX205" s="86"/>
      <c r="AY205" s="86"/>
      <c r="BB205" s="86"/>
      <c r="BC205" s="86"/>
      <c r="BF205" s="86"/>
      <c r="BG205" s="86"/>
      <c r="BJ205" s="86"/>
      <c r="BK205" s="86"/>
      <c r="BN205" s="86"/>
      <c r="BO205" s="86"/>
      <c r="BR205" s="86"/>
      <c r="BS205" s="86"/>
      <c r="BV205" s="86"/>
      <c r="BW205" s="86"/>
      <c r="BZ205" s="86"/>
      <c r="CA205" s="86"/>
      <c r="CD205" s="86"/>
      <c r="CE205" s="86"/>
      <c r="CH205" s="86"/>
      <c r="CI205" s="86"/>
      <c r="CL205" s="86"/>
      <c r="CM205" s="86"/>
      <c r="CP205" s="86"/>
      <c r="CQ205" s="86"/>
      <c r="CT205" s="86"/>
      <c r="CU205" s="86"/>
      <c r="CX205" s="86"/>
      <c r="CY205" s="86"/>
      <c r="DB205" s="86"/>
      <c r="DC205" s="86"/>
      <c r="DF205" s="86"/>
      <c r="DG205" s="86"/>
      <c r="DJ205" s="86"/>
      <c r="DK205" s="86"/>
      <c r="DN205" s="86"/>
      <c r="DO205" s="86"/>
      <c r="DR205" s="86"/>
      <c r="DS205" s="86"/>
      <c r="DV205" s="86"/>
      <c r="DW205" s="86"/>
      <c r="DZ205" s="86"/>
      <c r="EA205" s="86"/>
      <c r="ED205" s="86"/>
      <c r="EE205" s="86"/>
      <c r="EH205" s="86"/>
      <c r="EI205" s="86"/>
      <c r="EL205" s="86"/>
      <c r="EM205" s="86"/>
      <c r="EP205" s="86"/>
      <c r="EQ205" s="86"/>
      <c r="ET205" s="86"/>
      <c r="EU205" s="86"/>
      <c r="EX205" s="86"/>
      <c r="EY205" s="86"/>
      <c r="FB205" s="86"/>
      <c r="FC205" s="86"/>
      <c r="FF205" s="86"/>
      <c r="FG205" s="86"/>
      <c r="FJ205" s="86"/>
      <c r="FK205" s="86"/>
      <c r="FN205" s="86"/>
      <c r="FO205" s="86"/>
      <c r="FR205" s="86"/>
      <c r="FS205" s="86"/>
      <c r="FV205" s="86"/>
      <c r="FW205" s="86"/>
      <c r="FZ205" s="86"/>
      <c r="GA205" s="86"/>
      <c r="GD205" s="86"/>
      <c r="GE205" s="86"/>
      <c r="GH205" s="86"/>
      <c r="GI205" s="86"/>
      <c r="GL205" s="86"/>
      <c r="GM205" s="86"/>
    </row>
  </sheetData>
  <autoFilter ref="A1:D200" xr:uid="{00000000-0001-0000-0400-000000000000}">
    <filterColumn colId="3">
      <colorFilter dxfId="64"/>
    </filterColumn>
  </autoFilter>
  <sortState xmlns:xlrd2="http://schemas.microsoft.com/office/spreadsheetml/2017/richdata2" ref="A2:C204">
    <sortCondition ref="A1"/>
  </sortState>
  <phoneticPr fontId="0" type="noConversion"/>
  <conditionalFormatting sqref="C201">
    <cfRule type="cellIs" dxfId="63" priority="117" stopIfTrue="1" operator="lessThan">
      <formula>#REF!</formula>
    </cfRule>
    <cfRule type="cellIs" dxfId="62" priority="118" stopIfTrue="1" operator="greaterThan">
      <formula>#REF!</formula>
    </cfRule>
  </conditionalFormatting>
  <conditionalFormatting sqref="C201">
    <cfRule type="cellIs" dxfId="61" priority="119" stopIfTrue="1" operator="lessThan">
      <formula>#REF!</formula>
    </cfRule>
    <cfRule type="cellIs" dxfId="60" priority="120" stopIfTrue="1" operator="greaterThan">
      <formula>#REF!</formula>
    </cfRule>
  </conditionalFormatting>
  <conditionalFormatting sqref="D204:G204 D2:G2 D3:E4 F3:F200">
    <cfRule type="cellIs" dxfId="59" priority="97" stopIfTrue="1" operator="lessThan">
      <formula>#REF!</formula>
    </cfRule>
    <cfRule type="cellIs" dxfId="58" priority="98" stopIfTrue="1" operator="greaterThan">
      <formula>#REF!</formula>
    </cfRule>
  </conditionalFormatting>
  <conditionalFormatting sqref="D204:G204">
    <cfRule type="cellIs" dxfId="57" priority="99" stopIfTrue="1" operator="lessThan">
      <formula>#REF!</formula>
    </cfRule>
    <cfRule type="cellIs" dxfId="56" priority="100" stopIfTrue="1" operator="greaterThan">
      <formula>#REF!</formula>
    </cfRule>
  </conditionalFormatting>
  <conditionalFormatting sqref="D186:E186 G186">
    <cfRule type="cellIs" dxfId="55" priority="61" stopIfTrue="1" operator="lessThan">
      <formula>#REF!</formula>
    </cfRule>
    <cfRule type="cellIs" dxfId="54" priority="62" stopIfTrue="1" operator="greaterThan">
      <formula>#REF!</formula>
    </cfRule>
  </conditionalFormatting>
  <conditionalFormatting sqref="D186:E186 G186">
    <cfRule type="cellIs" dxfId="53" priority="63" stopIfTrue="1" operator="lessThan">
      <formula>#REF!</formula>
    </cfRule>
    <cfRule type="cellIs" dxfId="52" priority="64" stopIfTrue="1" operator="greaterThan">
      <formula>#REF!</formula>
    </cfRule>
  </conditionalFormatting>
  <conditionalFormatting sqref="D203:G203">
    <cfRule type="cellIs" dxfId="51" priority="57" stopIfTrue="1" operator="lessThan">
      <formula>#REF!</formula>
    </cfRule>
    <cfRule type="cellIs" dxfId="50" priority="58" stopIfTrue="1" operator="greaterThan">
      <formula>#REF!</formula>
    </cfRule>
  </conditionalFormatting>
  <conditionalFormatting sqref="D203:G203">
    <cfRule type="cellIs" dxfId="49" priority="59" stopIfTrue="1" operator="lessThan">
      <formula>#REF!</formula>
    </cfRule>
    <cfRule type="cellIs" dxfId="48" priority="60" stopIfTrue="1" operator="greaterThan">
      <formula>#REF!</formula>
    </cfRule>
  </conditionalFormatting>
  <conditionalFormatting sqref="D5:E50 D169:E185 D101:E167 D187:E200 G187:G200 G101:G167 G169:G185 G3:G50">
    <cfRule type="cellIs" dxfId="47" priority="65" stopIfTrue="1" operator="lessThan">
      <formula>#REF!</formula>
    </cfRule>
    <cfRule type="cellIs" dxfId="46" priority="66" stopIfTrue="1" operator="greaterThan">
      <formula>#REF!</formula>
    </cfRule>
  </conditionalFormatting>
  <conditionalFormatting sqref="D5:E50 D169:E185 D101:E167 D187:E200 G187:G200 G101:G167 G169:G185 G3:G50">
    <cfRule type="cellIs" dxfId="45" priority="67" stopIfTrue="1" operator="lessThan">
      <formula>#REF!</formula>
    </cfRule>
    <cfRule type="cellIs" dxfId="44" priority="68" stopIfTrue="1" operator="greaterThan">
      <formula>#REF!</formula>
    </cfRule>
  </conditionalFormatting>
  <conditionalFormatting sqref="D96:E100 G96:G100">
    <cfRule type="cellIs" dxfId="43" priority="53" stopIfTrue="1" operator="lessThan">
      <formula>#REF!</formula>
    </cfRule>
    <cfRule type="cellIs" dxfId="42" priority="54" stopIfTrue="1" operator="greaterThan">
      <formula>#REF!</formula>
    </cfRule>
  </conditionalFormatting>
  <conditionalFormatting sqref="D96:E100 G96:G100">
    <cfRule type="cellIs" dxfId="41" priority="55" stopIfTrue="1" operator="lessThan">
      <formula>#REF!</formula>
    </cfRule>
    <cfRule type="cellIs" dxfId="40" priority="56" stopIfTrue="1" operator="greaterThan">
      <formula>#REF!</formula>
    </cfRule>
  </conditionalFormatting>
  <conditionalFormatting sqref="D91:E95 D51:E89 G51:G89 G91:G95">
    <cfRule type="cellIs" dxfId="39" priority="49" stopIfTrue="1" operator="lessThan">
      <formula>#REF!</formula>
    </cfRule>
    <cfRule type="cellIs" dxfId="38" priority="50" stopIfTrue="1" operator="greaterThan">
      <formula>#REF!</formula>
    </cfRule>
  </conditionalFormatting>
  <conditionalFormatting sqref="D91:E95 D51:E89 G51:G89 G91:G95">
    <cfRule type="cellIs" dxfId="37" priority="51" stopIfTrue="1" operator="lessThan">
      <formula>#REF!</formula>
    </cfRule>
    <cfRule type="cellIs" dxfId="36" priority="52" stopIfTrue="1" operator="greaterThan">
      <formula>#REF!</formula>
    </cfRule>
  </conditionalFormatting>
  <conditionalFormatting sqref="D201:G202">
    <cfRule type="cellIs" dxfId="35" priority="45" stopIfTrue="1" operator="lessThan">
      <formula>#REF!</formula>
    </cfRule>
    <cfRule type="cellIs" dxfId="34" priority="46" stopIfTrue="1" operator="greaterThan">
      <formula>#REF!</formula>
    </cfRule>
  </conditionalFormatting>
  <conditionalFormatting sqref="D201:G202">
    <cfRule type="cellIs" dxfId="33" priority="47" stopIfTrue="1" operator="lessThan">
      <formula>#REF!</formula>
    </cfRule>
    <cfRule type="cellIs" dxfId="32" priority="48" stopIfTrue="1" operator="greaterThan">
      <formula>#REF!</formula>
    </cfRule>
  </conditionalFormatting>
  <conditionalFormatting sqref="D90:E90 G90">
    <cfRule type="cellIs" dxfId="31" priority="33" stopIfTrue="1" operator="lessThan">
      <formula>#REF!</formula>
    </cfRule>
    <cfRule type="cellIs" dxfId="30" priority="34" stopIfTrue="1" operator="greaterThan">
      <formula>#REF!</formula>
    </cfRule>
  </conditionalFormatting>
  <conditionalFormatting sqref="D90:E90 G90">
    <cfRule type="cellIs" dxfId="29" priority="35" stopIfTrue="1" operator="lessThan">
      <formula>#REF!</formula>
    </cfRule>
    <cfRule type="cellIs" dxfId="28" priority="36" stopIfTrue="1" operator="greaterThan">
      <formula>#REF!</formula>
    </cfRule>
  </conditionalFormatting>
  <conditionalFormatting sqref="D168:E168 G168">
    <cfRule type="cellIs" dxfId="27" priority="21" stopIfTrue="1" operator="lessThan">
      <formula>#REF!</formula>
    </cfRule>
    <cfRule type="cellIs" dxfId="26" priority="22" stopIfTrue="1" operator="greaterThan">
      <formula>#REF!</formula>
    </cfRule>
  </conditionalFormatting>
  <conditionalFormatting sqref="D168:E168 G168">
    <cfRule type="cellIs" dxfId="25" priority="23" stopIfTrue="1" operator="lessThan">
      <formula>#REF!</formula>
    </cfRule>
    <cfRule type="cellIs" dxfId="24" priority="24" stopIfTrue="1" operator="greaterThan">
      <formula>#REF!</formula>
    </cfRule>
  </conditionalFormatting>
  <conditionalFormatting sqref="C2:C200">
    <cfRule type="cellIs" dxfId="23" priority="5" stopIfTrue="1" operator="lessThan">
      <formula>#REF!</formula>
    </cfRule>
    <cfRule type="cellIs" dxfId="22" priority="6" stopIfTrue="1" operator="greaterThan">
      <formula>#REF!</formula>
    </cfRule>
  </conditionalFormatting>
  <conditionalFormatting sqref="C2:C200">
    <cfRule type="cellIs" dxfId="21" priority="7" stopIfTrue="1" operator="lessThan">
      <formula>#REF!</formula>
    </cfRule>
    <cfRule type="cellIs" dxfId="20" priority="8" stopIfTrue="1" operator="greaterThan">
      <formula>#REF!</formula>
    </cfRule>
  </conditionalFormatting>
  <conditionalFormatting sqref="C202:C204">
    <cfRule type="cellIs" dxfId="19" priority="1" stopIfTrue="1" operator="lessThan">
      <formula>#REF!</formula>
    </cfRule>
    <cfRule type="cellIs" dxfId="18" priority="2" stopIfTrue="1" operator="greaterThan">
      <formula>#REF!</formula>
    </cfRule>
  </conditionalFormatting>
  <conditionalFormatting sqref="C202:C204">
    <cfRule type="cellIs" dxfId="17" priority="3" stopIfTrue="1" operator="lessThan">
      <formula>#REF!</formula>
    </cfRule>
    <cfRule type="cellIs" dxfId="16" priority="4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82" fitToHeight="0" orientation="portrait" r:id="rId1"/>
  <headerFooter>
    <oddHeader>&amp;L&amp;G&amp;CRORAIMA ENERGIA S/A 
LOTE 08 -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203"/>
  <sheetViews>
    <sheetView showGridLines="0" view="pageBreakPreview" zoomScale="85" zoomScaleNormal="120" zoomScaleSheetLayoutView="85" workbookViewId="0">
      <pane ySplit="5" topLeftCell="A6" activePane="bottomLeft" state="frozen"/>
      <selection activeCell="B15" sqref="B15:F15"/>
      <selection pane="bottomLeft" activeCell="D28" sqref="D28"/>
    </sheetView>
  </sheetViews>
  <sheetFormatPr defaultRowHeight="12.75" x14ac:dyDescent="0.2"/>
  <cols>
    <col min="1" max="1" width="6.140625" style="380" customWidth="1"/>
    <col min="2" max="2" width="42.85546875" style="381" customWidth="1"/>
    <col min="3" max="3" width="5.7109375" style="380" bestFit="1" customWidth="1"/>
    <col min="4" max="4" width="14.28515625" style="326" bestFit="1" customWidth="1"/>
    <col min="5" max="5" width="9.140625" style="326" customWidth="1"/>
    <col min="6" max="7" width="12.85546875" style="326" customWidth="1"/>
    <col min="8" max="8" width="19.28515625" style="326" bestFit="1" customWidth="1"/>
    <col min="9" max="9" width="14.140625" style="383" customWidth="1"/>
    <col min="10" max="10" width="18.140625" style="347" customWidth="1"/>
    <col min="11" max="11" width="14" style="329" customWidth="1"/>
    <col min="12" max="16384" width="9.140625" style="329"/>
  </cols>
  <sheetData>
    <row r="1" spans="1:10" ht="76.5" customHeight="1" x14ac:dyDescent="0.2">
      <c r="A1" s="492" t="s">
        <v>693</v>
      </c>
      <c r="B1" s="493"/>
      <c r="C1" s="493"/>
      <c r="D1" s="493"/>
      <c r="E1" s="493"/>
      <c r="F1" s="493"/>
      <c r="G1" s="493"/>
      <c r="H1" s="493"/>
      <c r="I1" s="493"/>
      <c r="J1" s="493"/>
    </row>
    <row r="2" spans="1:10" x14ac:dyDescent="0.2">
      <c r="A2" s="494" t="s">
        <v>790</v>
      </c>
      <c r="B2" s="494"/>
      <c r="C2" s="494"/>
      <c r="D2" s="494"/>
      <c r="E2" s="494"/>
      <c r="F2" s="494"/>
      <c r="G2" s="494"/>
      <c r="H2" s="494"/>
      <c r="I2" s="494"/>
      <c r="J2" s="494"/>
    </row>
    <row r="3" spans="1:10" x14ac:dyDescent="0.2">
      <c r="A3" s="494" t="s">
        <v>777</v>
      </c>
      <c r="B3" s="494"/>
      <c r="C3" s="494"/>
      <c r="D3" s="494"/>
      <c r="E3" s="494"/>
      <c r="F3" s="494"/>
      <c r="G3" s="494"/>
      <c r="H3" s="494"/>
      <c r="I3" s="494"/>
      <c r="J3" s="494"/>
    </row>
    <row r="4" spans="1:10" x14ac:dyDescent="0.2">
      <c r="A4" s="494" t="s">
        <v>776</v>
      </c>
      <c r="B4" s="494"/>
      <c r="C4" s="494"/>
      <c r="D4" s="494"/>
      <c r="E4" s="494"/>
      <c r="F4" s="494"/>
      <c r="G4" s="494"/>
      <c r="H4" s="494"/>
      <c r="I4" s="494"/>
      <c r="J4" s="494"/>
    </row>
    <row r="5" spans="1:10" s="336" customFormat="1" ht="37.5" customHeight="1" x14ac:dyDescent="0.2">
      <c r="A5" s="331" t="s">
        <v>0</v>
      </c>
      <c r="B5" s="332" t="s">
        <v>749</v>
      </c>
      <c r="C5" s="333" t="s">
        <v>1</v>
      </c>
      <c r="D5" s="319" t="s">
        <v>443</v>
      </c>
      <c r="E5" s="334" t="s">
        <v>444</v>
      </c>
      <c r="F5" s="334" t="s">
        <v>445</v>
      </c>
      <c r="G5" s="334" t="s">
        <v>758</v>
      </c>
      <c r="H5" s="334" t="s">
        <v>759</v>
      </c>
      <c r="I5" s="334" t="s">
        <v>446</v>
      </c>
      <c r="J5" s="335" t="s">
        <v>447</v>
      </c>
    </row>
    <row r="6" spans="1:10" ht="29.25" customHeight="1" x14ac:dyDescent="0.2">
      <c r="A6" s="331">
        <v>1</v>
      </c>
      <c r="B6" s="337" t="s">
        <v>407</v>
      </c>
      <c r="C6" s="338"/>
      <c r="D6" s="320"/>
      <c r="E6" s="320"/>
      <c r="F6" s="320"/>
      <c r="G6" s="320"/>
      <c r="H6" s="320"/>
      <c r="I6" s="320"/>
      <c r="J6" s="339" t="s">
        <v>650</v>
      </c>
    </row>
    <row r="7" spans="1:10" ht="29.25" customHeight="1" x14ac:dyDescent="0.2">
      <c r="A7" s="340" t="s">
        <v>406</v>
      </c>
      <c r="B7" s="341" t="s">
        <v>592</v>
      </c>
      <c r="C7" s="342" t="s">
        <v>27</v>
      </c>
      <c r="D7" s="321">
        <v>1</v>
      </c>
      <c r="E7" s="321"/>
      <c r="F7" s="321"/>
      <c r="G7" s="321"/>
      <c r="H7" s="321"/>
      <c r="I7" s="343">
        <v>0</v>
      </c>
      <c r="J7" s="344">
        <f>ROUND(D7*I7,2)</f>
        <v>0</v>
      </c>
    </row>
    <row r="8" spans="1:10" s="346" customFormat="1" ht="29.25" customHeight="1" x14ac:dyDescent="0.2">
      <c r="A8" s="495" t="s">
        <v>428</v>
      </c>
      <c r="B8" s="496"/>
      <c r="C8" s="496"/>
      <c r="D8" s="497"/>
      <c r="E8" s="496"/>
      <c r="F8" s="496"/>
      <c r="G8" s="496"/>
      <c r="H8" s="496"/>
      <c r="I8" s="498"/>
      <c r="J8" s="345">
        <f>SUM(J7:J7)</f>
        <v>0</v>
      </c>
    </row>
    <row r="9" spans="1:10" ht="29.25" customHeight="1" x14ac:dyDescent="0.2">
      <c r="A9" s="331">
        <v>2</v>
      </c>
      <c r="B9" s="337" t="s">
        <v>442</v>
      </c>
      <c r="C9" s="338"/>
      <c r="D9" s="320"/>
      <c r="E9" s="320"/>
      <c r="F9" s="320"/>
      <c r="G9" s="320"/>
      <c r="H9" s="320"/>
      <c r="I9" s="320"/>
      <c r="J9" s="339" t="s">
        <v>650</v>
      </c>
    </row>
    <row r="10" spans="1:10" ht="12.75" customHeight="1" x14ac:dyDescent="0.2">
      <c r="A10" s="278" t="s">
        <v>3</v>
      </c>
      <c r="B10" s="276" t="s">
        <v>731</v>
      </c>
      <c r="C10" s="278" t="s">
        <v>4</v>
      </c>
      <c r="D10" s="428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customHeight="1" x14ac:dyDescent="0.2">
      <c r="A11" s="278" t="s">
        <v>5</v>
      </c>
      <c r="B11" s="276" t="s">
        <v>269</v>
      </c>
      <c r="C11" s="278" t="s">
        <v>4</v>
      </c>
      <c r="D11" s="428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customHeight="1" x14ac:dyDescent="0.2">
      <c r="A12" s="278" t="s">
        <v>6</v>
      </c>
      <c r="B12" s="276" t="s">
        <v>137</v>
      </c>
      <c r="C12" s="278" t="s">
        <v>4</v>
      </c>
      <c r="D12" s="428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customHeight="1" x14ac:dyDescent="0.2">
      <c r="A13" s="278" t="s">
        <v>7</v>
      </c>
      <c r="B13" s="276" t="s">
        <v>732</v>
      </c>
      <c r="C13" s="278" t="s">
        <v>4</v>
      </c>
      <c r="D13" s="428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customHeight="1" x14ac:dyDescent="0.2">
      <c r="A14" s="278" t="s">
        <v>8</v>
      </c>
      <c r="B14" s="276" t="s">
        <v>268</v>
      </c>
      <c r="C14" s="278" t="s">
        <v>4</v>
      </c>
      <c r="D14" s="428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customHeight="1" x14ac:dyDescent="0.2">
      <c r="A15" s="278" t="s">
        <v>9</v>
      </c>
      <c r="B15" s="276" t="s">
        <v>138</v>
      </c>
      <c r="C15" s="278" t="s">
        <v>4</v>
      </c>
      <c r="D15" s="428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733</v>
      </c>
      <c r="C16" s="278" t="s">
        <v>4</v>
      </c>
      <c r="D16" s="428">
        <v>0</v>
      </c>
      <c r="E16" s="280">
        <f>IF(D16=0,0,VLOOKUP(B16,Composições!$B:$K,10,FALSE))</f>
        <v>0</v>
      </c>
      <c r="F16" s="280">
        <f t="shared" si="0"/>
        <v>0</v>
      </c>
      <c r="G16" s="280">
        <f>E16*'Composições Custo-hora'!$C$78*('BDI '!$D$44+1)</f>
        <v>0</v>
      </c>
      <c r="H16" s="280">
        <f t="shared" si="1"/>
        <v>0</v>
      </c>
      <c r="I16" s="281">
        <f>IF(D16=0,0,VLOOKUP(B16,Composições!$B:$K,8,FALSE))</f>
        <v>0</v>
      </c>
      <c r="J16" s="282">
        <f>IF(D16=0,0,VLOOKUP(B16,Composições!$B:$K,9,FALSE))</f>
        <v>0</v>
      </c>
    </row>
    <row r="17" spans="1:10" ht="12.75" customHeight="1" x14ac:dyDescent="0.2">
      <c r="A17" s="278" t="s">
        <v>11</v>
      </c>
      <c r="B17" s="276" t="s">
        <v>270</v>
      </c>
      <c r="C17" s="278" t="s">
        <v>4</v>
      </c>
      <c r="D17" s="428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customHeight="1" x14ac:dyDescent="0.2">
      <c r="A18" s="278" t="s">
        <v>12</v>
      </c>
      <c r="B18" s="276" t="s">
        <v>139</v>
      </c>
      <c r="C18" s="278" t="s">
        <v>4</v>
      </c>
      <c r="D18" s="428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customHeight="1" x14ac:dyDescent="0.2">
      <c r="A19" s="278" t="s">
        <v>13</v>
      </c>
      <c r="B19" s="276" t="s">
        <v>734</v>
      </c>
      <c r="C19" s="278" t="s">
        <v>4</v>
      </c>
      <c r="D19" s="428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customHeight="1" x14ac:dyDescent="0.2">
      <c r="A20" s="278" t="s">
        <v>14</v>
      </c>
      <c r="B20" s="276" t="s">
        <v>271</v>
      </c>
      <c r="C20" s="278" t="s">
        <v>4</v>
      </c>
      <c r="D20" s="428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customHeight="1" x14ac:dyDescent="0.2">
      <c r="A21" s="278" t="s">
        <v>15</v>
      </c>
      <c r="B21" s="276" t="s">
        <v>140</v>
      </c>
      <c r="C21" s="278" t="s">
        <v>4</v>
      </c>
      <c r="D21" s="428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customHeight="1" x14ac:dyDescent="0.2">
      <c r="A22" s="278" t="s">
        <v>16</v>
      </c>
      <c r="B22" s="276" t="s">
        <v>230</v>
      </c>
      <c r="C22" s="278" t="s">
        <v>4</v>
      </c>
      <c r="D22" s="428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customHeight="1" x14ac:dyDescent="0.2">
      <c r="A23" s="278" t="s">
        <v>17</v>
      </c>
      <c r="B23" s="276" t="s">
        <v>231</v>
      </c>
      <c r="C23" s="278" t="s">
        <v>4</v>
      </c>
      <c r="D23" s="428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customHeight="1" x14ac:dyDescent="0.2">
      <c r="A24" s="278" t="s">
        <v>18</v>
      </c>
      <c r="B24" s="276" t="s">
        <v>288</v>
      </c>
      <c r="C24" s="278" t="s">
        <v>4</v>
      </c>
      <c r="D24" s="428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customHeight="1" x14ac:dyDescent="0.2">
      <c r="A25" s="278" t="s">
        <v>19</v>
      </c>
      <c r="B25" s="276" t="s">
        <v>289</v>
      </c>
      <c r="C25" s="278" t="s">
        <v>4</v>
      </c>
      <c r="D25" s="428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700</v>
      </c>
      <c r="C26" s="278" t="s">
        <v>4</v>
      </c>
      <c r="D26" s="428">
        <v>320</v>
      </c>
      <c r="E26" s="280">
        <f>IF(D26=0,0,VLOOKUP(B26,Composições!$B:$K,10,FALSE))</f>
        <v>3.5</v>
      </c>
      <c r="F26" s="280">
        <f>D26*E26</f>
        <v>1120</v>
      </c>
      <c r="G26" s="280">
        <f>E26*'Composições Custo-hora'!$C$78*('BDI '!$D$44+1)</f>
        <v>175.78</v>
      </c>
      <c r="H26" s="280">
        <f t="shared" si="1"/>
        <v>56249.599999999999</v>
      </c>
      <c r="I26" s="281">
        <f>IF(D26=0,0,VLOOKUP(B26,Composições!$B:$K,8,FALSE))</f>
        <v>1296.1099999999999</v>
      </c>
      <c r="J26" s="282">
        <f>IF(D26=0,0,VLOOKUP(B26,Composições!$B:$K,9,FALSE))</f>
        <v>414755.2</v>
      </c>
    </row>
    <row r="27" spans="1:10" ht="12.75" customHeight="1" x14ac:dyDescent="0.2">
      <c r="A27" s="278" t="s">
        <v>196</v>
      </c>
      <c r="B27" s="276" t="s">
        <v>302</v>
      </c>
      <c r="C27" s="278" t="s">
        <v>4</v>
      </c>
      <c r="D27" s="428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703</v>
      </c>
      <c r="C28" s="278" t="s">
        <v>4</v>
      </c>
      <c r="D28" s="428">
        <v>260</v>
      </c>
      <c r="E28" s="280">
        <f>IF(D28=0,0,VLOOKUP(B28,Composições!$B:$K,10,FALSE))</f>
        <v>4.5</v>
      </c>
      <c r="F28" s="280">
        <f t="shared" si="0"/>
        <v>1170</v>
      </c>
      <c r="G28" s="280">
        <f>E28*'Composições Custo-hora'!$C$78*('BDI '!$D$44+1)</f>
        <v>226.01</v>
      </c>
      <c r="H28" s="280">
        <f t="shared" si="1"/>
        <v>58762.6</v>
      </c>
      <c r="I28" s="281">
        <f>IF(D28=0,0,VLOOKUP(B28,Composições!$B:$K,8,FALSE))</f>
        <v>2647.37</v>
      </c>
      <c r="J28" s="282">
        <f>IF(D28=0,0,VLOOKUP(B28,Composições!$B:$K,9,FALSE))</f>
        <v>672435.4</v>
      </c>
    </row>
    <row r="29" spans="1:10" ht="12.75" customHeight="1" x14ac:dyDescent="0.2">
      <c r="A29" s="278" t="s">
        <v>21</v>
      </c>
      <c r="B29" s="276" t="s">
        <v>303</v>
      </c>
      <c r="C29" s="278" t="s">
        <v>4</v>
      </c>
      <c r="D29" s="428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customHeight="1" x14ac:dyDescent="0.2">
      <c r="A30" s="278" t="s">
        <v>22</v>
      </c>
      <c r="B30" s="276" t="s">
        <v>707</v>
      </c>
      <c r="C30" s="278" t="s">
        <v>4</v>
      </c>
      <c r="D30" s="428">
        <v>16</v>
      </c>
      <c r="E30" s="280">
        <f>IF(D30=0,0,VLOOKUP(B30,Composições!$B:$K,10,FALSE))</f>
        <v>5.5</v>
      </c>
      <c r="F30" s="280">
        <f t="shared" si="0"/>
        <v>88</v>
      </c>
      <c r="G30" s="280">
        <f>E30*'Composições Custo-hora'!$C$78*('BDI '!$D$44+1)</f>
        <v>276.23</v>
      </c>
      <c r="H30" s="280">
        <f t="shared" si="1"/>
        <v>4419.68</v>
      </c>
      <c r="I30" s="281">
        <f>IF(D30=0,0,VLOOKUP(B30,Composições!$B:$K,8,FALSE))</f>
        <v>1705.07</v>
      </c>
      <c r="J30" s="282">
        <f>IF(D30=0,0,VLOOKUP(B30,Composições!$B:$K,9,FALSE))</f>
        <v>26447.84</v>
      </c>
    </row>
    <row r="31" spans="1:10" x14ac:dyDescent="0.2">
      <c r="A31" s="278" t="s">
        <v>23</v>
      </c>
      <c r="B31" s="276" t="s">
        <v>167</v>
      </c>
      <c r="C31" s="278" t="s">
        <v>4</v>
      </c>
      <c r="D31" s="428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713</v>
      </c>
      <c r="C32" s="278" t="s">
        <v>4</v>
      </c>
      <c r="D32" s="428">
        <v>70</v>
      </c>
      <c r="E32" s="280">
        <f>IF(D32=0,0,VLOOKUP(B32,Composições!$B:$K,10,FALSE))</f>
        <v>6</v>
      </c>
      <c r="F32" s="280">
        <f t="shared" si="0"/>
        <v>420</v>
      </c>
      <c r="G32" s="280">
        <f>E32*'Composições Custo-hora'!$C$78*('BDI '!$D$44+1)</f>
        <v>301.33999999999997</v>
      </c>
      <c r="H32" s="280">
        <f t="shared" si="1"/>
        <v>21093.8</v>
      </c>
      <c r="I32" s="281">
        <f>IF(D32=0,0,VLOOKUP(B32,Composições!$B:$K,8,FALSE))</f>
        <v>3661.75</v>
      </c>
      <c r="J32" s="282">
        <f>IF(D32=0,0,VLOOKUP(B32,Composições!$B:$K,9,FALSE))</f>
        <v>249031.3</v>
      </c>
    </row>
    <row r="33" spans="1:10" ht="12.75" customHeight="1" x14ac:dyDescent="0.2">
      <c r="A33" s="278" t="s">
        <v>25</v>
      </c>
      <c r="B33" s="276" t="s">
        <v>168</v>
      </c>
      <c r="C33" s="278" t="s">
        <v>4</v>
      </c>
      <c r="D33" s="428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customHeight="1" x14ac:dyDescent="0.2">
      <c r="A34" s="278" t="s">
        <v>26</v>
      </c>
      <c r="B34" s="276" t="s">
        <v>728</v>
      </c>
      <c r="C34" s="278" t="s">
        <v>4</v>
      </c>
      <c r="D34" s="428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customHeight="1" x14ac:dyDescent="0.2">
      <c r="A35" s="278" t="s">
        <v>463</v>
      </c>
      <c r="B35" s="277" t="s">
        <v>337</v>
      </c>
      <c r="C35" s="278" t="s">
        <v>4</v>
      </c>
      <c r="D35" s="428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x14ac:dyDescent="0.2">
      <c r="A36" s="278" t="s">
        <v>464</v>
      </c>
      <c r="B36" s="276" t="s">
        <v>143</v>
      </c>
      <c r="C36" s="278" t="s">
        <v>4</v>
      </c>
      <c r="D36" s="428">
        <v>180</v>
      </c>
      <c r="E36" s="280">
        <f>IF(D36=0,0,VLOOKUP(B36,Composições!$B:$K,10,FALSE))</f>
        <v>1</v>
      </c>
      <c r="F36" s="280">
        <f t="shared" si="0"/>
        <v>180</v>
      </c>
      <c r="G36" s="280">
        <f>E36*'Composições Custo-hora'!$C$78*('BDI '!$D$44+1)</f>
        <v>50.22</v>
      </c>
      <c r="H36" s="280">
        <f t="shared" si="1"/>
        <v>9039.6</v>
      </c>
      <c r="I36" s="281">
        <f>IF(D36=0,0,VLOOKUP(B36,Composições!$B:$K,8,FALSE))</f>
        <v>166.97</v>
      </c>
      <c r="J36" s="282">
        <f>IF(D36=0,0,VLOOKUP(B36,Composições!$B:$K,9,FALSE))</f>
        <v>30054.6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8">
        <v>46</v>
      </c>
      <c r="E37" s="280">
        <f>IF(D37=0,0,VLOOKUP(B37,Composições!$B:$K,10,FALSE))</f>
        <v>1</v>
      </c>
      <c r="F37" s="280">
        <f t="shared" si="0"/>
        <v>46</v>
      </c>
      <c r="G37" s="280">
        <f>E37*'Composições Custo-hora'!$C$78*('BDI '!$D$44+1)</f>
        <v>50.22</v>
      </c>
      <c r="H37" s="280">
        <f t="shared" si="1"/>
        <v>2310.12</v>
      </c>
      <c r="I37" s="281">
        <f>IF(D37=0,0,VLOOKUP(B37,Composições!$B:$K,8,FALSE))</f>
        <v>353.25</v>
      </c>
      <c r="J37" s="282">
        <f>IF(D37=0,0,VLOOKUP(B37,Composições!$B:$K,9,FALSE))</f>
        <v>16249.5</v>
      </c>
    </row>
    <row r="38" spans="1:10" x14ac:dyDescent="0.2">
      <c r="A38" s="278" t="s">
        <v>126</v>
      </c>
      <c r="B38" s="276" t="s">
        <v>144</v>
      </c>
      <c r="C38" s="278" t="s">
        <v>4</v>
      </c>
      <c r="D38" s="428">
        <v>100</v>
      </c>
      <c r="E38" s="280">
        <f>IF(D38=0,0,VLOOKUP(B38,Composições!$B:$K,10,FALSE))</f>
        <v>1</v>
      </c>
      <c r="F38" s="280">
        <f t="shared" si="0"/>
        <v>100</v>
      </c>
      <c r="G38" s="280">
        <f>E38*'Composições Custo-hora'!$C$78*('BDI '!$D$44+1)</f>
        <v>50.22</v>
      </c>
      <c r="H38" s="280">
        <f t="shared" si="1"/>
        <v>5022</v>
      </c>
      <c r="I38" s="281">
        <f>IF(D38=0,0,VLOOKUP(B38,Composições!$B:$K,8,FALSE))</f>
        <v>264.98</v>
      </c>
      <c r="J38" s="282">
        <f>IF(D38=0,0,VLOOKUP(B38,Composições!$B:$K,9,FALSE))</f>
        <v>26498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8">
        <v>39</v>
      </c>
      <c r="E39" s="280">
        <f>IF(D39=0,0,VLOOKUP(B39,Composições!$B:$K,10,FALSE))</f>
        <v>1</v>
      </c>
      <c r="F39" s="280">
        <f t="shared" si="0"/>
        <v>39</v>
      </c>
      <c r="G39" s="280">
        <f>E39*'Composições Custo-hora'!$C$78*('BDI '!$D$44+1)</f>
        <v>50.22</v>
      </c>
      <c r="H39" s="280">
        <f t="shared" si="1"/>
        <v>1958.58</v>
      </c>
      <c r="I39" s="281">
        <f>IF(D39=0,0,VLOOKUP(B39,Composições!$B:$K,8,FALSE))</f>
        <v>637.54</v>
      </c>
      <c r="J39" s="282">
        <f>IF(D39=0,0,VLOOKUP(B39,Composições!$B:$K,9,FALSE))</f>
        <v>24864.06</v>
      </c>
    </row>
    <row r="40" spans="1:10" x14ac:dyDescent="0.2">
      <c r="A40" s="278" t="s">
        <v>128</v>
      </c>
      <c r="B40" s="276" t="s">
        <v>145</v>
      </c>
      <c r="C40" s="278" t="s">
        <v>4</v>
      </c>
      <c r="D40" s="428">
        <v>88</v>
      </c>
      <c r="E40" s="280">
        <f>IF(D40=0,0,VLOOKUP(B40,Composições!$B:$K,10,FALSE))</f>
        <v>1</v>
      </c>
      <c r="F40" s="280">
        <f t="shared" si="0"/>
        <v>88</v>
      </c>
      <c r="G40" s="280">
        <f>E40*'Composições Custo-hora'!$C$78*('BDI '!$D$44+1)</f>
        <v>50.22</v>
      </c>
      <c r="H40" s="280">
        <f t="shared" si="1"/>
        <v>4419.3599999999997</v>
      </c>
      <c r="I40" s="281">
        <f>IF(D40=0,0,VLOOKUP(B40,Composições!$B:$K,8,FALSE))</f>
        <v>209.52</v>
      </c>
      <c r="J40" s="282">
        <f>IF(D40=0,0,VLOOKUP(B40,Composições!$B:$K,9,FALSE))</f>
        <v>18437.759999999998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8">
        <v>17</v>
      </c>
      <c r="E41" s="280">
        <f>IF(D41=0,0,VLOOKUP(B41,Composições!$B:$K,10,FALSE))</f>
        <v>1</v>
      </c>
      <c r="F41" s="280">
        <f t="shared" si="0"/>
        <v>17</v>
      </c>
      <c r="G41" s="280">
        <f>E41*'Composições Custo-hora'!$C$78*('BDI '!$D$44+1)</f>
        <v>50.22</v>
      </c>
      <c r="H41" s="280">
        <f t="shared" si="1"/>
        <v>853.74</v>
      </c>
      <c r="I41" s="281">
        <f>IF(D41=0,0,VLOOKUP(B41,Composições!$B:$K,8,FALSE))</f>
        <v>297.97000000000003</v>
      </c>
      <c r="J41" s="282">
        <f>IF(D41=0,0,VLOOKUP(B41,Composições!$B:$K,9,FALSE))</f>
        <v>5065.49</v>
      </c>
    </row>
    <row r="42" spans="1:10" x14ac:dyDescent="0.2">
      <c r="A42" s="278" t="s">
        <v>130</v>
      </c>
      <c r="B42" s="276" t="s">
        <v>146</v>
      </c>
      <c r="C42" s="278" t="s">
        <v>4</v>
      </c>
      <c r="D42" s="428">
        <v>23</v>
      </c>
      <c r="E42" s="280">
        <f>IF(D42=0,0,VLOOKUP(B42,Composições!$B:$K,10,FALSE))</f>
        <v>1</v>
      </c>
      <c r="F42" s="280">
        <f t="shared" si="0"/>
        <v>23</v>
      </c>
      <c r="G42" s="280">
        <f>E42*'Composições Custo-hora'!$C$78*('BDI '!$D$44+1)</f>
        <v>50.22</v>
      </c>
      <c r="H42" s="280">
        <f t="shared" si="1"/>
        <v>1155.06</v>
      </c>
      <c r="I42" s="281">
        <f>IF(D42=0,0,VLOOKUP(B42,Composições!$B:$K,8,FALSE))</f>
        <v>558.74</v>
      </c>
      <c r="J42" s="282">
        <f>IF(D42=0,0,VLOOKUP(B42,Composições!$B:$K,9,FALSE))</f>
        <v>12851.02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8">
        <v>5</v>
      </c>
      <c r="E43" s="280">
        <f>IF(D43=0,0,VLOOKUP(B43,Composições!$B:$K,10,FALSE))</f>
        <v>1</v>
      </c>
      <c r="F43" s="280">
        <f t="shared" ref="F43:F75" si="3">D43*E43</f>
        <v>5</v>
      </c>
      <c r="G43" s="280">
        <f>E43*'Composições Custo-hora'!$C$78*('BDI '!$D$44+1)</f>
        <v>50.22</v>
      </c>
      <c r="H43" s="280">
        <f t="shared" si="1"/>
        <v>251.1</v>
      </c>
      <c r="I43" s="281">
        <f>IF(D43=0,0,VLOOKUP(B43,Composições!$B:$K,8,FALSE))</f>
        <v>921.92</v>
      </c>
      <c r="J43" s="282">
        <f>IF(D43=0,0,VLOOKUP(B43,Composições!$B:$K,9,FALSE))</f>
        <v>4609.6000000000004</v>
      </c>
    </row>
    <row r="44" spans="1:10" ht="12.75" customHeight="1" x14ac:dyDescent="0.2">
      <c r="A44" s="278" t="s">
        <v>132</v>
      </c>
      <c r="B44" s="276" t="s">
        <v>729</v>
      </c>
      <c r="C44" s="278" t="s">
        <v>4</v>
      </c>
      <c r="D44" s="428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customHeight="1" x14ac:dyDescent="0.2">
      <c r="A45" s="278" t="s">
        <v>133</v>
      </c>
      <c r="B45" s="276" t="s">
        <v>730</v>
      </c>
      <c r="C45" s="278" t="s">
        <v>4</v>
      </c>
      <c r="D45" s="428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customHeight="1" x14ac:dyDescent="0.2">
      <c r="A46" s="278" t="s">
        <v>134</v>
      </c>
      <c r="B46" s="276" t="s">
        <v>155</v>
      </c>
      <c r="C46" s="278" t="s">
        <v>4</v>
      </c>
      <c r="D46" s="428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customHeight="1" x14ac:dyDescent="0.2">
      <c r="A47" s="278" t="s">
        <v>135</v>
      </c>
      <c r="B47" s="276" t="s">
        <v>154</v>
      </c>
      <c r="C47" s="278" t="s">
        <v>4</v>
      </c>
      <c r="D47" s="428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customHeight="1" x14ac:dyDescent="0.2">
      <c r="A48" s="278" t="s">
        <v>136</v>
      </c>
      <c r="B48" s="276" t="s">
        <v>153</v>
      </c>
      <c r="C48" s="278" t="s">
        <v>4</v>
      </c>
      <c r="D48" s="428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customHeight="1" x14ac:dyDescent="0.2">
      <c r="A49" s="278" t="s">
        <v>195</v>
      </c>
      <c r="B49" s="276" t="s">
        <v>152</v>
      </c>
      <c r="C49" s="278" t="s">
        <v>4</v>
      </c>
      <c r="D49" s="428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customHeight="1" x14ac:dyDescent="0.2">
      <c r="A50" s="278" t="s">
        <v>198</v>
      </c>
      <c r="B50" s="276" t="s">
        <v>151</v>
      </c>
      <c r="C50" s="278" t="s">
        <v>4</v>
      </c>
      <c r="D50" s="428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customHeight="1" x14ac:dyDescent="0.2">
      <c r="A51" s="278" t="s">
        <v>199</v>
      </c>
      <c r="B51" s="276" t="s">
        <v>156</v>
      </c>
      <c r="C51" s="278" t="s">
        <v>4</v>
      </c>
      <c r="D51" s="428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customHeight="1" x14ac:dyDescent="0.2">
      <c r="A52" s="278" t="s">
        <v>466</v>
      </c>
      <c r="B52" s="276" t="s">
        <v>157</v>
      </c>
      <c r="C52" s="278" t="s">
        <v>4</v>
      </c>
      <c r="D52" s="428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customHeight="1" x14ac:dyDescent="0.2">
      <c r="A53" s="278" t="s">
        <v>467</v>
      </c>
      <c r="B53" s="276" t="s">
        <v>158</v>
      </c>
      <c r="C53" s="278" t="s">
        <v>4</v>
      </c>
      <c r="D53" s="428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customHeight="1" x14ac:dyDescent="0.2">
      <c r="A54" s="278" t="s">
        <v>468</v>
      </c>
      <c r="B54" s="276" t="s">
        <v>159</v>
      </c>
      <c r="C54" s="278" t="s">
        <v>4</v>
      </c>
      <c r="D54" s="428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customHeight="1" x14ac:dyDescent="0.2">
      <c r="A55" s="278" t="s">
        <v>200</v>
      </c>
      <c r="B55" s="276" t="s">
        <v>160</v>
      </c>
      <c r="C55" s="278" t="s">
        <v>4</v>
      </c>
      <c r="D55" s="428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customHeight="1" x14ac:dyDescent="0.2">
      <c r="A56" s="278" t="s">
        <v>201</v>
      </c>
      <c r="B56" s="276" t="s">
        <v>161</v>
      </c>
      <c r="C56" s="278" t="s">
        <v>4</v>
      </c>
      <c r="D56" s="428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customHeight="1" x14ac:dyDescent="0.2">
      <c r="A57" s="278" t="s">
        <v>202</v>
      </c>
      <c r="B57" s="276" t="s">
        <v>162</v>
      </c>
      <c r="C57" s="278" t="s">
        <v>4</v>
      </c>
      <c r="D57" s="428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customHeight="1" x14ac:dyDescent="0.2">
      <c r="A58" s="278" t="s">
        <v>469</v>
      </c>
      <c r="B58" s="276" t="s">
        <v>163</v>
      </c>
      <c r="C58" s="278" t="s">
        <v>4</v>
      </c>
      <c r="D58" s="428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customHeight="1" x14ac:dyDescent="0.2">
      <c r="A59" s="278" t="s">
        <v>203</v>
      </c>
      <c r="B59" s="276" t="s">
        <v>164</v>
      </c>
      <c r="C59" s="278" t="s">
        <v>4</v>
      </c>
      <c r="D59" s="428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customHeight="1" x14ac:dyDescent="0.2">
      <c r="A60" s="278" t="s">
        <v>204</v>
      </c>
      <c r="B60" s="276" t="s">
        <v>165</v>
      </c>
      <c r="C60" s="278" t="s">
        <v>4</v>
      </c>
      <c r="D60" s="428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customHeight="1" x14ac:dyDescent="0.2">
      <c r="A61" s="278" t="s">
        <v>205</v>
      </c>
      <c r="B61" s="276" t="s">
        <v>166</v>
      </c>
      <c r="C61" s="278" t="s">
        <v>4</v>
      </c>
      <c r="D61" s="428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8">
        <v>67</v>
      </c>
      <c r="E62" s="280">
        <f>IF(D62=0,0,VLOOKUP(B62,Composições!$B:$K,10,FALSE))</f>
        <v>9.36</v>
      </c>
      <c r="F62" s="280">
        <f t="shared" si="3"/>
        <v>627.12</v>
      </c>
      <c r="G62" s="280">
        <f>E62*'Composições Custo-hora'!$C$78*('BDI '!$D$44+1)</f>
        <v>470.1</v>
      </c>
      <c r="H62" s="280">
        <f t="shared" si="1"/>
        <v>31496.7</v>
      </c>
      <c r="I62" s="281">
        <f>IF(D62=0,0,VLOOKUP(B62,Composições!$B:$K,8,FALSE))</f>
        <v>2291.92</v>
      </c>
      <c r="J62" s="282">
        <f>IF(D62=0,0,VLOOKUP(B62,Composições!$B:$K,9,FALSE))</f>
        <v>153558.31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8">
        <v>7</v>
      </c>
      <c r="E63" s="280">
        <f>IF(D63=0,0,VLOOKUP(B63,Composições!$B:$K,10,FALSE))</f>
        <v>9.36</v>
      </c>
      <c r="F63" s="280">
        <f t="shared" si="3"/>
        <v>65.52</v>
      </c>
      <c r="G63" s="280">
        <f>E63*'Composições Custo-hora'!$C$78*('BDI '!$D$44+1)</f>
        <v>470.1</v>
      </c>
      <c r="H63" s="280">
        <f t="shared" si="1"/>
        <v>3290.7</v>
      </c>
      <c r="I63" s="281">
        <f>IF(D63=0,0,VLOOKUP(B63,Composições!$B:$K,8,FALSE))</f>
        <v>2291.92</v>
      </c>
      <c r="J63" s="282">
        <f>IF(D63=0,0,VLOOKUP(B63,Composições!$B:$K,9,FALSE))</f>
        <v>16043.41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8">
        <v>15</v>
      </c>
      <c r="E64" s="280">
        <f>IF(D64=0,0,VLOOKUP(B64,Composições!$B:$K,10,FALSE))</f>
        <v>9.36</v>
      </c>
      <c r="F64" s="280">
        <f t="shared" si="3"/>
        <v>140.4</v>
      </c>
      <c r="G64" s="280">
        <f>E64*'Composições Custo-hora'!$C$78*('BDI '!$D$44+1)</f>
        <v>470.1</v>
      </c>
      <c r="H64" s="280">
        <f t="shared" si="1"/>
        <v>7051.5</v>
      </c>
      <c r="I64" s="281">
        <f>IF(D64=0,0,VLOOKUP(B64,Composições!$B:$K,8,FALSE))</f>
        <v>2291.92</v>
      </c>
      <c r="J64" s="282">
        <f>IF(D64=0,0,VLOOKUP(B64,Composições!$B:$K,9,FALSE))</f>
        <v>34378.730000000003</v>
      </c>
    </row>
    <row r="65" spans="1:10" ht="25.5" x14ac:dyDescent="0.2">
      <c r="A65" s="278" t="s">
        <v>207</v>
      </c>
      <c r="B65" s="276" t="s">
        <v>315</v>
      </c>
      <c r="C65" s="278" t="s">
        <v>4</v>
      </c>
      <c r="D65" s="428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x14ac:dyDescent="0.2">
      <c r="A66" s="278" t="s">
        <v>472</v>
      </c>
      <c r="B66" s="276" t="s">
        <v>316</v>
      </c>
      <c r="C66" s="278" t="s">
        <v>4</v>
      </c>
      <c r="D66" s="428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x14ac:dyDescent="0.2">
      <c r="A67" s="278" t="s">
        <v>208</v>
      </c>
      <c r="B67" s="276" t="s">
        <v>317</v>
      </c>
      <c r="C67" s="278" t="s">
        <v>4</v>
      </c>
      <c r="D67" s="428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x14ac:dyDescent="0.2">
      <c r="A68" s="278" t="s">
        <v>209</v>
      </c>
      <c r="B68" s="276" t="s">
        <v>326</v>
      </c>
      <c r="C68" s="278" t="s">
        <v>4</v>
      </c>
      <c r="D68" s="428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x14ac:dyDescent="0.2">
      <c r="A69" s="278" t="s">
        <v>210</v>
      </c>
      <c r="B69" s="277" t="s">
        <v>318</v>
      </c>
      <c r="C69" s="278" t="s">
        <v>4</v>
      </c>
      <c r="D69" s="428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8">
        <v>0</v>
      </c>
      <c r="E70" s="280">
        <f>IF(D70=0,0,VLOOKUP(B70,Composições!$B:$K,10,FALSE))</f>
        <v>0</v>
      </c>
      <c r="F70" s="280">
        <f t="shared" si="3"/>
        <v>0</v>
      </c>
      <c r="G70" s="280">
        <f>E70*'Composições Custo-hora'!$C$78*('BDI '!$D$44+1)</f>
        <v>0</v>
      </c>
      <c r="H70" s="280">
        <f t="shared" si="1"/>
        <v>0</v>
      </c>
      <c r="I70" s="281">
        <f>IF(D70=0,0,VLOOKUP(B70,Composições!$B:$K,8,FALSE))</f>
        <v>0</v>
      </c>
      <c r="J70" s="282">
        <f>IF(D70=0,0,VLOOKUP(B70,Composições!$B:$K,9,FALSE))</f>
        <v>0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8">
        <v>0</v>
      </c>
      <c r="E71" s="280">
        <f>IF(D71=0,0,VLOOKUP(B71,Composições!$B:$K,10,FALSE))</f>
        <v>0</v>
      </c>
      <c r="F71" s="280">
        <f t="shared" si="3"/>
        <v>0</v>
      </c>
      <c r="G71" s="280">
        <f>E71*'Composições Custo-hora'!$C$78*('BDI '!$D$44+1)</f>
        <v>0</v>
      </c>
      <c r="H71" s="280">
        <f t="shared" si="1"/>
        <v>0</v>
      </c>
      <c r="I71" s="281">
        <f>IF(D71=0,0,VLOOKUP(B71,Composições!$B:$K,8,FALSE))</f>
        <v>0</v>
      </c>
      <c r="J71" s="282">
        <f>IF(D71=0,0,VLOOKUP(B71,Composições!$B:$K,9,FALSE))</f>
        <v>0</v>
      </c>
    </row>
    <row r="72" spans="1:10" ht="25.5" x14ac:dyDescent="0.2">
      <c r="A72" s="278" t="s">
        <v>213</v>
      </c>
      <c r="B72" s="277" t="s">
        <v>778</v>
      </c>
      <c r="C72" s="278" t="s">
        <v>4</v>
      </c>
      <c r="D72" s="428">
        <v>0</v>
      </c>
      <c r="E72" s="280">
        <f>IF(D72=0,0,VLOOKUP(B72,Composições!$B:$K,10,FALSE))</f>
        <v>0</v>
      </c>
      <c r="F72" s="280">
        <f t="shared" si="3"/>
        <v>0</v>
      </c>
      <c r="G72" s="280">
        <f>E72*'Composições Custo-hora'!$C$78*('BDI '!$D$44+1)</f>
        <v>0</v>
      </c>
      <c r="H72" s="280">
        <f t="shared" si="1"/>
        <v>0</v>
      </c>
      <c r="I72" s="281">
        <f>IF(D72=0,0,VLOOKUP(B72,Composições!$B:$K,8,FALSE))</f>
        <v>0</v>
      </c>
      <c r="J72" s="282">
        <f>IF(D72=0,0,VLOOKUP(B72,Composições!$B:$K,9,FALSE))</f>
        <v>0</v>
      </c>
    </row>
    <row r="73" spans="1:10" ht="25.5" x14ac:dyDescent="0.2">
      <c r="A73" s="278" t="s">
        <v>473</v>
      </c>
      <c r="B73" s="277" t="s">
        <v>327</v>
      </c>
      <c r="C73" s="278" t="s">
        <v>4</v>
      </c>
      <c r="D73" s="428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x14ac:dyDescent="0.2">
      <c r="A74" s="278" t="s">
        <v>474</v>
      </c>
      <c r="B74" s="277" t="s">
        <v>319</v>
      </c>
      <c r="C74" s="278" t="s">
        <v>4</v>
      </c>
      <c r="D74" s="428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x14ac:dyDescent="0.2">
      <c r="A75" s="278" t="s">
        <v>214</v>
      </c>
      <c r="B75" s="277" t="s">
        <v>329</v>
      </c>
      <c r="C75" s="278" t="s">
        <v>4</v>
      </c>
      <c r="D75" s="428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8">
        <v>836</v>
      </c>
      <c r="E76" s="280">
        <f>IF(D76=0,0,VLOOKUP(B76,Composições!$B:$K,10,FALSE))</f>
        <v>0.5</v>
      </c>
      <c r="F76" s="280">
        <f t="shared" ref="F76:F107" si="6">D76*E76</f>
        <v>418</v>
      </c>
      <c r="G76" s="280">
        <f>E76*'Composições Custo-hora'!$C$78*('BDI '!$D$44+1)</f>
        <v>25.11</v>
      </c>
      <c r="H76" s="280">
        <f t="shared" si="5"/>
        <v>20991.96</v>
      </c>
      <c r="I76" s="281">
        <f>IF(D76=0,0,VLOOKUP(B76,Composições!$B:$K,8,FALSE))</f>
        <v>86.55</v>
      </c>
      <c r="J76" s="282">
        <f>IF(D76=0,0,VLOOKUP(B76,Composições!$B:$K,9,FALSE))</f>
        <v>72355.8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8">
        <v>112</v>
      </c>
      <c r="E77" s="280">
        <f>IF(D77=0,0,VLOOKUP(B77,Composições!$B:$K,10,FALSE))</f>
        <v>0.5</v>
      </c>
      <c r="F77" s="280">
        <f t="shared" si="6"/>
        <v>56</v>
      </c>
      <c r="G77" s="280">
        <f>E77*'Composições Custo-hora'!$C$78*('BDI '!$D$44+1)</f>
        <v>25.11</v>
      </c>
      <c r="H77" s="280">
        <f t="shared" si="5"/>
        <v>2812.32</v>
      </c>
      <c r="I77" s="281">
        <f>IF(D77=0,0,VLOOKUP(B77,Composições!$B:$K,8,FALSE))</f>
        <v>90.36</v>
      </c>
      <c r="J77" s="282">
        <f>IF(D77=0,0,VLOOKUP(B77,Composições!$B:$K,9,FALSE))</f>
        <v>10120.32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8">
        <v>80</v>
      </c>
      <c r="E78" s="280">
        <f>IF(D78=0,0,VLOOKUP(B78,Composições!$B:$K,10,FALSE))</f>
        <v>1</v>
      </c>
      <c r="F78" s="280">
        <f t="shared" si="6"/>
        <v>80</v>
      </c>
      <c r="G78" s="280">
        <f>E78*'Composições Custo-hora'!$C$78*('BDI '!$D$44+1)</f>
        <v>50.22</v>
      </c>
      <c r="H78" s="280">
        <f t="shared" si="5"/>
        <v>4017.6</v>
      </c>
      <c r="I78" s="281">
        <f>IF(D78=0,0,VLOOKUP(B78,Composições!$B:$K,8,FALSE))</f>
        <v>152.05000000000001</v>
      </c>
      <c r="J78" s="282">
        <f>IF(D78=0,0,VLOOKUP(B78,Composições!$B:$K,9,FALSE))</f>
        <v>12164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8">
        <v>182</v>
      </c>
      <c r="E79" s="280">
        <f>IF(D79=0,0,VLOOKUP(B79,Composições!$B:$K,10,FALSE))</f>
        <v>1</v>
      </c>
      <c r="F79" s="280">
        <f t="shared" si="6"/>
        <v>182</v>
      </c>
      <c r="G79" s="280">
        <f>E79*'Composições Custo-hora'!$C$78*('BDI '!$D$44+1)</f>
        <v>50.22</v>
      </c>
      <c r="H79" s="280">
        <f t="shared" si="5"/>
        <v>9140.0400000000009</v>
      </c>
      <c r="I79" s="281">
        <f>IF(D79=0,0,VLOOKUP(B79,Composições!$B:$K,8,FALSE))</f>
        <v>126.84</v>
      </c>
      <c r="J79" s="282">
        <f>IF(D79=0,0,VLOOKUP(B79,Composições!$B:$K,9,FALSE))</f>
        <v>23084.880000000001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8">
        <v>106</v>
      </c>
      <c r="E80" s="280">
        <f>IF(D80=0,0,VLOOKUP(B80,Composições!$B:$K,10,FALSE))</f>
        <v>1</v>
      </c>
      <c r="F80" s="280">
        <f t="shared" si="6"/>
        <v>106</v>
      </c>
      <c r="G80" s="280">
        <f>E80*'Composições Custo-hora'!$C$78*('BDI '!$D$44+1)</f>
        <v>50.22</v>
      </c>
      <c r="H80" s="280">
        <f t="shared" si="5"/>
        <v>5323.32</v>
      </c>
      <c r="I80" s="281">
        <f>IF(D80=0,0,VLOOKUP(B80,Composições!$B:$K,8,FALSE))</f>
        <v>126.84</v>
      </c>
      <c r="J80" s="282">
        <f>IF(D80=0,0,VLOOKUP(B80,Composições!$B:$K,9,FALSE))</f>
        <v>13445.04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8">
        <v>53</v>
      </c>
      <c r="E81" s="280">
        <f>IF(D81=0,0,VLOOKUP(B81,Composições!$B:$K,10,FALSE))</f>
        <v>1.5</v>
      </c>
      <c r="F81" s="280">
        <f t="shared" si="6"/>
        <v>79.5</v>
      </c>
      <c r="G81" s="280">
        <f>E81*'Composições Custo-hora'!$C$78*('BDI '!$D$44+1)</f>
        <v>75.34</v>
      </c>
      <c r="H81" s="280">
        <f t="shared" si="5"/>
        <v>3993.02</v>
      </c>
      <c r="I81" s="281">
        <f>IF(D81=0,0,VLOOKUP(B81,Composições!$B:$K,8,FALSE))</f>
        <v>289.47000000000003</v>
      </c>
      <c r="J81" s="282">
        <f>IF(D81=0,0,VLOOKUP(B81,Composições!$B:$K,9,FALSE))</f>
        <v>15341.91</v>
      </c>
    </row>
    <row r="82" spans="1:11" x14ac:dyDescent="0.2">
      <c r="A82" s="278" t="s">
        <v>221</v>
      </c>
      <c r="B82" s="276" t="s">
        <v>118</v>
      </c>
      <c r="C82" s="278" t="s">
        <v>4</v>
      </c>
      <c r="D82" s="428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x14ac:dyDescent="0.2">
      <c r="A83" s="278" t="s">
        <v>222</v>
      </c>
      <c r="B83" s="277" t="s">
        <v>382</v>
      </c>
      <c r="C83" s="278" t="s">
        <v>4</v>
      </c>
      <c r="D83" s="428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x14ac:dyDescent="0.2">
      <c r="A84" s="278" t="s">
        <v>223</v>
      </c>
      <c r="B84" s="277" t="s">
        <v>384</v>
      </c>
      <c r="C84" s="278" t="s">
        <v>4</v>
      </c>
      <c r="D84" s="428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8">
        <v>18</v>
      </c>
      <c r="E85" s="280">
        <f>IF(D85=0,0,VLOOKUP(B85,Composições!$B:$K,10,FALSE))</f>
        <v>5.33</v>
      </c>
      <c r="F85" s="280">
        <f t="shared" si="6"/>
        <v>95.94</v>
      </c>
      <c r="G85" s="280">
        <f>E85*'Composições Custo-hora'!$C$78*('BDI '!$D$44+1)</f>
        <v>267.69</v>
      </c>
      <c r="H85" s="280">
        <f t="shared" si="5"/>
        <v>4818.42</v>
      </c>
      <c r="I85" s="281">
        <f>IF(D85=0,0,VLOOKUP(B85,Composições!$B:$K,8,FALSE))</f>
        <v>1789.17</v>
      </c>
      <c r="J85" s="282">
        <f>IF(D85=0,0,VLOOKUP(B85,Composições!$B:$K,9,FALSE))</f>
        <v>32205.06</v>
      </c>
    </row>
    <row r="86" spans="1:11" ht="25.5" x14ac:dyDescent="0.2">
      <c r="A86" s="278" t="s">
        <v>225</v>
      </c>
      <c r="B86" s="276" t="s">
        <v>170</v>
      </c>
      <c r="C86" s="278" t="s">
        <v>4</v>
      </c>
      <c r="D86" s="428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8">
        <v>7</v>
      </c>
      <c r="E87" s="280">
        <f>IF(D87=0,0,VLOOKUP(B87,Composições!$B:$K,10,FALSE))</f>
        <v>5.33</v>
      </c>
      <c r="F87" s="280">
        <f t="shared" si="6"/>
        <v>37.31</v>
      </c>
      <c r="G87" s="280">
        <f>E87*'Composições Custo-hora'!$C$78*('BDI '!$D$44+1)</f>
        <v>267.69</v>
      </c>
      <c r="H87" s="280">
        <f t="shared" si="5"/>
        <v>1873.83</v>
      </c>
      <c r="I87" s="281">
        <f>IF(D87=0,0,VLOOKUP(B87,Composições!$B:$K,8,FALSE))</f>
        <v>2066.42</v>
      </c>
      <c r="J87" s="282">
        <f>IF(D87=0,0,VLOOKUP(B87,Composições!$B:$K,9,FALSE))</f>
        <v>14464.94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8">
        <v>20</v>
      </c>
      <c r="E88" s="280">
        <f>IF(D88=0,0,VLOOKUP(B88,Composições!$B:$K,10,FALSE))</f>
        <v>5.99</v>
      </c>
      <c r="F88" s="280">
        <f t="shared" si="6"/>
        <v>119.8</v>
      </c>
      <c r="G88" s="280">
        <f>E88*'Composições Custo-hora'!$C$78*('BDI '!$D$44+1)</f>
        <v>300.83999999999997</v>
      </c>
      <c r="H88" s="280">
        <f t="shared" si="5"/>
        <v>6016.8</v>
      </c>
      <c r="I88" s="281">
        <f>IF(D88=0,0,VLOOKUP(B88,Composições!$B:$K,8,FALSE))</f>
        <v>3690.71</v>
      </c>
      <c r="J88" s="282">
        <f>IF(D88=0,0,VLOOKUP(B88,Composições!$B:$K,9,FALSE))</f>
        <v>73814.2</v>
      </c>
      <c r="K88" s="397"/>
    </row>
    <row r="89" spans="1:11" x14ac:dyDescent="0.2">
      <c r="A89" s="278" t="s">
        <v>228</v>
      </c>
      <c r="B89" s="277" t="s">
        <v>325</v>
      </c>
      <c r="C89" s="278" t="s">
        <v>4</v>
      </c>
      <c r="D89" s="428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8"/>
    </row>
    <row r="90" spans="1:11" x14ac:dyDescent="0.2">
      <c r="A90" s="278" t="s">
        <v>229</v>
      </c>
      <c r="B90" s="276" t="s">
        <v>227</v>
      </c>
      <c r="C90" s="278" t="s">
        <v>4</v>
      </c>
      <c r="D90" s="428">
        <v>517</v>
      </c>
      <c r="E90" s="280">
        <f>IF(D90=0,0,VLOOKUP(B90,Composições!$B:$K,10,FALSE))</f>
        <v>1</v>
      </c>
      <c r="F90" s="280">
        <f t="shared" si="6"/>
        <v>517</v>
      </c>
      <c r="G90" s="280">
        <f>E90*'Composições Custo-hora'!$C$78*('BDI '!$D$44+1)</f>
        <v>50.22</v>
      </c>
      <c r="H90" s="280">
        <f t="shared" si="5"/>
        <v>25963.74</v>
      </c>
      <c r="I90" s="281">
        <f>IF(D90=0,0,VLOOKUP(B90,Composições!$B:$K,8,FALSE))</f>
        <v>855.68</v>
      </c>
      <c r="J90" s="282">
        <f>IF(D90=0,0,VLOOKUP(B90,Composições!$B:$K,9,FALSE))</f>
        <v>442386.56</v>
      </c>
      <c r="K90" s="399"/>
    </row>
    <row r="91" spans="1:11" x14ac:dyDescent="0.2">
      <c r="A91" s="278" t="s">
        <v>477</v>
      </c>
      <c r="B91" s="277" t="s">
        <v>237</v>
      </c>
      <c r="C91" s="278" t="s">
        <v>4</v>
      </c>
      <c r="D91" s="428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x14ac:dyDescent="0.2">
      <c r="A92" s="278" t="s">
        <v>478</v>
      </c>
      <c r="B92" s="276" t="s">
        <v>285</v>
      </c>
      <c r="C92" s="278" t="s">
        <v>4</v>
      </c>
      <c r="D92" s="428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8">
        <v>483</v>
      </c>
      <c r="E93" s="280">
        <f>IF(D93=0,0,VLOOKUP(B93,Composições!$B:$K,10,FALSE))</f>
        <v>2</v>
      </c>
      <c r="F93" s="280">
        <f t="shared" si="6"/>
        <v>966</v>
      </c>
      <c r="G93" s="280">
        <f>E93*'Composições Custo-hora'!$C$78*('BDI '!$D$44+1)</f>
        <v>100.45</v>
      </c>
      <c r="H93" s="280">
        <f t="shared" si="5"/>
        <v>48517.35</v>
      </c>
      <c r="I93" s="281">
        <f>IF(D93=0,0,VLOOKUP(B93,Composições!$B:$K,8,FALSE))</f>
        <v>571.16</v>
      </c>
      <c r="J93" s="282">
        <f>IF(D93=0,0,VLOOKUP(B93,Composições!$B:$K,9,FALSE))</f>
        <v>275870.28000000003</v>
      </c>
    </row>
    <row r="94" spans="1:11" x14ac:dyDescent="0.2">
      <c r="A94" s="278" t="s">
        <v>480</v>
      </c>
      <c r="B94" s="277" t="s">
        <v>744</v>
      </c>
      <c r="C94" s="278" t="s">
        <v>4</v>
      </c>
      <c r="D94" s="428">
        <v>26</v>
      </c>
      <c r="E94" s="280">
        <f>IF(D94=0,0,VLOOKUP(B94,Composições!$B:$K,10,FALSE))</f>
        <v>2</v>
      </c>
      <c r="F94" s="280">
        <f t="shared" si="6"/>
        <v>52</v>
      </c>
      <c r="G94" s="280">
        <f>E94*'Composições Custo-hora'!$C$78*('BDI '!$D$44+1)</f>
        <v>100.45</v>
      </c>
      <c r="H94" s="280">
        <f t="shared" si="5"/>
        <v>2611.6999999999998</v>
      </c>
      <c r="I94" s="281">
        <f>IF(D94=0,0,VLOOKUP(B94,Composições!$B:$K,8,FALSE))</f>
        <v>380.68</v>
      </c>
      <c r="J94" s="282">
        <f>IF(D94=0,0,VLOOKUP(B94,Composições!$B:$K,9,FALSE))</f>
        <v>9897.68</v>
      </c>
    </row>
    <row r="95" spans="1:11" x14ac:dyDescent="0.2">
      <c r="A95" s="278" t="s">
        <v>481</v>
      </c>
      <c r="B95" s="276" t="s">
        <v>178</v>
      </c>
      <c r="C95" s="278" t="s">
        <v>4</v>
      </c>
      <c r="D95" s="428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x14ac:dyDescent="0.2">
      <c r="A96" s="278" t="s">
        <v>482</v>
      </c>
      <c r="B96" s="276" t="s">
        <v>181</v>
      </c>
      <c r="C96" s="278" t="s">
        <v>4</v>
      </c>
      <c r="D96" s="428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x14ac:dyDescent="0.2">
      <c r="A97" s="278" t="s">
        <v>483</v>
      </c>
      <c r="B97" s="276" t="s">
        <v>183</v>
      </c>
      <c r="C97" s="278" t="s">
        <v>4</v>
      </c>
      <c r="D97" s="428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x14ac:dyDescent="0.2">
      <c r="A98" s="278" t="s">
        <v>484</v>
      </c>
      <c r="B98" s="276" t="s">
        <v>296</v>
      </c>
      <c r="C98" s="278" t="s">
        <v>4</v>
      </c>
      <c r="D98" s="428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customHeight="1" x14ac:dyDescent="0.2">
      <c r="A99" s="278" t="s">
        <v>485</v>
      </c>
      <c r="B99" s="276" t="s">
        <v>297</v>
      </c>
      <c r="C99" s="278" t="s">
        <v>4</v>
      </c>
      <c r="D99" s="428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x14ac:dyDescent="0.2">
      <c r="A100" s="278" t="s">
        <v>486</v>
      </c>
      <c r="B100" s="277" t="s">
        <v>298</v>
      </c>
      <c r="C100" s="278" t="s">
        <v>4</v>
      </c>
      <c r="D100" s="428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8">
        <v>32</v>
      </c>
      <c r="E101" s="280">
        <f>IF(D101=0,0,VLOOKUP(B101,Composições!$B:$K,10,FALSE))</f>
        <v>0.33</v>
      </c>
      <c r="F101" s="280">
        <f t="shared" si="6"/>
        <v>10.56</v>
      </c>
      <c r="G101" s="280">
        <f>E101*'Composições Custo-hora'!$C$78*('BDI '!$D$44+1)</f>
        <v>16.57</v>
      </c>
      <c r="H101" s="280">
        <f t="shared" si="5"/>
        <v>530.24</v>
      </c>
      <c r="I101" s="281">
        <f>IF(D101=0,0,VLOOKUP(B101,Composições!$B:$K,8,FALSE))</f>
        <v>641.87</v>
      </c>
      <c r="J101" s="282">
        <f>IF(D101=0,0,VLOOKUP(B101,Composições!$B:$K,9,FALSE))</f>
        <v>20539.84</v>
      </c>
    </row>
    <row r="102" spans="1:10" x14ac:dyDescent="0.2">
      <c r="A102" s="278" t="s">
        <v>488</v>
      </c>
      <c r="B102" s="276" t="s">
        <v>264</v>
      </c>
      <c r="C102" s="278" t="s">
        <v>4</v>
      </c>
      <c r="D102" s="428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customHeight="1" x14ac:dyDescent="0.2">
      <c r="A103" s="278" t="s">
        <v>489</v>
      </c>
      <c r="B103" s="276" t="s">
        <v>265</v>
      </c>
      <c r="C103" s="278" t="s">
        <v>4</v>
      </c>
      <c r="D103" s="428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8">
        <v>3</v>
      </c>
      <c r="E104" s="280">
        <f>IF(D104=0,0,VLOOKUP(B104,Composições!$B:$K,10,FALSE))</f>
        <v>0.33</v>
      </c>
      <c r="F104" s="280">
        <f t="shared" si="6"/>
        <v>0.99</v>
      </c>
      <c r="G104" s="280">
        <f>E104*'Composições Custo-hora'!$C$78*('BDI '!$D$44+1)</f>
        <v>16.57</v>
      </c>
      <c r="H104" s="280">
        <f t="shared" si="5"/>
        <v>49.71</v>
      </c>
      <c r="I104" s="281">
        <f>IF(D104=0,0,VLOOKUP(B104,Composições!$B:$K,8,FALSE))</f>
        <v>1162.2</v>
      </c>
      <c r="J104" s="282">
        <f>IF(D104=0,0,VLOOKUP(B104,Composições!$B:$K,9,FALSE))</f>
        <v>3486.6</v>
      </c>
    </row>
    <row r="105" spans="1:10" ht="12.75" customHeight="1" x14ac:dyDescent="0.2">
      <c r="A105" s="278" t="s">
        <v>491</v>
      </c>
      <c r="B105" s="276" t="s">
        <v>266</v>
      </c>
      <c r="C105" s="278" t="s">
        <v>4</v>
      </c>
      <c r="D105" s="428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customHeight="1" x14ac:dyDescent="0.2">
      <c r="A106" s="278" t="s">
        <v>492</v>
      </c>
      <c r="B106" s="276" t="s">
        <v>267</v>
      </c>
      <c r="C106" s="278" t="s">
        <v>4</v>
      </c>
      <c r="D106" s="428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customHeight="1" x14ac:dyDescent="0.2">
      <c r="A107" s="278" t="s">
        <v>493</v>
      </c>
      <c r="B107" s="276" t="s">
        <v>263</v>
      </c>
      <c r="C107" s="278" t="s">
        <v>4</v>
      </c>
      <c r="D107" s="428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customHeight="1" x14ac:dyDescent="0.2">
      <c r="A108" s="278" t="s">
        <v>494</v>
      </c>
      <c r="B108" s="276" t="s">
        <v>745</v>
      </c>
      <c r="C108" s="278" t="s">
        <v>4</v>
      </c>
      <c r="D108" s="428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customHeight="1" x14ac:dyDescent="0.2">
      <c r="A109" s="278" t="s">
        <v>495</v>
      </c>
      <c r="B109" s="276" t="s">
        <v>261</v>
      </c>
      <c r="C109" s="278" t="s">
        <v>4</v>
      </c>
      <c r="D109" s="428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customHeight="1" x14ac:dyDescent="0.2">
      <c r="A110" s="278" t="s">
        <v>496</v>
      </c>
      <c r="B110" s="276" t="s">
        <v>262</v>
      </c>
      <c r="C110" s="278" t="s">
        <v>4</v>
      </c>
      <c r="D110" s="428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8">
        <v>12</v>
      </c>
      <c r="E111" s="280">
        <f>IF(D111=0,0,VLOOKUP(B111,Composições!$B:$K,10,FALSE))</f>
        <v>0.99</v>
      </c>
      <c r="F111" s="280">
        <f t="shared" si="8"/>
        <v>11.88</v>
      </c>
      <c r="G111" s="280">
        <f>E111*'Composições Custo-hora'!$C$78*('BDI '!$D$44+1)</f>
        <v>49.72</v>
      </c>
      <c r="H111" s="280">
        <f t="shared" si="5"/>
        <v>596.64</v>
      </c>
      <c r="I111" s="281">
        <f>IF(D111=0,0,VLOOKUP(B111,Composições!$B:$K,8,FALSE))</f>
        <v>2386.29</v>
      </c>
      <c r="J111" s="282">
        <f>IF(D111=0,0,VLOOKUP(B111,Composições!$B:$K,9,FALSE))</f>
        <v>28635.48</v>
      </c>
    </row>
    <row r="112" spans="1:10" ht="12.75" customHeight="1" x14ac:dyDescent="0.2">
      <c r="A112" s="278" t="s">
        <v>498</v>
      </c>
      <c r="B112" s="276" t="s">
        <v>353</v>
      </c>
      <c r="C112" s="278" t="s">
        <v>4</v>
      </c>
      <c r="D112" s="428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customHeight="1" x14ac:dyDescent="0.2">
      <c r="A113" s="278" t="s">
        <v>499</v>
      </c>
      <c r="B113" s="276" t="s">
        <v>241</v>
      </c>
      <c r="C113" s="278" t="s">
        <v>4</v>
      </c>
      <c r="D113" s="428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customHeight="1" x14ac:dyDescent="0.2">
      <c r="A114" s="278" t="s">
        <v>500</v>
      </c>
      <c r="B114" s="276" t="s">
        <v>243</v>
      </c>
      <c r="C114" s="278" t="s">
        <v>4</v>
      </c>
      <c r="D114" s="428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8">
        <v>490</v>
      </c>
      <c r="E115" s="280">
        <f>IF(D115=0,0,VLOOKUP(B115,Composições!$B:$K,10,FALSE))</f>
        <v>2.8</v>
      </c>
      <c r="F115" s="280">
        <f t="shared" si="8"/>
        <v>1372</v>
      </c>
      <c r="G115" s="280">
        <f>E115*'Composições Custo-hora'!$C$78*('BDI '!$D$44+1)</f>
        <v>140.63</v>
      </c>
      <c r="H115" s="280">
        <f t="shared" si="5"/>
        <v>68908.7</v>
      </c>
      <c r="I115" s="281">
        <f>IF(D115=0,0,VLOOKUP(B115,Composições!$B:$K,8,FALSE))</f>
        <v>649.99</v>
      </c>
      <c r="J115" s="282">
        <f>D115*I115</f>
        <v>318495.09999999998</v>
      </c>
      <c r="K115" s="330"/>
      <c r="L115" s="400"/>
    </row>
    <row r="116" spans="1:21" x14ac:dyDescent="0.2">
      <c r="A116" s="278" t="s">
        <v>502</v>
      </c>
      <c r="B116" s="276" t="s">
        <v>176</v>
      </c>
      <c r="C116" s="278" t="s">
        <v>4</v>
      </c>
      <c r="D116" s="428">
        <v>7</v>
      </c>
      <c r="E116" s="280">
        <f>IF(D116=0,0,VLOOKUP(B116,Composições!$B:$K,10,FALSE))</f>
        <v>3.38</v>
      </c>
      <c r="F116" s="280">
        <f t="shared" si="8"/>
        <v>23.66</v>
      </c>
      <c r="G116" s="280">
        <f>E116*'Composições Custo-hora'!$C$78*('BDI '!$D$44+1)</f>
        <v>169.76</v>
      </c>
      <c r="H116" s="280">
        <f t="shared" si="5"/>
        <v>1188.32</v>
      </c>
      <c r="I116" s="281">
        <f>IF(D116=0,0,VLOOKUP(B116,Composições!$B:$K,8,FALSE))</f>
        <v>854.75</v>
      </c>
      <c r="J116" s="282">
        <f>D116*I116</f>
        <v>5983.25</v>
      </c>
      <c r="K116" s="330"/>
      <c r="L116" s="400"/>
    </row>
    <row r="117" spans="1:21" x14ac:dyDescent="0.2">
      <c r="A117" s="278" t="s">
        <v>566</v>
      </c>
      <c r="B117" s="277" t="s">
        <v>342</v>
      </c>
      <c r="C117" s="278" t="s">
        <v>4</v>
      </c>
      <c r="D117" s="428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x14ac:dyDescent="0.2">
      <c r="A118" s="278" t="s">
        <v>567</v>
      </c>
      <c r="B118" s="277" t="s">
        <v>344</v>
      </c>
      <c r="C118" s="278" t="s">
        <v>4</v>
      </c>
      <c r="D118" s="428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8">
        <v>495</v>
      </c>
      <c r="E119" s="280">
        <f>IF(D119=0,0,VLOOKUP(B119,Composições!$B:$K,10,FALSE))</f>
        <v>2.5</v>
      </c>
      <c r="F119" s="280">
        <f t="shared" si="8"/>
        <v>1237.5</v>
      </c>
      <c r="G119" s="280">
        <f>E119*'Composições Custo-hora'!$C$78*('BDI '!$D$44+1)</f>
        <v>125.56</v>
      </c>
      <c r="H119" s="280">
        <f t="shared" si="5"/>
        <v>62152.2</v>
      </c>
      <c r="I119" s="281">
        <f>IF(D119=0,0,VLOOKUP(B119,Composições!$B:$K,8,FALSE))</f>
        <v>333.17</v>
      </c>
      <c r="J119" s="282">
        <f>D119*I119</f>
        <v>164919.15</v>
      </c>
    </row>
    <row r="120" spans="1:21" x14ac:dyDescent="0.2">
      <c r="A120" s="278" t="s">
        <v>736</v>
      </c>
      <c r="B120" s="276" t="s">
        <v>572</v>
      </c>
      <c r="C120" s="278" t="s">
        <v>4</v>
      </c>
      <c r="D120" s="428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737</v>
      </c>
      <c r="B121" s="277" t="s">
        <v>115</v>
      </c>
      <c r="C121" s="348" t="s">
        <v>4</v>
      </c>
      <c r="D121" s="428">
        <v>67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738</v>
      </c>
      <c r="B122" s="277" t="s">
        <v>116</v>
      </c>
      <c r="C122" s="348" t="s">
        <v>4</v>
      </c>
      <c r="D122" s="428">
        <v>7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746</v>
      </c>
      <c r="B123" s="277" t="s">
        <v>388</v>
      </c>
      <c r="C123" s="348" t="s">
        <v>4</v>
      </c>
      <c r="D123" s="428">
        <v>15</v>
      </c>
      <c r="E123" s="280"/>
      <c r="F123" s="280"/>
      <c r="G123" s="280"/>
      <c r="H123" s="280"/>
      <c r="I123" s="281"/>
      <c r="J123" s="282"/>
    </row>
    <row r="124" spans="1:21" s="346" customFormat="1" ht="29.25" customHeight="1" x14ac:dyDescent="0.2">
      <c r="A124" s="349" t="s">
        <v>428</v>
      </c>
      <c r="B124" s="349"/>
      <c r="C124" s="331"/>
      <c r="D124" s="445"/>
      <c r="E124" s="350"/>
      <c r="F124" s="345">
        <f>SUM(F10:F123)</f>
        <v>9495.18</v>
      </c>
      <c r="G124" s="351"/>
      <c r="H124" s="345">
        <f>SUM(H10:H123)</f>
        <v>476880.05</v>
      </c>
      <c r="I124" s="352"/>
      <c r="J124" s="345">
        <f>ROUND(SUM(J10:J123),2)</f>
        <v>3242490.31</v>
      </c>
    </row>
    <row r="125" spans="1:21" x14ac:dyDescent="0.2">
      <c r="A125" s="278"/>
      <c r="B125" s="276"/>
      <c r="C125" s="278"/>
      <c r="D125" s="428"/>
      <c r="E125" s="353"/>
      <c r="F125" s="353"/>
      <c r="G125" s="353"/>
      <c r="H125" s="353"/>
      <c r="I125" s="280"/>
      <c r="J125" s="282" t="s">
        <v>650</v>
      </c>
    </row>
    <row r="126" spans="1:21" s="346" customFormat="1" ht="29.25" customHeight="1" x14ac:dyDescent="0.2">
      <c r="A126" s="331">
        <v>3</v>
      </c>
      <c r="B126" s="354" t="s">
        <v>408</v>
      </c>
      <c r="C126" s="349"/>
      <c r="D126" s="445"/>
      <c r="E126" s="350"/>
      <c r="F126" s="350"/>
      <c r="G126" s="350"/>
      <c r="H126" s="350"/>
      <c r="I126" s="350"/>
      <c r="J126" s="345" t="s">
        <v>650</v>
      </c>
    </row>
    <row r="127" spans="1:21" x14ac:dyDescent="0.2">
      <c r="A127" s="278" t="s">
        <v>410</v>
      </c>
      <c r="B127" s="303" t="s">
        <v>565</v>
      </c>
      <c r="C127" s="278" t="s">
        <v>29</v>
      </c>
      <c r="D127" s="428">
        <v>357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0"/>
      <c r="R127" s="380"/>
      <c r="S127" s="380"/>
      <c r="T127" s="380"/>
      <c r="U127" s="380"/>
    </row>
    <row r="128" spans="1:21" ht="25.5" x14ac:dyDescent="0.2">
      <c r="A128" s="315" t="s">
        <v>411</v>
      </c>
      <c r="B128" s="276" t="s">
        <v>249</v>
      </c>
      <c r="C128" s="278" t="s">
        <v>29</v>
      </c>
      <c r="D128" s="428">
        <v>44</v>
      </c>
      <c r="E128" s="282">
        <f>VLOOKUP(B128,Composições!$B:$K,10,FALSE)</f>
        <v>6.7</v>
      </c>
      <c r="F128" s="304">
        <f t="shared" si="9"/>
        <v>294.8</v>
      </c>
      <c r="G128" s="280">
        <f>E128*'Composições Custo-hora'!$C$78*('BDI '!$D$44+1)</f>
        <v>336.5</v>
      </c>
      <c r="H128" s="280">
        <f>D128*G128</f>
        <v>14806</v>
      </c>
      <c r="I128" s="282">
        <v>0</v>
      </c>
      <c r="J128" s="282">
        <f t="shared" si="10"/>
        <v>0</v>
      </c>
      <c r="Q128" s="380"/>
      <c r="R128" s="380"/>
      <c r="S128" s="380"/>
      <c r="T128" s="380"/>
      <c r="U128" s="380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8">
        <v>50</v>
      </c>
      <c r="E129" s="282">
        <f>VLOOKUP(B129,Composições!$B:$K,10,FALSE)</f>
        <v>6.7</v>
      </c>
      <c r="F129" s="282">
        <f t="shared" si="9"/>
        <v>335</v>
      </c>
      <c r="G129" s="280">
        <f>E129*'Composições Custo-hora'!$C$78*('BDI '!$D$44+1)</f>
        <v>336.5</v>
      </c>
      <c r="H129" s="280">
        <f>D129*G129</f>
        <v>16825</v>
      </c>
      <c r="I129" s="282">
        <v>0</v>
      </c>
      <c r="J129" s="282">
        <f t="shared" si="10"/>
        <v>0</v>
      </c>
      <c r="K129" s="397"/>
    </row>
    <row r="130" spans="1:11" ht="25.5" x14ac:dyDescent="0.2">
      <c r="A130" s="278" t="s">
        <v>413</v>
      </c>
      <c r="B130" s="276" t="s">
        <v>252</v>
      </c>
      <c r="C130" s="278" t="s">
        <v>29</v>
      </c>
      <c r="D130" s="428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336.5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8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8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336.5</v>
      </c>
      <c r="H131" s="280">
        <f t="shared" si="11"/>
        <v>11441</v>
      </c>
      <c r="I131" s="282">
        <v>0</v>
      </c>
      <c r="J131" s="282">
        <f t="shared" si="10"/>
        <v>0</v>
      </c>
      <c r="K131" s="399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8">
        <v>76</v>
      </c>
      <c r="E132" s="282">
        <f>VLOOKUP(B132,Composições!$B:$K,10,FALSE)</f>
        <v>6.7</v>
      </c>
      <c r="F132" s="282">
        <f t="shared" si="9"/>
        <v>509.2</v>
      </c>
      <c r="G132" s="280">
        <f>E132*'Composições Custo-hora'!$C$78*('BDI '!$D$44+1)</f>
        <v>336.5</v>
      </c>
      <c r="H132" s="280">
        <f t="shared" si="11"/>
        <v>25574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8">
        <v>350</v>
      </c>
      <c r="E133" s="282">
        <f>VLOOKUP(B133,Composições!$B:$K,10,FALSE)</f>
        <v>6.7</v>
      </c>
      <c r="F133" s="282">
        <f t="shared" si="9"/>
        <v>2345</v>
      </c>
      <c r="G133" s="280">
        <f>E133*'Composições Custo-hora'!$C$78*('BDI '!$D$44+1)</f>
        <v>336.5</v>
      </c>
      <c r="H133" s="280">
        <f t="shared" si="11"/>
        <v>117775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8">
        <v>37</v>
      </c>
      <c r="E134" s="282">
        <f>VLOOKUP(B134,Composições!$B:$K,10,FALSE)</f>
        <v>6.7</v>
      </c>
      <c r="F134" s="282">
        <f t="shared" si="9"/>
        <v>247.9</v>
      </c>
      <c r="G134" s="280">
        <f>E134*'Composições Custo-hora'!$C$78*('BDI '!$D$44+1)</f>
        <v>336.5</v>
      </c>
      <c r="H134" s="280">
        <f t="shared" si="11"/>
        <v>12450.5</v>
      </c>
      <c r="I134" s="282">
        <v>0</v>
      </c>
      <c r="J134" s="282">
        <f t="shared" si="10"/>
        <v>0</v>
      </c>
    </row>
    <row r="135" spans="1:11" ht="25.5" x14ac:dyDescent="0.2">
      <c r="A135" s="278" t="s">
        <v>560</v>
      </c>
      <c r="B135" s="276" t="s">
        <v>253</v>
      </c>
      <c r="C135" s="278" t="s">
        <v>29</v>
      </c>
      <c r="D135" s="428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336.5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8">
        <v>350</v>
      </c>
      <c r="E136" s="282">
        <f>VLOOKUP(B136,Composições!$B:$K,10,FALSE)</f>
        <v>6.7</v>
      </c>
      <c r="F136" s="282">
        <f t="shared" si="9"/>
        <v>2345</v>
      </c>
      <c r="G136" s="280">
        <f>E136*'Composições Custo-hora'!$C$78*('BDI '!$D$44+1)</f>
        <v>336.5</v>
      </c>
      <c r="H136" s="280">
        <f t="shared" si="11"/>
        <v>117775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8">
        <v>326</v>
      </c>
      <c r="E137" s="282">
        <f>VLOOKUP(B137,Composições!$B:$K,10,FALSE)</f>
        <v>6.7</v>
      </c>
      <c r="F137" s="282">
        <f t="shared" si="9"/>
        <v>2184.1999999999998</v>
      </c>
      <c r="G137" s="280">
        <f>E137*'Composições Custo-hora'!$C$78*('BDI '!$D$44+1)</f>
        <v>336.5</v>
      </c>
      <c r="H137" s="280">
        <f t="shared" si="11"/>
        <v>109699</v>
      </c>
      <c r="I137" s="282">
        <v>0</v>
      </c>
      <c r="J137" s="282">
        <f t="shared" si="10"/>
        <v>0</v>
      </c>
    </row>
    <row r="138" spans="1:11" ht="25.5" x14ac:dyDescent="0.2">
      <c r="A138" s="278" t="s">
        <v>322</v>
      </c>
      <c r="B138" s="276" t="s">
        <v>255</v>
      </c>
      <c r="C138" s="278" t="s">
        <v>29</v>
      </c>
      <c r="D138" s="428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x14ac:dyDescent="0.2">
      <c r="A139" s="278" t="s">
        <v>347</v>
      </c>
      <c r="B139" s="276" t="s">
        <v>256</v>
      </c>
      <c r="C139" s="278" t="s">
        <v>29</v>
      </c>
      <c r="D139" s="428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x14ac:dyDescent="0.2">
      <c r="A140" s="278" t="s">
        <v>348</v>
      </c>
      <c r="B140" s="276" t="s">
        <v>304</v>
      </c>
      <c r="C140" s="278" t="s">
        <v>29</v>
      </c>
      <c r="D140" s="428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336.5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x14ac:dyDescent="0.2">
      <c r="A141" s="278" t="s">
        <v>561</v>
      </c>
      <c r="B141" s="276" t="s">
        <v>735</v>
      </c>
      <c r="C141" s="278" t="s">
        <v>29</v>
      </c>
      <c r="D141" s="428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336.5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x14ac:dyDescent="0.2">
      <c r="A142" s="278" t="s">
        <v>562</v>
      </c>
      <c r="B142" s="277" t="s">
        <v>340</v>
      </c>
      <c r="C142" s="278" t="s">
        <v>29</v>
      </c>
      <c r="D142" s="428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200.9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x14ac:dyDescent="0.2">
      <c r="A143" s="278" t="s">
        <v>563</v>
      </c>
      <c r="B143" s="355" t="s">
        <v>555</v>
      </c>
      <c r="C143" s="278" t="s">
        <v>354</v>
      </c>
      <c r="D143" s="428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8">
        <v>180</v>
      </c>
      <c r="E144" s="282">
        <f>Composições!K121</f>
        <v>10</v>
      </c>
      <c r="F144" s="282">
        <f t="shared" si="9"/>
        <v>1800</v>
      </c>
      <c r="G144" s="280">
        <f>E144*'Composições Custo-hora'!$C$78*('BDI '!$D$44+1)</f>
        <v>502.24</v>
      </c>
      <c r="H144" s="280">
        <f t="shared" si="11"/>
        <v>90403.199999999997</v>
      </c>
      <c r="I144" s="282">
        <f>Composições!I71</f>
        <v>0</v>
      </c>
      <c r="J144" s="282">
        <f t="shared" si="12"/>
        <v>0</v>
      </c>
    </row>
    <row r="145" spans="1:13" ht="25.5" x14ac:dyDescent="0.2">
      <c r="A145" s="278" t="s">
        <v>685</v>
      </c>
      <c r="B145" s="277" t="s">
        <v>688</v>
      </c>
      <c r="C145" s="278" t="s">
        <v>29</v>
      </c>
      <c r="D145" s="428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x14ac:dyDescent="0.2">
      <c r="A146" s="278" t="s">
        <v>686</v>
      </c>
      <c r="B146" s="277" t="s">
        <v>689</v>
      </c>
      <c r="C146" s="278" t="s">
        <v>29</v>
      </c>
      <c r="D146" s="428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x14ac:dyDescent="0.2">
      <c r="A147" s="278" t="s">
        <v>687</v>
      </c>
      <c r="B147" s="277" t="s">
        <v>690</v>
      </c>
      <c r="C147" s="278" t="s">
        <v>29</v>
      </c>
      <c r="D147" s="428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6" customFormat="1" x14ac:dyDescent="0.2">
      <c r="A148" s="349" t="s">
        <v>428</v>
      </c>
      <c r="B148" s="349"/>
      <c r="C148" s="331"/>
      <c r="D148" s="445"/>
      <c r="E148" s="350"/>
      <c r="F148" s="345">
        <f>SUM(F127:F147)</f>
        <v>10288.9</v>
      </c>
      <c r="G148" s="351"/>
      <c r="H148" s="345">
        <f>SUM(H128:H147)</f>
        <v>516748.7</v>
      </c>
      <c r="I148" s="351"/>
      <c r="J148" s="345">
        <f>ROUND(SUM(J127:J144),2)</f>
        <v>0</v>
      </c>
    </row>
    <row r="149" spans="1:13" s="346" customFormat="1" ht="29.25" customHeight="1" x14ac:dyDescent="0.2">
      <c r="A149" s="331">
        <v>4</v>
      </c>
      <c r="B149" s="354" t="s">
        <v>409</v>
      </c>
      <c r="C149" s="349"/>
      <c r="D149" s="445"/>
      <c r="E149" s="350"/>
      <c r="F149" s="350"/>
      <c r="G149" s="350"/>
      <c r="H149" s="350"/>
      <c r="I149" s="350"/>
      <c r="J149" s="345" t="s">
        <v>650</v>
      </c>
    </row>
    <row r="150" spans="1:13" ht="42" customHeight="1" x14ac:dyDescent="0.2">
      <c r="A150" s="278" t="s">
        <v>416</v>
      </c>
      <c r="B150" s="305" t="s">
        <v>508</v>
      </c>
      <c r="C150" s="278" t="s">
        <v>30</v>
      </c>
      <c r="D150" s="446">
        <v>12474</v>
      </c>
      <c r="E150" s="280">
        <f>VLOOKUP(B150,Composições!$B:$K,10,FALSE)</f>
        <v>0.04</v>
      </c>
      <c r="F150" s="280">
        <f t="shared" ref="F150:F165" si="15">D150*E150</f>
        <v>498.96</v>
      </c>
      <c r="G150" s="280">
        <f>E150*'Composições Custo-hora'!$C$78*('BDI '!$D$44+1)</f>
        <v>2.0099999999999998</v>
      </c>
      <c r="H150" s="280">
        <f>D150*G150</f>
        <v>25072.74</v>
      </c>
      <c r="I150" s="282">
        <v>0</v>
      </c>
      <c r="J150" s="282">
        <f t="shared" ref="J150:J164" si="16">ROUND(D150*I150,2)</f>
        <v>0</v>
      </c>
      <c r="K150" s="397"/>
      <c r="L150" s="429"/>
      <c r="M150" s="429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6">
        <v>3867</v>
      </c>
      <c r="E151" s="280">
        <f>VLOOKUP(B151,Composições!$B:$K,10,FALSE)</f>
        <v>0.04</v>
      </c>
      <c r="F151" s="280">
        <f t="shared" si="15"/>
        <v>154.68</v>
      </c>
      <c r="G151" s="280">
        <f>E151*'Composições Custo-hora'!$C$78*('BDI '!$D$44+1)</f>
        <v>2.0099999999999998</v>
      </c>
      <c r="H151" s="280">
        <f t="shared" ref="H151:H165" si="17">D151*G151</f>
        <v>7772.67</v>
      </c>
      <c r="I151" s="281">
        <f>VLOOKUP(B151,Composições!$B:$K,6,FALSE)</f>
        <v>0</v>
      </c>
      <c r="J151" s="282">
        <f t="shared" si="16"/>
        <v>0</v>
      </c>
      <c r="K151" s="398"/>
      <c r="L151" s="429"/>
      <c r="M151" s="429"/>
    </row>
    <row r="152" spans="1:13" ht="28.5" customHeight="1" x14ac:dyDescent="0.2">
      <c r="A152" s="278" t="s">
        <v>418</v>
      </c>
      <c r="B152" s="276" t="s">
        <v>333</v>
      </c>
      <c r="C152" s="278" t="s">
        <v>30</v>
      </c>
      <c r="D152" s="428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2.0099999999999998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399"/>
    </row>
    <row r="153" spans="1:13" ht="28.5" customHeight="1" x14ac:dyDescent="0.2">
      <c r="A153" s="278" t="s">
        <v>419</v>
      </c>
      <c r="B153" s="276" t="s">
        <v>334</v>
      </c>
      <c r="C153" s="278" t="s">
        <v>30</v>
      </c>
      <c r="D153" s="428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2.0099999999999998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8">
        <v>92964</v>
      </c>
      <c r="E154" s="280">
        <f>VLOOKUP(B154,Composições!$B:$K,10,FALSE)</f>
        <v>0.04</v>
      </c>
      <c r="F154" s="280">
        <f t="shared" si="15"/>
        <v>3718.56</v>
      </c>
      <c r="G154" s="280">
        <f>E154*'Composições Custo-hora'!$C$78*('BDI '!$D$44+1)</f>
        <v>2.0099999999999998</v>
      </c>
      <c r="H154" s="280">
        <f t="shared" si="17"/>
        <v>186857.64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739</v>
      </c>
      <c r="B155" s="277" t="s">
        <v>557</v>
      </c>
      <c r="C155" s="278" t="s">
        <v>35</v>
      </c>
      <c r="D155" s="428">
        <v>9334</v>
      </c>
      <c r="E155" s="280">
        <f>VLOOKUP(B155,Composições!$B:$K,10,FALSE)</f>
        <v>0.03</v>
      </c>
      <c r="F155" s="280">
        <f t="shared" si="15"/>
        <v>280.02</v>
      </c>
      <c r="G155" s="280">
        <f>E155*'Composições Custo-hora'!$C$78*('BDI '!$D$44+1)</f>
        <v>1.51</v>
      </c>
      <c r="H155" s="280">
        <f t="shared" si="17"/>
        <v>14094.34</v>
      </c>
      <c r="I155" s="281">
        <v>0</v>
      </c>
      <c r="J155" s="282">
        <f t="shared" si="16"/>
        <v>0</v>
      </c>
    </row>
    <row r="156" spans="1:13" ht="38.25" x14ac:dyDescent="0.2">
      <c r="A156" s="278" t="s">
        <v>421</v>
      </c>
      <c r="B156" s="276" t="s">
        <v>121</v>
      </c>
      <c r="C156" s="278" t="s">
        <v>35</v>
      </c>
      <c r="D156" s="428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3.01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38.25" x14ac:dyDescent="0.2">
      <c r="A157" s="278" t="s">
        <v>422</v>
      </c>
      <c r="B157" s="276" t="s">
        <v>122</v>
      </c>
      <c r="C157" s="278" t="s">
        <v>35</v>
      </c>
      <c r="D157" s="428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3.01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x14ac:dyDescent="0.2">
      <c r="A158" s="278" t="s">
        <v>423</v>
      </c>
      <c r="B158" s="276" t="s">
        <v>554</v>
      </c>
      <c r="C158" s="278" t="s">
        <v>35</v>
      </c>
      <c r="D158" s="428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1.51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740</v>
      </c>
      <c r="B159" s="276" t="s">
        <v>431</v>
      </c>
      <c r="C159" s="278" t="s">
        <v>35</v>
      </c>
      <c r="D159" s="428">
        <v>16192</v>
      </c>
      <c r="E159" s="280">
        <f>VLOOKUP(B159,Composições!$B:$K,10,FALSE)</f>
        <v>0.02</v>
      </c>
      <c r="F159" s="280">
        <f t="shared" si="15"/>
        <v>323.83999999999997</v>
      </c>
      <c r="G159" s="280">
        <f>E159*'Composições Custo-hora'!$C$78*('BDI '!$D$44+1)</f>
        <v>1</v>
      </c>
      <c r="H159" s="280">
        <f t="shared" si="17"/>
        <v>16192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741</v>
      </c>
      <c r="B160" s="306" t="s">
        <v>432</v>
      </c>
      <c r="C160" s="278" t="s">
        <v>35</v>
      </c>
      <c r="D160" s="428">
        <v>287</v>
      </c>
      <c r="E160" s="280">
        <f>VLOOKUP(B160,Composições!$B:$K,10,FALSE)</f>
        <v>0.03</v>
      </c>
      <c r="F160" s="280">
        <f t="shared" si="15"/>
        <v>8.61</v>
      </c>
      <c r="G160" s="280">
        <f>E160*'Composições Custo-hora'!$C$78*('BDI '!$D$44+1)</f>
        <v>1.51</v>
      </c>
      <c r="H160" s="280">
        <f t="shared" si="17"/>
        <v>433.37</v>
      </c>
      <c r="I160" s="281">
        <v>0</v>
      </c>
      <c r="J160" s="282">
        <f t="shared" si="16"/>
        <v>0</v>
      </c>
    </row>
    <row r="161" spans="1:13" x14ac:dyDescent="0.2">
      <c r="A161" s="278" t="s">
        <v>119</v>
      </c>
      <c r="B161" s="277" t="s">
        <v>336</v>
      </c>
      <c r="C161" s="278" t="s">
        <v>35</v>
      </c>
      <c r="D161" s="428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2.0099999999999998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3" x14ac:dyDescent="0.2">
      <c r="A162" s="278" t="s">
        <v>272</v>
      </c>
      <c r="B162" s="276" t="s">
        <v>274</v>
      </c>
      <c r="C162" s="278" t="s">
        <v>30</v>
      </c>
      <c r="D162" s="428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2.0099999999999998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3" ht="25.5" x14ac:dyDescent="0.2">
      <c r="A163" s="278" t="s">
        <v>349</v>
      </c>
      <c r="B163" s="303" t="s">
        <v>742</v>
      </c>
      <c r="C163" s="278" t="s">
        <v>35</v>
      </c>
      <c r="D163" s="428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525.34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3" x14ac:dyDescent="0.2">
      <c r="A164" s="278" t="s">
        <v>350</v>
      </c>
      <c r="B164" s="303" t="s">
        <v>274</v>
      </c>
      <c r="C164" s="278" t="s">
        <v>30</v>
      </c>
      <c r="D164" s="428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2.0099999999999998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3" ht="38.25" x14ac:dyDescent="0.2">
      <c r="A165" s="278" t="s">
        <v>556</v>
      </c>
      <c r="B165" s="303" t="s">
        <v>551</v>
      </c>
      <c r="C165" s="278" t="s">
        <v>35</v>
      </c>
      <c r="D165" s="428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1.51</v>
      </c>
      <c r="H165" s="280">
        <f t="shared" si="17"/>
        <v>0</v>
      </c>
      <c r="I165" s="281">
        <v>0</v>
      </c>
      <c r="J165" s="282"/>
    </row>
    <row r="166" spans="1:13" s="346" customFormat="1" x14ac:dyDescent="0.2">
      <c r="A166" s="356" t="s">
        <v>428</v>
      </c>
      <c r="B166" s="357"/>
      <c r="C166" s="357"/>
      <c r="D166" s="322" t="s">
        <v>650</v>
      </c>
      <c r="E166" s="358"/>
      <c r="F166" s="345">
        <f>SUM(F150:F165)</f>
        <v>4984.67</v>
      </c>
      <c r="G166" s="359"/>
      <c r="H166" s="345">
        <f>SUM(H150:H165)</f>
        <v>250422.76</v>
      </c>
      <c r="I166" s="360"/>
      <c r="J166" s="345">
        <f>ROUND(SUM(J150:J165),2)</f>
        <v>0</v>
      </c>
    </row>
    <row r="167" spans="1:13" x14ac:dyDescent="0.2">
      <c r="A167" s="361"/>
      <c r="B167" s="362"/>
      <c r="C167" s="362"/>
      <c r="D167" s="323" t="s">
        <v>650</v>
      </c>
      <c r="E167" s="362"/>
      <c r="F167" s="363"/>
      <c r="G167" s="363"/>
      <c r="H167" s="363"/>
      <c r="I167" s="364"/>
      <c r="J167" s="282"/>
    </row>
    <row r="168" spans="1:13" s="346" customFormat="1" ht="29.25" customHeight="1" x14ac:dyDescent="0.2">
      <c r="A168" s="356" t="s">
        <v>448</v>
      </c>
      <c r="B168" s="357"/>
      <c r="C168" s="365"/>
      <c r="D168" s="322" t="s">
        <v>650</v>
      </c>
      <c r="E168" s="322"/>
      <c r="F168" s="366"/>
      <c r="G168" s="366"/>
      <c r="H168" s="366"/>
      <c r="I168" s="367"/>
      <c r="J168" s="345">
        <f>J124+J148+J166</f>
        <v>3242490.31</v>
      </c>
    </row>
    <row r="169" spans="1:13" s="346" customFormat="1" ht="12.75" customHeight="1" x14ac:dyDescent="0.2">
      <c r="A169" s="307"/>
      <c r="B169" s="368"/>
      <c r="C169" s="369"/>
      <c r="D169" s="324" t="s">
        <v>650</v>
      </c>
      <c r="E169" s="324"/>
      <c r="F169" s="324"/>
      <c r="G169" s="324"/>
      <c r="H169" s="324"/>
      <c r="I169" s="370"/>
      <c r="J169" s="371" t="s">
        <v>650</v>
      </c>
    </row>
    <row r="170" spans="1:13" s="346" customFormat="1" ht="29.25" customHeight="1" x14ac:dyDescent="0.2">
      <c r="A170" s="331">
        <v>5</v>
      </c>
      <c r="B170" s="337" t="s">
        <v>436</v>
      </c>
      <c r="C170" s="338"/>
      <c r="D170" s="320" t="s">
        <v>650</v>
      </c>
      <c r="E170" s="320"/>
      <c r="F170" s="320"/>
      <c r="G170" s="320"/>
      <c r="H170" s="320"/>
      <c r="I170" s="320"/>
      <c r="J170" s="339" t="s">
        <v>650</v>
      </c>
    </row>
    <row r="171" spans="1:13" ht="25.5" x14ac:dyDescent="0.2">
      <c r="A171" s="307" t="s">
        <v>425</v>
      </c>
      <c r="B171" s="276" t="s">
        <v>757</v>
      </c>
      <c r="C171" s="278" t="s">
        <v>31</v>
      </c>
      <c r="D171" s="280">
        <f>F124+F148+F166</f>
        <v>24768.75</v>
      </c>
      <c r="E171" s="308"/>
      <c r="F171" s="308"/>
      <c r="G171" s="308"/>
      <c r="H171" s="308"/>
      <c r="I171" s="309">
        <f>('Composições Custo-hora'!C78)*('BDI '!D44+1)</f>
        <v>50.22</v>
      </c>
      <c r="J171" s="282">
        <f>SUM(H124,H148,H166)</f>
        <v>1244051.51</v>
      </c>
    </row>
    <row r="172" spans="1:13" x14ac:dyDescent="0.2">
      <c r="A172" s="310" t="s">
        <v>548</v>
      </c>
      <c r="B172" s="311" t="s">
        <v>555</v>
      </c>
      <c r="C172" s="278" t="s">
        <v>571</v>
      </c>
      <c r="D172" s="280">
        <v>1212001.3999999999</v>
      </c>
      <c r="E172" s="308"/>
      <c r="F172" s="308"/>
      <c r="G172" s="308"/>
      <c r="H172" s="308"/>
      <c r="I172" s="309">
        <f>0.36*('BDI '!D44+1)</f>
        <v>0.47</v>
      </c>
      <c r="J172" s="282">
        <f>IF('BDI '!D44&lt;&gt;0,ROUND(D172*I172,2),0)</f>
        <v>569640.66</v>
      </c>
    </row>
    <row r="173" spans="1:13" s="346" customFormat="1" x14ac:dyDescent="0.2">
      <c r="A173" s="356" t="s">
        <v>437</v>
      </c>
      <c r="B173" s="357"/>
      <c r="C173" s="357"/>
      <c r="D173" s="322" t="s">
        <v>650</v>
      </c>
      <c r="E173" s="357"/>
      <c r="F173" s="357"/>
      <c r="G173" s="357"/>
      <c r="H173" s="357"/>
      <c r="I173" s="358"/>
      <c r="J173" s="345">
        <f>ROUND(SUM(J171:J172),2)</f>
        <v>1813692.17</v>
      </c>
    </row>
    <row r="174" spans="1:13" ht="15" customHeight="1" x14ac:dyDescent="0.2">
      <c r="A174" s="361"/>
      <c r="B174" s="362"/>
      <c r="C174" s="362"/>
      <c r="D174" s="323" t="s">
        <v>650</v>
      </c>
      <c r="E174" s="362"/>
      <c r="F174" s="362"/>
      <c r="G174" s="362"/>
      <c r="H174" s="362"/>
      <c r="I174" s="362"/>
      <c r="J174" s="372"/>
    </row>
    <row r="175" spans="1:13" s="346" customFormat="1" ht="29.25" customHeight="1" x14ac:dyDescent="0.2">
      <c r="A175" s="331">
        <v>6</v>
      </c>
      <c r="B175" s="337" t="s">
        <v>433</v>
      </c>
      <c r="C175" s="338"/>
      <c r="D175" s="320" t="s">
        <v>650</v>
      </c>
      <c r="E175" s="320"/>
      <c r="F175" s="320"/>
      <c r="G175" s="320"/>
      <c r="H175" s="320"/>
      <c r="I175" s="320"/>
      <c r="J175" s="339" t="s">
        <v>650</v>
      </c>
    </row>
    <row r="176" spans="1:13" s="346" customFormat="1" ht="29.25" customHeight="1" x14ac:dyDescent="0.2">
      <c r="A176" s="331" t="s">
        <v>426</v>
      </c>
      <c r="B176" s="373" t="s">
        <v>434</v>
      </c>
      <c r="C176" s="338"/>
      <c r="D176" s="320" t="s">
        <v>650</v>
      </c>
      <c r="E176" s="338"/>
      <c r="F176" s="338"/>
      <c r="G176" s="338"/>
      <c r="H176" s="338"/>
      <c r="I176" s="374"/>
      <c r="J176" s="345">
        <f>J168</f>
        <v>3242490.31</v>
      </c>
      <c r="M176" s="463"/>
    </row>
    <row r="177" spans="1:11" ht="29.25" customHeight="1" x14ac:dyDescent="0.2">
      <c r="A177" s="278" t="s">
        <v>427</v>
      </c>
      <c r="B177" s="375" t="s">
        <v>435</v>
      </c>
      <c r="C177" s="376"/>
      <c r="D177" s="325" t="s">
        <v>650</v>
      </c>
      <c r="E177" s="376"/>
      <c r="F177" s="377"/>
      <c r="G177" s="377"/>
      <c r="H177" s="377"/>
      <c r="I177" s="378">
        <v>0</v>
      </c>
      <c r="J177" s="282">
        <f>ROUND(J176*I177,2)</f>
        <v>0</v>
      </c>
    </row>
    <row r="178" spans="1:11" s="346" customFormat="1" ht="29.25" customHeight="1" x14ac:dyDescent="0.2">
      <c r="A178" s="488" t="s">
        <v>461</v>
      </c>
      <c r="B178" s="489"/>
      <c r="C178" s="489"/>
      <c r="D178" s="322" t="s">
        <v>650</v>
      </c>
      <c r="E178" s="357"/>
      <c r="F178" s="357"/>
      <c r="G178" s="357"/>
      <c r="H178" s="357"/>
      <c r="I178" s="358"/>
      <c r="J178" s="410">
        <f>((ROUND(SUM(J176:J177),2)))</f>
        <v>3242490.31</v>
      </c>
    </row>
    <row r="179" spans="1:11" ht="29.25" customHeight="1" x14ac:dyDescent="0.2">
      <c r="A179" s="278" t="s">
        <v>439</v>
      </c>
      <c r="B179" s="490" t="s">
        <v>424</v>
      </c>
      <c r="C179" s="491"/>
      <c r="D179" s="325" t="s">
        <v>650</v>
      </c>
      <c r="E179" s="376"/>
      <c r="F179" s="376"/>
      <c r="G179" s="376"/>
      <c r="H179" s="376"/>
      <c r="I179" s="377"/>
      <c r="J179" s="282">
        <f>J173</f>
        <v>1813692.17</v>
      </c>
    </row>
    <row r="180" spans="1:11" ht="29.25" customHeight="1" x14ac:dyDescent="0.2">
      <c r="A180" s="278" t="s">
        <v>440</v>
      </c>
      <c r="B180" s="490" t="s">
        <v>438</v>
      </c>
      <c r="C180" s="491"/>
      <c r="D180" s="325" t="s">
        <v>650</v>
      </c>
      <c r="E180" s="376"/>
      <c r="F180" s="377"/>
      <c r="G180" s="377"/>
      <c r="H180" s="377"/>
      <c r="I180" s="379">
        <v>0</v>
      </c>
      <c r="J180" s="282">
        <f>ROUND(J179*I180,2)</f>
        <v>0</v>
      </c>
    </row>
    <row r="181" spans="1:11" s="346" customFormat="1" ht="29.25" customHeight="1" x14ac:dyDescent="0.2">
      <c r="A181" s="499" t="s">
        <v>462</v>
      </c>
      <c r="B181" s="500"/>
      <c r="C181" s="500"/>
      <c r="D181" s="320" t="s">
        <v>650</v>
      </c>
      <c r="E181" s="338"/>
      <c r="F181" s="338"/>
      <c r="G181" s="338"/>
      <c r="H181" s="338"/>
      <c r="I181" s="409"/>
      <c r="J181" s="410">
        <f>ROUND(SUM(J179:J180),2)</f>
        <v>1813692.17</v>
      </c>
    </row>
    <row r="182" spans="1:11" s="346" customFormat="1" ht="29.25" customHeight="1" x14ac:dyDescent="0.2">
      <c r="A182" s="331">
        <v>7</v>
      </c>
      <c r="B182" s="337" t="s">
        <v>691</v>
      </c>
      <c r="C182" s="338"/>
      <c r="D182" s="320" t="s">
        <v>650</v>
      </c>
      <c r="E182" s="350" t="s">
        <v>769</v>
      </c>
      <c r="F182" s="332" t="s">
        <v>770</v>
      </c>
      <c r="G182" s="332" t="s">
        <v>772</v>
      </c>
      <c r="H182" s="331" t="s">
        <v>773</v>
      </c>
      <c r="I182" s="331" t="s">
        <v>771</v>
      </c>
      <c r="J182" s="339" t="s">
        <v>650</v>
      </c>
    </row>
    <row r="183" spans="1:11" ht="42" customHeight="1" x14ac:dyDescent="0.2">
      <c r="A183" s="278" t="s">
        <v>550</v>
      </c>
      <c r="B183" s="505" t="s">
        <v>774</v>
      </c>
      <c r="C183" s="506"/>
      <c r="D183" s="507"/>
      <c r="E183" s="312" t="s">
        <v>87</v>
      </c>
      <c r="F183" s="279">
        <v>68</v>
      </c>
      <c r="G183" s="428">
        <v>399</v>
      </c>
      <c r="H183" s="428">
        <v>399</v>
      </c>
      <c r="I183" s="313">
        <f>Insumos!C203</f>
        <v>13.12</v>
      </c>
      <c r="J183" s="410">
        <f>F183*(G183+H183)*I183</f>
        <v>711943.68000000005</v>
      </c>
    </row>
    <row r="184" spans="1:11" ht="42" customHeight="1" x14ac:dyDescent="0.2">
      <c r="A184" s="278" t="s">
        <v>692</v>
      </c>
      <c r="B184" s="505" t="s">
        <v>775</v>
      </c>
      <c r="C184" s="506"/>
      <c r="D184" s="507"/>
      <c r="E184" s="312" t="s">
        <v>87</v>
      </c>
      <c r="F184" s="279">
        <v>176</v>
      </c>
      <c r="G184" s="428">
        <v>399</v>
      </c>
      <c r="H184" s="428">
        <v>399</v>
      </c>
      <c r="I184" s="313">
        <f>Insumos!C204</f>
        <v>9.14</v>
      </c>
      <c r="J184" s="410">
        <f>F184*(G184+H184)*I184</f>
        <v>1283694.72</v>
      </c>
    </row>
    <row r="185" spans="1:11" ht="79.5" customHeight="1" x14ac:dyDescent="0.2">
      <c r="A185" s="490"/>
      <c r="B185" s="491"/>
      <c r="C185" s="491"/>
      <c r="D185" s="491"/>
      <c r="E185" s="491"/>
      <c r="F185" s="491"/>
      <c r="G185" s="491"/>
      <c r="H185" s="491"/>
      <c r="I185" s="508"/>
      <c r="J185" s="282"/>
      <c r="K185"/>
    </row>
    <row r="186" spans="1:11" ht="27.75" customHeight="1" x14ac:dyDescent="0.2">
      <c r="A186" s="501" t="s">
        <v>743</v>
      </c>
      <c r="B186" s="502"/>
      <c r="C186" s="502"/>
      <c r="D186" s="503"/>
      <c r="E186" s="502"/>
      <c r="F186" s="502"/>
      <c r="G186" s="502"/>
      <c r="H186" s="502"/>
      <c r="I186" s="504"/>
      <c r="J186" s="411">
        <f>IF(ROUND(SUM(J178,J181,J183,J184),2)-0.01=-0.01,0,ROUND(SUM(J178,J181,J183,J184),2)-0.01)</f>
        <v>7051820.8700000001</v>
      </c>
      <c r="K186" s="400"/>
    </row>
    <row r="187" spans="1:11" x14ac:dyDescent="0.2">
      <c r="C187" s="382"/>
    </row>
    <row r="188" spans="1:11" x14ac:dyDescent="0.2">
      <c r="C188" s="382"/>
    </row>
    <row r="189" spans="1:11" x14ac:dyDescent="0.2">
      <c r="C189" s="384"/>
      <c r="D189" s="327"/>
      <c r="E189" s="385"/>
      <c r="F189" s="385"/>
      <c r="G189" s="385"/>
      <c r="H189" s="385"/>
      <c r="I189" s="385"/>
      <c r="J189" s="386"/>
    </row>
    <row r="190" spans="1:11" x14ac:dyDescent="0.2">
      <c r="B190" s="387"/>
      <c r="C190" s="388"/>
      <c r="D190" s="327"/>
      <c r="E190" s="389"/>
      <c r="F190" s="389"/>
      <c r="G190" s="389"/>
      <c r="H190" s="389"/>
      <c r="I190" s="389"/>
      <c r="J190" s="390"/>
    </row>
    <row r="191" spans="1:11" s="330" customFormat="1" x14ac:dyDescent="0.2">
      <c r="A191" s="380"/>
      <c r="B191" s="387"/>
      <c r="C191" s="388"/>
      <c r="D191" s="327"/>
      <c r="E191" s="327"/>
      <c r="F191"/>
      <c r="G191"/>
      <c r="H191"/>
      <c r="I191" s="383"/>
      <c r="J191" s="391"/>
    </row>
    <row r="192" spans="1:11" s="330" customFormat="1" x14ac:dyDescent="0.2">
      <c r="A192" s="380"/>
      <c r="B192" s="387"/>
      <c r="C192" s="388"/>
      <c r="D192" s="327"/>
      <c r="E192" s="327"/>
      <c r="F192" s="326"/>
      <c r="G192" s="326"/>
      <c r="H192" s="326"/>
      <c r="I192" s="383"/>
      <c r="J192" s="391"/>
    </row>
    <row r="193" spans="1:10" s="330" customFormat="1" ht="14.25" x14ac:dyDescent="0.2">
      <c r="A193" s="380"/>
      <c r="B193" s="381"/>
      <c r="C193" s="388"/>
      <c r="D193" s="327"/>
      <c r="E193" s="326"/>
      <c r="F193" s="326"/>
      <c r="G193" s="326"/>
      <c r="H193" s="326"/>
      <c r="I193" s="326"/>
      <c r="J193" s="392"/>
    </row>
    <row r="194" spans="1:10" s="330" customFormat="1" x14ac:dyDescent="0.2">
      <c r="A194" s="380"/>
      <c r="B194" s="393"/>
      <c r="C194" s="388"/>
      <c r="D194" s="328"/>
      <c r="E194" s="391"/>
      <c r="F194" s="326"/>
      <c r="G194" s="326"/>
      <c r="H194" s="326"/>
      <c r="I194" s="326"/>
      <c r="J194" s="347"/>
    </row>
    <row r="195" spans="1:10" s="330" customFormat="1" x14ac:dyDescent="0.2">
      <c r="A195" s="380"/>
      <c r="B195" s="381"/>
      <c r="C195" s="388"/>
      <c r="D195" s="327"/>
      <c r="E195" s="394"/>
      <c r="F195" s="326"/>
      <c r="G195" s="326"/>
      <c r="H195" s="326"/>
      <c r="I195" s="326"/>
      <c r="J195" s="347"/>
    </row>
    <row r="196" spans="1:10" s="330" customFormat="1" x14ac:dyDescent="0.2">
      <c r="A196" s="380"/>
      <c r="B196" s="381"/>
      <c r="C196" s="388"/>
      <c r="D196" s="327"/>
      <c r="E196" s="395"/>
      <c r="F196" s="326"/>
      <c r="G196" s="326"/>
      <c r="H196" s="326"/>
      <c r="I196" s="326"/>
      <c r="J196" s="347"/>
    </row>
    <row r="197" spans="1:10" s="330" customFormat="1" x14ac:dyDescent="0.2">
      <c r="A197" s="380"/>
      <c r="B197" s="381"/>
      <c r="C197" s="380"/>
      <c r="D197" s="326"/>
      <c r="E197" s="326"/>
      <c r="F197" s="326"/>
      <c r="G197" s="326"/>
      <c r="H197" s="326"/>
      <c r="I197" s="326"/>
      <c r="J197" s="347"/>
    </row>
    <row r="198" spans="1:10" s="330" customFormat="1" x14ac:dyDescent="0.2">
      <c r="A198" s="380"/>
      <c r="B198" s="381"/>
      <c r="C198" s="380"/>
      <c r="D198" s="326"/>
      <c r="E198" s="326"/>
      <c r="F198" s="326"/>
      <c r="G198" s="326"/>
      <c r="H198" s="326"/>
      <c r="I198" s="326"/>
      <c r="J198" s="347"/>
    </row>
    <row r="199" spans="1:10" s="330" customFormat="1" ht="14.25" x14ac:dyDescent="0.2">
      <c r="A199" s="380"/>
      <c r="B199" s="381"/>
      <c r="C199" s="380"/>
      <c r="D199" s="326"/>
      <c r="E199" s="396"/>
      <c r="F199" s="326"/>
      <c r="G199" s="326"/>
      <c r="H199" s="326"/>
      <c r="I199" s="326"/>
      <c r="J199" s="347"/>
    </row>
    <row r="200" spans="1:10" s="330" customFormat="1" x14ac:dyDescent="0.2">
      <c r="A200" s="380"/>
      <c r="B200" s="381"/>
      <c r="C200" s="380"/>
      <c r="D200" s="326"/>
      <c r="E200" s="326"/>
      <c r="F200" s="326"/>
      <c r="G200" s="326"/>
      <c r="H200" s="326"/>
      <c r="I200" s="326"/>
      <c r="J200" s="347"/>
    </row>
    <row r="201" spans="1:10" s="330" customFormat="1" x14ac:dyDescent="0.2">
      <c r="A201" s="380"/>
      <c r="B201" s="381"/>
      <c r="C201" s="380"/>
      <c r="D201" s="326"/>
      <c r="E201" s="326"/>
      <c r="F201" s="326"/>
      <c r="G201" s="326"/>
      <c r="H201" s="326"/>
      <c r="I201" s="326"/>
      <c r="J201" s="347"/>
    </row>
    <row r="202" spans="1:10" s="330" customFormat="1" x14ac:dyDescent="0.2">
      <c r="A202" s="380"/>
      <c r="B202" s="381"/>
      <c r="C202" s="380"/>
      <c r="D202" s="326"/>
      <c r="E202" s="326"/>
      <c r="F202" s="326"/>
      <c r="G202" s="326"/>
      <c r="H202" s="326"/>
      <c r="I202" s="383"/>
      <c r="J202" s="347"/>
    </row>
    <row r="203" spans="1:10" s="330" customFormat="1" x14ac:dyDescent="0.2">
      <c r="A203" s="380"/>
      <c r="B203" s="381"/>
      <c r="C203" s="380"/>
      <c r="D203" s="326"/>
      <c r="E203" s="326"/>
      <c r="F203" s="326"/>
      <c r="G203" s="326"/>
      <c r="H203" s="326"/>
      <c r="I203" s="383"/>
      <c r="J203" s="347"/>
    </row>
  </sheetData>
  <autoFilter ref="A5:J184" xr:uid="{00000000-0009-0000-0000-000006000000}"/>
  <mergeCells count="13">
    <mergeCell ref="B180:C180"/>
    <mergeCell ref="A181:C181"/>
    <mergeCell ref="A186:I186"/>
    <mergeCell ref="B183:D183"/>
    <mergeCell ref="B184:D184"/>
    <mergeCell ref="A185:I185"/>
    <mergeCell ref="A178:C178"/>
    <mergeCell ref="B179:C179"/>
    <mergeCell ref="A1:J1"/>
    <mergeCell ref="A2:J2"/>
    <mergeCell ref="A4:J4"/>
    <mergeCell ref="A3:J3"/>
    <mergeCell ref="A8:I8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08 -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1430" activePane="bottomLeft" state="frozen"/>
      <selection activeCell="B15" sqref="B15:F15"/>
      <selection pane="bottomLeft" activeCell="B1446" sqref="B1446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697</v>
      </c>
      <c r="G1" s="250" t="s">
        <v>2</v>
      </c>
      <c r="H1" s="250" t="s">
        <v>430</v>
      </c>
      <c r="I1" s="250" t="s">
        <v>698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755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755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755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755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755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755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755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755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755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755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755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755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755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755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755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755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755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755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755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755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755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755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755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755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755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755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755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755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755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755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755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755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755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755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755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755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755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755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755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755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755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755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755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 t="e">
        <f>VLOOKUP(B73,Insumos!$A$2:$C$204,3,FALSE)</f>
        <v>#VALUE!</v>
      </c>
      <c r="J73" s="241"/>
      <c r="K73" s="241">
        <f>G74</f>
        <v>0.04</v>
      </c>
    </row>
    <row r="74" spans="1:11" x14ac:dyDescent="0.2">
      <c r="A74" s="252" t="s">
        <v>755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755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755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755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755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755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755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755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755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755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739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755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740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755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741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755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755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64.5</v>
      </c>
      <c r="J112" s="241"/>
      <c r="K112" s="241">
        <f>G113</f>
        <v>0.04</v>
      </c>
    </row>
    <row r="113" spans="1:14" x14ac:dyDescent="0.2">
      <c r="A113" s="252" t="s">
        <v>755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11.29</v>
      </c>
      <c r="J115" s="241"/>
      <c r="K115" s="241">
        <f>G116</f>
        <v>0.04</v>
      </c>
    </row>
    <row r="116" spans="1:14" x14ac:dyDescent="0.2">
      <c r="A116" s="252" t="s">
        <v>755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755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64.5</v>
      </c>
      <c r="J118" s="241"/>
      <c r="K118" s="241">
        <f>G119</f>
        <v>0.04</v>
      </c>
    </row>
    <row r="119" spans="1:14" x14ac:dyDescent="0.2">
      <c r="A119" s="252" t="s">
        <v>755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742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71.290000000000006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731</v>
      </c>
      <c r="C127" s="118" t="s">
        <v>579</v>
      </c>
      <c r="D127" s="240" t="s">
        <v>509</v>
      </c>
      <c r="E127" s="100"/>
      <c r="F127" s="241">
        <f>SUMIF('Lote-08_RDRA_34,5kV'!$B$10:$B$123,Composições!B127,'Lote-08_RDRA_34,5kV'!$D$10:$D$123)</f>
        <v>0</v>
      </c>
      <c r="G127" s="241"/>
      <c r="H127" s="238"/>
      <c r="I127" s="241">
        <f>SUM(I128:I134)</f>
        <v>1269.01</v>
      </c>
      <c r="J127" s="241">
        <f>SUM(J128:J134)</f>
        <v>0</v>
      </c>
      <c r="K127" s="402">
        <v>3.5</v>
      </c>
    </row>
    <row r="128" spans="1:14" x14ac:dyDescent="0.2">
      <c r="A128" s="252" t="s">
        <v>755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255.96</v>
      </c>
      <c r="I128" s="116">
        <f t="shared" ref="I128:I134" si="1">H128*G128</f>
        <v>255.96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755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3.33</v>
      </c>
      <c r="I129" s="116">
        <f t="shared" si="1"/>
        <v>13.32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755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25.34</v>
      </c>
      <c r="I130" s="116">
        <f t="shared" si="1"/>
        <v>50.68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755</v>
      </c>
      <c r="B131" s="256" t="s">
        <v>704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174.02</v>
      </c>
      <c r="I131" s="116">
        <f t="shared" si="1"/>
        <v>522.05999999999995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755</v>
      </c>
      <c r="B132" s="256" t="s">
        <v>701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101.43</v>
      </c>
      <c r="I132" s="116">
        <f t="shared" si="1"/>
        <v>304.29000000000002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755</v>
      </c>
      <c r="B133" s="256" t="s">
        <v>709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14.35</v>
      </c>
      <c r="I133" s="116">
        <f t="shared" si="1"/>
        <v>43.05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755</v>
      </c>
      <c r="B134" s="256" t="s">
        <v>710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26.55</v>
      </c>
      <c r="I134" s="116">
        <f t="shared" si="1"/>
        <v>79.650000000000006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SUMIF('Lote-08_RDRA_34,5kV'!$B$10:$B$123,Composições!B136,'Lote-08_RDRA_34,5kV'!$D$10:$D$123)</f>
        <v>0</v>
      </c>
      <c r="G136" s="241"/>
      <c r="H136" s="240"/>
      <c r="I136" s="241">
        <f>SUM(I137:I142)</f>
        <v>483.74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755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255.96</v>
      </c>
      <c r="I137" s="116">
        <f t="shared" ref="I137:I142" si="4">H137*G137</f>
        <v>255.96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755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3.33</v>
      </c>
      <c r="I138" s="116">
        <f t="shared" si="4"/>
        <v>13.32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755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25.34</v>
      </c>
      <c r="I139" s="116">
        <f t="shared" si="4"/>
        <v>50.68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755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33.85</v>
      </c>
      <c r="I140" s="116">
        <f t="shared" si="4"/>
        <v>67.7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755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40.39</v>
      </c>
      <c r="I141" s="116">
        <f t="shared" si="4"/>
        <v>80.78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755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7.65</v>
      </c>
      <c r="I142" s="116">
        <f t="shared" si="4"/>
        <v>15.3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SUMIF('Lote-08_RDRA_34,5kV'!$B$10:$B$123,Composições!B144,'Lote-08_RDRA_34,5kV'!$D$10:$D$123)</f>
        <v>0</v>
      </c>
      <c r="G144" s="241"/>
      <c r="H144" s="240"/>
      <c r="I144" s="241">
        <f>SUM(I145:I150)</f>
        <v>565.63</v>
      </c>
      <c r="J144" s="241">
        <f>SUM(J145:J150)</f>
        <v>0</v>
      </c>
      <c r="K144" s="241">
        <v>3.5</v>
      </c>
    </row>
    <row r="145" spans="1:11" x14ac:dyDescent="0.2">
      <c r="A145" s="252" t="s">
        <v>755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255.96</v>
      </c>
      <c r="I145" s="116">
        <f t="shared" ref="I145:I150" si="7">H145*G145</f>
        <v>255.96</v>
      </c>
      <c r="J145" s="116">
        <f t="shared" ref="J145:J150" si="8">F145*H145</f>
        <v>0</v>
      </c>
      <c r="K145" s="116"/>
    </row>
    <row r="146" spans="1:11" x14ac:dyDescent="0.2">
      <c r="A146" s="252" t="s">
        <v>755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3.33</v>
      </c>
      <c r="I146" s="116">
        <f t="shared" si="7"/>
        <v>13.32</v>
      </c>
      <c r="J146" s="116">
        <f t="shared" si="8"/>
        <v>0</v>
      </c>
      <c r="K146" s="116"/>
    </row>
    <row r="147" spans="1:11" ht="25.5" x14ac:dyDescent="0.2">
      <c r="A147" s="252" t="s">
        <v>755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25.34</v>
      </c>
      <c r="I147" s="116">
        <f t="shared" si="7"/>
        <v>50.68</v>
      </c>
      <c r="J147" s="116">
        <f t="shared" si="8"/>
        <v>0</v>
      </c>
      <c r="K147" s="116"/>
    </row>
    <row r="148" spans="1:11" x14ac:dyDescent="0.2">
      <c r="A148" s="252" t="s">
        <v>755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33.85</v>
      </c>
      <c r="I148" s="116">
        <f t="shared" si="7"/>
        <v>101.55</v>
      </c>
      <c r="J148" s="116">
        <f t="shared" si="8"/>
        <v>0</v>
      </c>
      <c r="K148" s="116"/>
    </row>
    <row r="149" spans="1:11" x14ac:dyDescent="0.2">
      <c r="A149" s="252" t="s">
        <v>755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40.39</v>
      </c>
      <c r="I149" s="116">
        <f t="shared" si="7"/>
        <v>121.17</v>
      </c>
      <c r="J149" s="116">
        <f t="shared" si="8"/>
        <v>0</v>
      </c>
      <c r="K149" s="116"/>
    </row>
    <row r="150" spans="1:11" ht="25.5" x14ac:dyDescent="0.2">
      <c r="A150" s="252" t="s">
        <v>755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7.65</v>
      </c>
      <c r="I150" s="116">
        <f t="shared" si="7"/>
        <v>22.95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755</v>
      </c>
      <c r="B152" s="239" t="s">
        <v>718</v>
      </c>
      <c r="C152" s="118" t="s">
        <v>578</v>
      </c>
      <c r="D152" s="240"/>
      <c r="E152" s="100"/>
      <c r="F152" s="241">
        <f>SUMIF('Lote-08_RDRA_34,5kV'!$B$10:$B$123,Composições!B152,'Lote-08_RDRA_34,5kV'!$D$10:$D$123)</f>
        <v>0</v>
      </c>
      <c r="G152" s="241"/>
      <c r="H152" s="240"/>
      <c r="I152" s="241">
        <f>SUM(I153:I158)</f>
        <v>899.56</v>
      </c>
      <c r="J152" s="241">
        <f>SUM(J153:J158)</f>
        <v>0</v>
      </c>
      <c r="K152" s="403">
        <v>3</v>
      </c>
    </row>
    <row r="153" spans="1:11" x14ac:dyDescent="0.2">
      <c r="A153" s="252" t="s">
        <v>755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255.96</v>
      </c>
      <c r="I153" s="116">
        <f t="shared" ref="I153:I159" si="10">H153*G153</f>
        <v>255.96</v>
      </c>
      <c r="J153" s="116">
        <f t="shared" ref="J153:J159" si="11">F153*H153</f>
        <v>0</v>
      </c>
      <c r="K153" s="116"/>
    </row>
    <row r="154" spans="1:11" x14ac:dyDescent="0.2">
      <c r="A154" s="252" t="s">
        <v>755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3.33</v>
      </c>
      <c r="I154" s="116">
        <f t="shared" si="10"/>
        <v>13.32</v>
      </c>
      <c r="J154" s="116">
        <f t="shared" si="11"/>
        <v>0</v>
      </c>
      <c r="K154" s="116"/>
    </row>
    <row r="155" spans="1:11" ht="25.5" x14ac:dyDescent="0.2">
      <c r="A155" s="252" t="s">
        <v>755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25.34</v>
      </c>
      <c r="I155" s="116">
        <f t="shared" si="10"/>
        <v>50.68</v>
      </c>
      <c r="J155" s="116">
        <f t="shared" si="11"/>
        <v>0</v>
      </c>
      <c r="K155" s="116"/>
    </row>
    <row r="156" spans="1:11" x14ac:dyDescent="0.2">
      <c r="A156" s="252" t="s">
        <v>755</v>
      </c>
      <c r="B156" s="256" t="s">
        <v>704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174.02</v>
      </c>
      <c r="I156" s="116">
        <f t="shared" si="10"/>
        <v>348.04</v>
      </c>
      <c r="J156" s="116">
        <f t="shared" si="11"/>
        <v>0</v>
      </c>
      <c r="K156" s="116"/>
    </row>
    <row r="157" spans="1:11" x14ac:dyDescent="0.2">
      <c r="A157" s="252" t="s">
        <v>755</v>
      </c>
      <c r="B157" s="256" t="s">
        <v>701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101.43</v>
      </c>
      <c r="I157" s="116">
        <f t="shared" si="10"/>
        <v>202.86</v>
      </c>
      <c r="J157" s="116">
        <f t="shared" si="11"/>
        <v>0</v>
      </c>
      <c r="K157" s="116"/>
    </row>
    <row r="158" spans="1:11" ht="25.5" x14ac:dyDescent="0.2">
      <c r="A158" s="252" t="s">
        <v>755</v>
      </c>
      <c r="B158" s="256" t="s">
        <v>709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14.35</v>
      </c>
      <c r="I158" s="116">
        <f t="shared" si="10"/>
        <v>28.7</v>
      </c>
      <c r="J158" s="116">
        <f t="shared" si="11"/>
        <v>0</v>
      </c>
      <c r="K158" s="116"/>
    </row>
    <row r="159" spans="1:11" ht="25.5" x14ac:dyDescent="0.2">
      <c r="A159" s="252" t="s">
        <v>755</v>
      </c>
      <c r="B159" s="256" t="s">
        <v>710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26.55</v>
      </c>
      <c r="I159" s="116">
        <f t="shared" si="10"/>
        <v>53.1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732</v>
      </c>
      <c r="C161" s="118" t="s">
        <v>580</v>
      </c>
      <c r="D161" s="240" t="s">
        <v>509</v>
      </c>
      <c r="E161" s="100"/>
      <c r="F161" s="241">
        <f>SUMIF('Lote-08_RDRA_34,5kV'!$B$10:$B$123,Composições!B161,'Lote-08_RDRA_34,5kV'!$D$10:$D$123)</f>
        <v>0</v>
      </c>
      <c r="G161" s="241"/>
      <c r="H161" s="240"/>
      <c r="I161" s="241">
        <f>SUM(I162:I169)</f>
        <v>2564.41</v>
      </c>
      <c r="J161" s="241">
        <f>SUM(J162:J169)</f>
        <v>0</v>
      </c>
      <c r="K161" s="402">
        <v>4.5</v>
      </c>
    </row>
    <row r="162" spans="1:11" x14ac:dyDescent="0.2">
      <c r="A162" s="252" t="s">
        <v>755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255.96</v>
      </c>
      <c r="I162" s="116">
        <f t="shared" ref="I162:I169" si="13">H162*G162</f>
        <v>511.92</v>
      </c>
      <c r="J162" s="116">
        <f>F162*H162</f>
        <v>0</v>
      </c>
      <c r="K162" s="116"/>
    </row>
    <row r="163" spans="1:11" x14ac:dyDescent="0.2">
      <c r="A163" s="252" t="s">
        <v>755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3.33</v>
      </c>
      <c r="I163" s="116">
        <f t="shared" si="13"/>
        <v>39.96</v>
      </c>
      <c r="J163" s="116">
        <f>F163*H163</f>
        <v>0</v>
      </c>
      <c r="K163" s="116"/>
    </row>
    <row r="164" spans="1:11" ht="25.5" x14ac:dyDescent="0.2">
      <c r="A164" s="252" t="s">
        <v>755</v>
      </c>
      <c r="B164" s="256" t="s">
        <v>705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20.36</v>
      </c>
      <c r="I164" s="116">
        <f t="shared" si="13"/>
        <v>61.08</v>
      </c>
      <c r="J164" s="116">
        <f>F164*H164</f>
        <v>0</v>
      </c>
      <c r="K164" s="116"/>
    </row>
    <row r="165" spans="1:11" ht="25.5" x14ac:dyDescent="0.2">
      <c r="A165" s="252" t="s">
        <v>755</v>
      </c>
      <c r="B165" s="256" t="s">
        <v>706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25.37</v>
      </c>
      <c r="I165" s="116">
        <f t="shared" si="13"/>
        <v>76.11</v>
      </c>
      <c r="J165" s="116"/>
      <c r="K165" s="116"/>
    </row>
    <row r="166" spans="1:11" ht="25.5" x14ac:dyDescent="0.2">
      <c r="A166" s="252" t="s">
        <v>755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52.33</v>
      </c>
      <c r="I166" s="116">
        <f t="shared" si="13"/>
        <v>209.32</v>
      </c>
      <c r="J166" s="116">
        <f>F166*H166</f>
        <v>0</v>
      </c>
      <c r="K166" s="116"/>
    </row>
    <row r="167" spans="1:11" x14ac:dyDescent="0.2">
      <c r="A167" s="252" t="s">
        <v>755</v>
      </c>
      <c r="B167" s="256" t="s">
        <v>704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174.02</v>
      </c>
      <c r="I167" s="116">
        <f t="shared" si="13"/>
        <v>1044.1199999999999</v>
      </c>
      <c r="J167" s="116">
        <f>F167*H167</f>
        <v>0</v>
      </c>
      <c r="K167" s="116"/>
    </row>
    <row r="168" spans="1:11" x14ac:dyDescent="0.2">
      <c r="A168" s="252" t="s">
        <v>755</v>
      </c>
      <c r="B168" s="256" t="s">
        <v>701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101.43</v>
      </c>
      <c r="I168" s="116">
        <f t="shared" si="13"/>
        <v>608.58000000000004</v>
      </c>
      <c r="J168" s="116">
        <f>F168*H168</f>
        <v>0</v>
      </c>
      <c r="K168" s="116"/>
    </row>
    <row r="169" spans="1:11" x14ac:dyDescent="0.2">
      <c r="A169" s="252" t="s">
        <v>755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3.33</v>
      </c>
      <c r="I169" s="116">
        <f t="shared" si="13"/>
        <v>13.32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755</v>
      </c>
      <c r="B171" s="239" t="s">
        <v>717</v>
      </c>
      <c r="C171" s="118" t="s">
        <v>581</v>
      </c>
      <c r="D171" s="240" t="s">
        <v>509</v>
      </c>
      <c r="E171" s="100"/>
      <c r="F171" s="241">
        <f>SUMIF('Lote-08_RDRA_34,5kV'!$B$10:$B$123,Composições!B171,'Lote-08_RDRA_34,5kV'!$D$10:$D$123)</f>
        <v>0</v>
      </c>
      <c r="G171" s="241"/>
      <c r="H171" s="240"/>
      <c r="I171" s="241">
        <f>SUM(I172:I179)</f>
        <v>1967.78</v>
      </c>
      <c r="J171" s="241">
        <f>SUM(J172:J179)</f>
        <v>0</v>
      </c>
      <c r="K171" s="402">
        <v>3.5</v>
      </c>
    </row>
    <row r="172" spans="1:11" x14ac:dyDescent="0.2">
      <c r="A172" s="252" t="s">
        <v>755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255.96</v>
      </c>
      <c r="I172" s="116">
        <f t="shared" ref="I172:I179" si="15">H172*G172</f>
        <v>511.92</v>
      </c>
      <c r="J172" s="116">
        <f t="shared" ref="J172:J179" si="16">F172*H172</f>
        <v>0</v>
      </c>
      <c r="K172" s="116"/>
    </row>
    <row r="173" spans="1:11" x14ac:dyDescent="0.2">
      <c r="A173" s="252" t="s">
        <v>755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3.33</v>
      </c>
      <c r="I173" s="116">
        <f t="shared" si="15"/>
        <v>39.96</v>
      </c>
      <c r="J173" s="116">
        <f t="shared" si="16"/>
        <v>0</v>
      </c>
      <c r="K173" s="116"/>
    </row>
    <row r="174" spans="1:11" ht="25.5" x14ac:dyDescent="0.2">
      <c r="A174" s="252" t="s">
        <v>755</v>
      </c>
      <c r="B174" s="256" t="s">
        <v>705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20.36</v>
      </c>
      <c r="I174" s="116">
        <f t="shared" si="15"/>
        <v>40.72</v>
      </c>
      <c r="J174" s="116">
        <f t="shared" si="16"/>
        <v>0</v>
      </c>
      <c r="K174" s="116"/>
    </row>
    <row r="175" spans="1:11" ht="25.5" x14ac:dyDescent="0.2">
      <c r="A175" s="252" t="s">
        <v>755</v>
      </c>
      <c r="B175" s="256" t="s">
        <v>706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25.37</v>
      </c>
      <c r="I175" s="116">
        <f t="shared" si="15"/>
        <v>50.74</v>
      </c>
      <c r="J175" s="116">
        <f t="shared" si="16"/>
        <v>0</v>
      </c>
      <c r="K175" s="116"/>
    </row>
    <row r="176" spans="1:11" ht="25.5" x14ac:dyDescent="0.2">
      <c r="A176" s="252" t="s">
        <v>755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52.33</v>
      </c>
      <c r="I176" s="116">
        <f t="shared" si="15"/>
        <v>209.32</v>
      </c>
      <c r="J176" s="116">
        <f t="shared" si="16"/>
        <v>0</v>
      </c>
      <c r="K176" s="116"/>
    </row>
    <row r="177" spans="1:11" x14ac:dyDescent="0.2">
      <c r="A177" s="252" t="s">
        <v>755</v>
      </c>
      <c r="B177" s="256" t="s">
        <v>704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174.02</v>
      </c>
      <c r="I177" s="116">
        <f t="shared" si="15"/>
        <v>696.08</v>
      </c>
      <c r="J177" s="116">
        <f t="shared" si="16"/>
        <v>0</v>
      </c>
      <c r="K177" s="116"/>
    </row>
    <row r="178" spans="1:11" x14ac:dyDescent="0.2">
      <c r="A178" s="252" t="s">
        <v>755</v>
      </c>
      <c r="B178" s="256" t="s">
        <v>701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101.43</v>
      </c>
      <c r="I178" s="116">
        <f t="shared" si="15"/>
        <v>405.72</v>
      </c>
      <c r="J178" s="116">
        <f t="shared" si="16"/>
        <v>0</v>
      </c>
      <c r="K178" s="116"/>
    </row>
    <row r="179" spans="1:11" x14ac:dyDescent="0.2">
      <c r="A179" s="252" t="s">
        <v>755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3.33</v>
      </c>
      <c r="I179" s="116">
        <f t="shared" si="15"/>
        <v>13.32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SUMIF('Lote-08_RDRA_34,5kV'!$B$10:$B$123,Composições!B181,'Lote-08_RDRA_34,5kV'!$D$10:$D$123)</f>
        <v>0</v>
      </c>
      <c r="G181" s="241"/>
      <c r="H181" s="240"/>
      <c r="I181" s="241">
        <f>SUM(I182:I188)</f>
        <v>1092.1600000000001</v>
      </c>
      <c r="J181" s="241">
        <f>SUM(J182:J188)</f>
        <v>0</v>
      </c>
      <c r="K181" s="402">
        <v>3.5</v>
      </c>
    </row>
    <row r="182" spans="1:11" x14ac:dyDescent="0.2">
      <c r="A182" s="252" t="s">
        <v>755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255.96</v>
      </c>
      <c r="I182" s="116">
        <f t="shared" ref="I182:I188" si="18">H182*G182</f>
        <v>511.92</v>
      </c>
      <c r="J182" s="116">
        <f t="shared" ref="J182:J188" si="19">F182*H182</f>
        <v>0</v>
      </c>
      <c r="K182" s="116"/>
    </row>
    <row r="183" spans="1:11" x14ac:dyDescent="0.2">
      <c r="A183" s="252" t="s">
        <v>755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3.33</v>
      </c>
      <c r="I183" s="116">
        <f t="shared" si="18"/>
        <v>39.96</v>
      </c>
      <c r="J183" s="116">
        <f t="shared" si="19"/>
        <v>0</v>
      </c>
      <c r="K183" s="116"/>
    </row>
    <row r="184" spans="1:11" ht="25.5" x14ac:dyDescent="0.2">
      <c r="A184" s="252" t="s">
        <v>755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10.34</v>
      </c>
      <c r="I184" s="116">
        <f t="shared" si="18"/>
        <v>20.68</v>
      </c>
      <c r="J184" s="116">
        <f t="shared" si="19"/>
        <v>0</v>
      </c>
      <c r="K184" s="116"/>
    </row>
    <row r="185" spans="1:11" ht="25.5" x14ac:dyDescent="0.2">
      <c r="A185" s="252" t="s">
        <v>755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52.33</v>
      </c>
      <c r="I185" s="116">
        <f t="shared" si="18"/>
        <v>209.32</v>
      </c>
      <c r="J185" s="116">
        <f t="shared" si="19"/>
        <v>0</v>
      </c>
      <c r="K185" s="116"/>
    </row>
    <row r="186" spans="1:11" x14ac:dyDescent="0.2">
      <c r="A186" s="252" t="s">
        <v>755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33.85</v>
      </c>
      <c r="I186" s="116">
        <f t="shared" si="18"/>
        <v>135.4</v>
      </c>
      <c r="J186" s="116">
        <f t="shared" si="19"/>
        <v>0</v>
      </c>
      <c r="K186" s="116"/>
    </row>
    <row r="187" spans="1:11" x14ac:dyDescent="0.2">
      <c r="A187" s="252" t="s">
        <v>755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40.39</v>
      </c>
      <c r="I187" s="116">
        <f t="shared" si="18"/>
        <v>161.56</v>
      </c>
      <c r="J187" s="116">
        <f t="shared" si="19"/>
        <v>0</v>
      </c>
      <c r="K187" s="116"/>
    </row>
    <row r="188" spans="1:11" x14ac:dyDescent="0.2">
      <c r="A188" s="252" t="s">
        <v>755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3.33</v>
      </c>
      <c r="I188" s="116">
        <f t="shared" si="18"/>
        <v>13.32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SUMIF('Lote-08_RDRA_34,5kV'!$B$10:$B$123,Composições!B191,'Lote-08_RDRA_34,5kV'!$D$10:$D$123)</f>
        <v>0</v>
      </c>
      <c r="G191" s="241"/>
      <c r="H191" s="240"/>
      <c r="I191" s="241">
        <f>SUM(I192:I198)</f>
        <v>1250.98</v>
      </c>
      <c r="J191" s="241">
        <f>SUM(J192:J198)</f>
        <v>0</v>
      </c>
      <c r="K191" s="402">
        <v>4.5</v>
      </c>
    </row>
    <row r="192" spans="1:11" x14ac:dyDescent="0.2">
      <c r="A192" s="252" t="s">
        <v>755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255.96</v>
      </c>
      <c r="I192" s="116">
        <f t="shared" ref="I192:I198" si="21">H192*G192</f>
        <v>511.92</v>
      </c>
      <c r="J192" s="116">
        <f t="shared" ref="J192:J198" si="22">F192*H192</f>
        <v>0</v>
      </c>
      <c r="K192" s="404"/>
    </row>
    <row r="193" spans="1:11" x14ac:dyDescent="0.2">
      <c r="A193" s="252" t="s">
        <v>755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3.33</v>
      </c>
      <c r="I193" s="116">
        <f t="shared" si="21"/>
        <v>39.96</v>
      </c>
      <c r="J193" s="116">
        <f t="shared" si="22"/>
        <v>0</v>
      </c>
      <c r="K193" s="116"/>
    </row>
    <row r="194" spans="1:11" ht="25.5" x14ac:dyDescent="0.2">
      <c r="A194" s="252" t="s">
        <v>755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10.34</v>
      </c>
      <c r="I194" s="116">
        <f t="shared" si="21"/>
        <v>31.02</v>
      </c>
      <c r="J194" s="116">
        <f t="shared" si="22"/>
        <v>0</v>
      </c>
      <c r="K194" s="116"/>
    </row>
    <row r="195" spans="1:11" ht="25.5" x14ac:dyDescent="0.2">
      <c r="A195" s="252" t="s">
        <v>755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52.33</v>
      </c>
      <c r="I195" s="116">
        <f t="shared" si="21"/>
        <v>209.32</v>
      </c>
      <c r="J195" s="116">
        <f t="shared" si="22"/>
        <v>0</v>
      </c>
      <c r="K195" s="116"/>
    </row>
    <row r="196" spans="1:11" x14ac:dyDescent="0.2">
      <c r="A196" s="252" t="s">
        <v>755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33.85</v>
      </c>
      <c r="I196" s="116">
        <f t="shared" si="21"/>
        <v>203.1</v>
      </c>
      <c r="J196" s="116">
        <f t="shared" si="22"/>
        <v>0</v>
      </c>
      <c r="K196" s="116"/>
    </row>
    <row r="197" spans="1:11" x14ac:dyDescent="0.2">
      <c r="A197" s="252" t="s">
        <v>755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40.39</v>
      </c>
      <c r="I197" s="116">
        <f t="shared" si="21"/>
        <v>242.34</v>
      </c>
      <c r="J197" s="116">
        <f t="shared" si="22"/>
        <v>0</v>
      </c>
      <c r="K197" s="116"/>
    </row>
    <row r="198" spans="1:11" x14ac:dyDescent="0.2">
      <c r="A198" s="252" t="s">
        <v>755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3.33</v>
      </c>
      <c r="I198" s="116">
        <f t="shared" si="21"/>
        <v>13.32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755</v>
      </c>
      <c r="B200" s="239" t="s">
        <v>720</v>
      </c>
      <c r="C200" s="100" t="s">
        <v>584</v>
      </c>
      <c r="D200" s="240" t="s">
        <v>509</v>
      </c>
      <c r="E200" s="100"/>
      <c r="F200" s="241">
        <f>SUMIF('Lote-08_RDRA_34,5kV'!$B$10:$B$123,Composições!B200,'Lote-08_RDRA_34,5kV'!$D$10:$D$123)</f>
        <v>0</v>
      </c>
      <c r="G200" s="241"/>
      <c r="H200" s="240"/>
      <c r="I200" s="241">
        <f>SUM(I201:I210)</f>
        <v>1361.1</v>
      </c>
      <c r="J200" s="241">
        <f>SUM(J201:J210)</f>
        <v>0</v>
      </c>
      <c r="K200" s="402">
        <v>4.5</v>
      </c>
    </row>
    <row r="201" spans="1:11" x14ac:dyDescent="0.2">
      <c r="A201" s="252" t="s">
        <v>755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255.96</v>
      </c>
      <c r="I201" s="116">
        <f t="shared" ref="I201:I210" si="24">H201*G201</f>
        <v>511.92</v>
      </c>
      <c r="J201" s="116">
        <f t="shared" ref="J201:J210" si="25">F201*H201</f>
        <v>0</v>
      </c>
      <c r="K201" s="116"/>
    </row>
    <row r="202" spans="1:11" ht="25.5" x14ac:dyDescent="0.2">
      <c r="A202" s="252" t="s">
        <v>755</v>
      </c>
      <c r="B202" s="256" t="s">
        <v>711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17.36</v>
      </c>
      <c r="I202" s="116">
        <f t="shared" si="24"/>
        <v>34.72</v>
      </c>
      <c r="J202" s="116">
        <f t="shared" si="25"/>
        <v>0</v>
      </c>
      <c r="K202" s="116"/>
    </row>
    <row r="203" spans="1:11" ht="25.5" x14ac:dyDescent="0.2">
      <c r="A203" s="252" t="s">
        <v>755</v>
      </c>
      <c r="B203" s="256" t="s">
        <v>712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33.369999999999997</v>
      </c>
      <c r="I203" s="116">
        <f t="shared" si="24"/>
        <v>66.739999999999995</v>
      </c>
      <c r="J203" s="116">
        <f t="shared" si="25"/>
        <v>0</v>
      </c>
      <c r="K203" s="116"/>
    </row>
    <row r="204" spans="1:11" x14ac:dyDescent="0.2">
      <c r="A204" s="252" t="s">
        <v>755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39.39</v>
      </c>
      <c r="I204" s="116">
        <f t="shared" si="24"/>
        <v>78.78</v>
      </c>
      <c r="J204" s="116">
        <f t="shared" si="25"/>
        <v>0</v>
      </c>
      <c r="K204" s="116"/>
    </row>
    <row r="205" spans="1:11" x14ac:dyDescent="0.2">
      <c r="A205" s="252" t="s">
        <v>755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3.33</v>
      </c>
      <c r="I205" s="116">
        <f t="shared" si="24"/>
        <v>39.96</v>
      </c>
      <c r="J205" s="116">
        <f t="shared" si="25"/>
        <v>0</v>
      </c>
      <c r="K205" s="116"/>
    </row>
    <row r="206" spans="1:11" x14ac:dyDescent="0.2">
      <c r="A206" s="252" t="s">
        <v>755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24.72</v>
      </c>
      <c r="I206" s="116">
        <f t="shared" si="24"/>
        <v>49.44</v>
      </c>
      <c r="J206" s="116">
        <f t="shared" si="25"/>
        <v>0</v>
      </c>
      <c r="K206" s="116"/>
    </row>
    <row r="207" spans="1:11" x14ac:dyDescent="0.2">
      <c r="A207" s="252" t="s">
        <v>755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52.33</v>
      </c>
      <c r="I207" s="116">
        <f t="shared" si="24"/>
        <v>104.66</v>
      </c>
      <c r="J207" s="116">
        <f t="shared" si="25"/>
        <v>0</v>
      </c>
      <c r="K207" s="116"/>
    </row>
    <row r="208" spans="1:11" x14ac:dyDescent="0.2">
      <c r="A208" s="252" t="s">
        <v>755</v>
      </c>
      <c r="B208" s="256" t="s">
        <v>708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178.45</v>
      </c>
      <c r="I208" s="116">
        <f t="shared" si="24"/>
        <v>356.9</v>
      </c>
      <c r="J208" s="116">
        <f t="shared" si="25"/>
        <v>0</v>
      </c>
      <c r="K208" s="116"/>
    </row>
    <row r="209" spans="1:11" ht="25.5" x14ac:dyDescent="0.2">
      <c r="A209" s="252" t="s">
        <v>755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52.33</v>
      </c>
      <c r="I209" s="116">
        <f t="shared" si="24"/>
        <v>104.66</v>
      </c>
      <c r="J209" s="116">
        <f t="shared" si="25"/>
        <v>0</v>
      </c>
      <c r="K209" s="116"/>
    </row>
    <row r="210" spans="1:11" x14ac:dyDescent="0.2">
      <c r="A210" s="252" t="s">
        <v>755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3.33</v>
      </c>
      <c r="I210" s="116">
        <f t="shared" si="24"/>
        <v>13.32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719</v>
      </c>
      <c r="C212" s="118" t="s">
        <v>583</v>
      </c>
      <c r="D212" s="240" t="s">
        <v>509</v>
      </c>
      <c r="E212" s="100"/>
      <c r="F212" s="241">
        <f>SUMIF('Lote-08_RDRA_34,5kV'!$B$10:$B$123,Composições!B212,'Lote-08_RDRA_34,5kV'!$D$10:$D$123)</f>
        <v>0</v>
      </c>
      <c r="G212" s="241"/>
      <c r="H212" s="240"/>
      <c r="I212" s="241">
        <f>SUM(I213:I222)</f>
        <v>1654.39</v>
      </c>
      <c r="J212" s="241">
        <f>SUM(J213:J222)</f>
        <v>0</v>
      </c>
      <c r="K212" s="402">
        <v>5.5</v>
      </c>
    </row>
    <row r="213" spans="1:11" x14ac:dyDescent="0.2">
      <c r="A213" s="252" t="s">
        <v>755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0</v>
      </c>
      <c r="G213" s="116">
        <v>2</v>
      </c>
      <c r="H213" s="120">
        <f>VLOOKUP(B213,Insumos!$A$2:$C$204,3,FALSE)</f>
        <v>255.96</v>
      </c>
      <c r="I213" s="116">
        <f t="shared" ref="I213:I222" si="27">H213*G213</f>
        <v>511.92</v>
      </c>
      <c r="J213" s="116">
        <f t="shared" ref="J213:J222" si="28">F213*H213</f>
        <v>0</v>
      </c>
      <c r="K213" s="116"/>
    </row>
    <row r="214" spans="1:11" ht="25.5" x14ac:dyDescent="0.2">
      <c r="A214" s="252" t="s">
        <v>755</v>
      </c>
      <c r="B214" s="256" t="s">
        <v>711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17.36</v>
      </c>
      <c r="I214" s="116">
        <f t="shared" si="27"/>
        <v>52.08</v>
      </c>
      <c r="J214" s="116">
        <f t="shared" si="28"/>
        <v>0</v>
      </c>
      <c r="K214" s="116"/>
    </row>
    <row r="215" spans="1:11" ht="25.5" x14ac:dyDescent="0.2">
      <c r="A215" s="252" t="s">
        <v>755</v>
      </c>
      <c r="B215" s="256" t="s">
        <v>712</v>
      </c>
      <c r="C215" s="118"/>
      <c r="D215" s="116" t="s">
        <v>32</v>
      </c>
      <c r="E215" s="116"/>
      <c r="F215" s="116">
        <f t="shared" si="26"/>
        <v>0</v>
      </c>
      <c r="G215" s="116">
        <v>3</v>
      </c>
      <c r="H215" s="120">
        <f>VLOOKUP(B215,Insumos!$A$2:$C$204,3,FALSE)</f>
        <v>33.369999999999997</v>
      </c>
      <c r="I215" s="116">
        <f t="shared" si="27"/>
        <v>100.11</v>
      </c>
      <c r="J215" s="116">
        <f t="shared" si="28"/>
        <v>0</v>
      </c>
      <c r="K215" s="116"/>
    </row>
    <row r="216" spans="1:11" x14ac:dyDescent="0.2">
      <c r="A216" s="252" t="s">
        <v>755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0</v>
      </c>
      <c r="G216" s="116">
        <v>3</v>
      </c>
      <c r="H216" s="120">
        <f>VLOOKUP(B216,Insumos!$A$2:$C$204,3,FALSE)</f>
        <v>39.39</v>
      </c>
      <c r="I216" s="116">
        <f t="shared" si="27"/>
        <v>118.17</v>
      </c>
      <c r="J216" s="116">
        <f t="shared" si="28"/>
        <v>0</v>
      </c>
      <c r="K216" s="116"/>
    </row>
    <row r="217" spans="1:11" x14ac:dyDescent="0.2">
      <c r="A217" s="252" t="s">
        <v>755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0</v>
      </c>
      <c r="G217" s="116">
        <v>12</v>
      </c>
      <c r="H217" s="120">
        <f>VLOOKUP(B217,Insumos!$A$2:$C$204,3,FALSE)</f>
        <v>3.33</v>
      </c>
      <c r="I217" s="116">
        <f t="shared" si="27"/>
        <v>39.96</v>
      </c>
      <c r="J217" s="116">
        <f t="shared" si="28"/>
        <v>0</v>
      </c>
      <c r="K217" s="116"/>
    </row>
    <row r="218" spans="1:11" x14ac:dyDescent="0.2">
      <c r="A218" s="252" t="s">
        <v>755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0</v>
      </c>
      <c r="G218" s="116">
        <v>3</v>
      </c>
      <c r="H218" s="120">
        <f>VLOOKUP(B218,Insumos!$A$2:$C$204,3,FALSE)</f>
        <v>24.72</v>
      </c>
      <c r="I218" s="116">
        <f t="shared" si="27"/>
        <v>74.16</v>
      </c>
      <c r="J218" s="116">
        <f t="shared" si="28"/>
        <v>0</v>
      </c>
      <c r="K218" s="116"/>
    </row>
    <row r="219" spans="1:11" x14ac:dyDescent="0.2">
      <c r="A219" s="252" t="s">
        <v>755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0</v>
      </c>
      <c r="G219" s="116">
        <v>3</v>
      </c>
      <c r="H219" s="120">
        <f>VLOOKUP(B219,Insumos!$A$2:$C$204,3,FALSE)</f>
        <v>52.33</v>
      </c>
      <c r="I219" s="116">
        <f t="shared" si="27"/>
        <v>156.99</v>
      </c>
      <c r="J219" s="116">
        <f t="shared" si="28"/>
        <v>0</v>
      </c>
      <c r="K219" s="116"/>
    </row>
    <row r="220" spans="1:11" x14ac:dyDescent="0.2">
      <c r="A220" s="252" t="s">
        <v>755</v>
      </c>
      <c r="B220" s="256" t="s">
        <v>708</v>
      </c>
      <c r="C220" s="118" t="s">
        <v>583</v>
      </c>
      <c r="D220" s="116" t="s">
        <v>32</v>
      </c>
      <c r="E220" s="116"/>
      <c r="F220" s="116">
        <f t="shared" si="26"/>
        <v>0</v>
      </c>
      <c r="G220" s="116">
        <v>3</v>
      </c>
      <c r="H220" s="120">
        <f>VLOOKUP(B220,Insumos!$A$2:$C$204,3,FALSE)</f>
        <v>178.45</v>
      </c>
      <c r="I220" s="116">
        <f t="shared" si="27"/>
        <v>535.35</v>
      </c>
      <c r="J220" s="116">
        <f t="shared" si="28"/>
        <v>0</v>
      </c>
      <c r="K220" s="116"/>
    </row>
    <row r="221" spans="1:11" ht="25.5" x14ac:dyDescent="0.2">
      <c r="A221" s="252" t="s">
        <v>755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0</v>
      </c>
      <c r="G221" s="116">
        <v>1</v>
      </c>
      <c r="H221" s="120">
        <f>VLOOKUP(B221,Insumos!$A$2:$C$204,3,FALSE)</f>
        <v>52.33</v>
      </c>
      <c r="I221" s="116">
        <f t="shared" si="27"/>
        <v>52.33</v>
      </c>
      <c r="J221" s="116">
        <f t="shared" si="28"/>
        <v>0</v>
      </c>
      <c r="K221" s="116"/>
    </row>
    <row r="222" spans="1:11" x14ac:dyDescent="0.2">
      <c r="A222" s="252" t="s">
        <v>755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0</v>
      </c>
      <c r="G222" s="116">
        <v>4</v>
      </c>
      <c r="H222" s="120">
        <f>VLOOKUP(B222,Insumos!$A$2:$C$204,3,FALSE)</f>
        <v>3.33</v>
      </c>
      <c r="I222" s="116">
        <f t="shared" si="27"/>
        <v>13.32</v>
      </c>
      <c r="J222" s="116">
        <f t="shared" si="28"/>
        <v>0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SUMIF('Lote-08_RDRA_34,5kV'!$B$10:$B$123,Composições!B224,'Lote-08_RDRA_34,5kV'!$D$10:$D$123)</f>
        <v>0</v>
      </c>
      <c r="G224" s="241"/>
      <c r="H224" s="240"/>
      <c r="I224" s="241">
        <f>SUM(I225:I233)</f>
        <v>1113.46</v>
      </c>
      <c r="J224" s="241">
        <f>SUM(J225:J233)</f>
        <v>0</v>
      </c>
      <c r="K224" s="402">
        <v>4.5</v>
      </c>
    </row>
    <row r="225" spans="1:11" x14ac:dyDescent="0.2">
      <c r="A225" s="252" t="s">
        <v>755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255.96</v>
      </c>
      <c r="I225" s="116">
        <f t="shared" ref="I225:I233" si="30">H225*G225</f>
        <v>511.92</v>
      </c>
      <c r="J225" s="116">
        <f t="shared" ref="J225:J233" si="31">F225*H225</f>
        <v>0</v>
      </c>
      <c r="K225" s="116"/>
    </row>
    <row r="226" spans="1:11" ht="25.5" x14ac:dyDescent="0.2">
      <c r="A226" s="252" t="s">
        <v>755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15.36</v>
      </c>
      <c r="I226" s="116">
        <f t="shared" si="30"/>
        <v>30.72</v>
      </c>
      <c r="J226" s="116">
        <f t="shared" si="31"/>
        <v>0</v>
      </c>
      <c r="K226" s="116"/>
    </row>
    <row r="227" spans="1:11" x14ac:dyDescent="0.2">
      <c r="A227" s="252" t="s">
        <v>755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39.39</v>
      </c>
      <c r="I227" s="116">
        <f t="shared" si="30"/>
        <v>78.78</v>
      </c>
      <c r="J227" s="116">
        <f t="shared" si="31"/>
        <v>0</v>
      </c>
      <c r="K227" s="116"/>
    </row>
    <row r="228" spans="1:11" x14ac:dyDescent="0.2">
      <c r="A228" s="252" t="s">
        <v>755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3.33</v>
      </c>
      <c r="I228" s="116">
        <f t="shared" si="30"/>
        <v>39.96</v>
      </c>
      <c r="J228" s="116">
        <f t="shared" si="31"/>
        <v>0</v>
      </c>
      <c r="K228" s="116"/>
    </row>
    <row r="229" spans="1:11" x14ac:dyDescent="0.2">
      <c r="A229" s="252" t="s">
        <v>755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24.72</v>
      </c>
      <c r="I229" s="116">
        <f t="shared" si="30"/>
        <v>49.44</v>
      </c>
      <c r="J229" s="116">
        <f t="shared" si="31"/>
        <v>0</v>
      </c>
      <c r="K229" s="116"/>
    </row>
    <row r="230" spans="1:11" x14ac:dyDescent="0.2">
      <c r="A230" s="252" t="s">
        <v>755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52.33</v>
      </c>
      <c r="I230" s="116">
        <f t="shared" si="30"/>
        <v>104.66</v>
      </c>
      <c r="J230" s="116">
        <f t="shared" si="31"/>
        <v>0</v>
      </c>
      <c r="K230" s="116"/>
    </row>
    <row r="231" spans="1:11" x14ac:dyDescent="0.2">
      <c r="A231" s="252" t="s">
        <v>755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90</v>
      </c>
      <c r="I231" s="116">
        <f t="shared" si="30"/>
        <v>180</v>
      </c>
      <c r="J231" s="116">
        <f t="shared" si="31"/>
        <v>0</v>
      </c>
      <c r="K231" s="116"/>
    </row>
    <row r="232" spans="1:11" ht="25.5" x14ac:dyDescent="0.2">
      <c r="A232" s="252" t="s">
        <v>755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52.33</v>
      </c>
      <c r="I232" s="116">
        <f t="shared" si="30"/>
        <v>104.66</v>
      </c>
      <c r="J232" s="116">
        <f t="shared" si="31"/>
        <v>0</v>
      </c>
      <c r="K232" s="116"/>
    </row>
    <row r="233" spans="1:11" x14ac:dyDescent="0.2">
      <c r="A233" s="252" t="s">
        <v>755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3.33</v>
      </c>
      <c r="I233" s="116">
        <f t="shared" si="30"/>
        <v>13.32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SUMIF('Lote-08_RDRA_34,5kV'!$B$10:$B$123,Composições!B235,'Lote-08_RDRA_34,5kV'!$D$10:$D$123)</f>
        <v>0</v>
      </c>
      <c r="G235" s="241"/>
      <c r="H235" s="240"/>
      <c r="I235" s="241">
        <f>SUM(I236:I244)</f>
        <v>1282.93</v>
      </c>
      <c r="J235" s="241">
        <f>SUM(J236:J244)</f>
        <v>0</v>
      </c>
      <c r="K235" s="402">
        <v>5.5</v>
      </c>
    </row>
    <row r="236" spans="1:11" x14ac:dyDescent="0.2">
      <c r="A236" s="252" t="s">
        <v>755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255.96</v>
      </c>
      <c r="I236" s="116">
        <f t="shared" ref="I236:I244" si="33">H236*G236</f>
        <v>511.92</v>
      </c>
      <c r="J236" s="116">
        <f t="shared" ref="J236:J244" si="34">F236*H236</f>
        <v>0</v>
      </c>
      <c r="K236" s="116"/>
    </row>
    <row r="237" spans="1:11" ht="25.5" x14ac:dyDescent="0.2">
      <c r="A237" s="252" t="s">
        <v>755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15.36</v>
      </c>
      <c r="I237" s="116">
        <f t="shared" si="33"/>
        <v>46.08</v>
      </c>
      <c r="J237" s="116">
        <f t="shared" si="34"/>
        <v>0</v>
      </c>
      <c r="K237" s="116"/>
    </row>
    <row r="238" spans="1:11" x14ac:dyDescent="0.2">
      <c r="A238" s="252" t="s">
        <v>755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39.39</v>
      </c>
      <c r="I238" s="116">
        <f t="shared" si="33"/>
        <v>118.17</v>
      </c>
      <c r="J238" s="116">
        <f t="shared" si="34"/>
        <v>0</v>
      </c>
      <c r="K238" s="116"/>
    </row>
    <row r="239" spans="1:11" x14ac:dyDescent="0.2">
      <c r="A239" s="252" t="s">
        <v>755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3.33</v>
      </c>
      <c r="I239" s="116">
        <f t="shared" si="33"/>
        <v>39.96</v>
      </c>
      <c r="J239" s="116">
        <f t="shared" si="34"/>
        <v>0</v>
      </c>
      <c r="K239" s="116"/>
    </row>
    <row r="240" spans="1:11" x14ac:dyDescent="0.2">
      <c r="A240" s="252" t="s">
        <v>755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24.72</v>
      </c>
      <c r="I240" s="116">
        <f t="shared" si="33"/>
        <v>74.16</v>
      </c>
      <c r="J240" s="116">
        <f t="shared" si="34"/>
        <v>0</v>
      </c>
      <c r="K240" s="116"/>
    </row>
    <row r="241" spans="1:11" x14ac:dyDescent="0.2">
      <c r="A241" s="252" t="s">
        <v>755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52.33</v>
      </c>
      <c r="I241" s="116">
        <f t="shared" si="33"/>
        <v>156.99</v>
      </c>
      <c r="J241" s="116">
        <f t="shared" si="34"/>
        <v>0</v>
      </c>
      <c r="K241" s="116"/>
    </row>
    <row r="242" spans="1:11" x14ac:dyDescent="0.2">
      <c r="A242" s="252" t="s">
        <v>755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90</v>
      </c>
      <c r="I242" s="116">
        <f t="shared" si="33"/>
        <v>270</v>
      </c>
      <c r="J242" s="116">
        <f t="shared" si="34"/>
        <v>0</v>
      </c>
      <c r="K242" s="116"/>
    </row>
    <row r="243" spans="1:11" ht="25.5" x14ac:dyDescent="0.2">
      <c r="A243" s="252" t="s">
        <v>755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52.33</v>
      </c>
      <c r="I243" s="116">
        <f t="shared" si="33"/>
        <v>52.33</v>
      </c>
      <c r="J243" s="116">
        <f t="shared" si="34"/>
        <v>0</v>
      </c>
      <c r="K243" s="116"/>
    </row>
    <row r="244" spans="1:11" x14ac:dyDescent="0.2">
      <c r="A244" s="252" t="s">
        <v>755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3.33</v>
      </c>
      <c r="I244" s="116">
        <f t="shared" si="33"/>
        <v>13.32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721</v>
      </c>
      <c r="C246" s="100" t="s">
        <v>586</v>
      </c>
      <c r="D246" s="240" t="s">
        <v>509</v>
      </c>
      <c r="E246" s="100"/>
      <c r="F246" s="241">
        <f>SUMIF('Lote-08_RDRA_34,5kV'!$B$10:$B$123,Composições!B246,'Lote-08_RDRA_34,5kV'!$D$10:$D$123)</f>
        <v>0</v>
      </c>
      <c r="G246" s="241"/>
      <c r="H246" s="244"/>
      <c r="I246" s="241">
        <f>SUM(I247:I260)</f>
        <v>2161.36</v>
      </c>
      <c r="J246" s="241">
        <f>SUM(J247:J260)</f>
        <v>0</v>
      </c>
      <c r="K246" s="241">
        <v>6</v>
      </c>
    </row>
    <row r="247" spans="1:11" x14ac:dyDescent="0.2">
      <c r="A247" s="252" t="s">
        <v>755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255.96</v>
      </c>
      <c r="I247" s="116">
        <f t="shared" ref="I247:I260" si="36">H247*G247</f>
        <v>511.92</v>
      </c>
      <c r="J247" s="116">
        <f t="shared" ref="J247:J260" si="37">F247*H247</f>
        <v>0</v>
      </c>
      <c r="K247" s="116"/>
    </row>
    <row r="248" spans="1:11" x14ac:dyDescent="0.2">
      <c r="A248" s="252" t="s">
        <v>755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3.33</v>
      </c>
      <c r="I248" s="116">
        <f t="shared" si="36"/>
        <v>39.96</v>
      </c>
      <c r="J248" s="116">
        <f t="shared" si="37"/>
        <v>0</v>
      </c>
      <c r="K248" s="116"/>
    </row>
    <row r="249" spans="1:11" ht="25.5" x14ac:dyDescent="0.2">
      <c r="A249" s="252" t="s">
        <v>755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15.07</v>
      </c>
      <c r="I249" s="116">
        <f t="shared" si="36"/>
        <v>45.21</v>
      </c>
      <c r="J249" s="116">
        <f t="shared" si="37"/>
        <v>0</v>
      </c>
      <c r="K249" s="116"/>
    </row>
    <row r="250" spans="1:11" ht="25.5" x14ac:dyDescent="0.2">
      <c r="A250" s="252" t="s">
        <v>755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15.36</v>
      </c>
      <c r="I250" s="116">
        <f t="shared" si="36"/>
        <v>92.16</v>
      </c>
      <c r="J250" s="116">
        <f t="shared" si="37"/>
        <v>0</v>
      </c>
      <c r="K250" s="116"/>
    </row>
    <row r="251" spans="1:11" ht="25.5" x14ac:dyDescent="0.2">
      <c r="A251" s="252" t="s">
        <v>755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7.65</v>
      </c>
      <c r="I251" s="116">
        <f t="shared" si="36"/>
        <v>22.95</v>
      </c>
      <c r="J251" s="116">
        <f t="shared" si="37"/>
        <v>0</v>
      </c>
      <c r="K251" s="116"/>
    </row>
    <row r="252" spans="1:11" x14ac:dyDescent="0.2">
      <c r="A252" s="252" t="s">
        <v>755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39.39</v>
      </c>
      <c r="I252" s="116">
        <f t="shared" si="36"/>
        <v>236.34</v>
      </c>
      <c r="J252" s="116">
        <f t="shared" si="37"/>
        <v>0</v>
      </c>
      <c r="K252" s="116"/>
    </row>
    <row r="253" spans="1:11" x14ac:dyDescent="0.2">
      <c r="A253" s="252" t="s">
        <v>755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24.72</v>
      </c>
      <c r="I253" s="116">
        <f t="shared" si="36"/>
        <v>148.32</v>
      </c>
      <c r="J253" s="116">
        <f t="shared" si="37"/>
        <v>0</v>
      </c>
      <c r="K253" s="116"/>
    </row>
    <row r="254" spans="1:11" x14ac:dyDescent="0.2">
      <c r="A254" s="252" t="s">
        <v>755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52.33</v>
      </c>
      <c r="I254" s="116">
        <f t="shared" si="36"/>
        <v>156.99</v>
      </c>
      <c r="J254" s="116">
        <f t="shared" si="37"/>
        <v>0</v>
      </c>
      <c r="K254" s="116"/>
    </row>
    <row r="255" spans="1:11" ht="25.5" x14ac:dyDescent="0.2">
      <c r="A255" s="252" t="s">
        <v>755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52.33</v>
      </c>
      <c r="I255" s="116">
        <f t="shared" si="36"/>
        <v>52.33</v>
      </c>
      <c r="J255" s="116">
        <f t="shared" si="37"/>
        <v>0</v>
      </c>
      <c r="K255" s="116"/>
    </row>
    <row r="256" spans="1:11" x14ac:dyDescent="0.2">
      <c r="A256" s="252" t="s">
        <v>755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26.38</v>
      </c>
      <c r="I256" s="116">
        <f t="shared" si="36"/>
        <v>79.14</v>
      </c>
      <c r="J256" s="116">
        <f t="shared" si="37"/>
        <v>0</v>
      </c>
      <c r="K256" s="116"/>
    </row>
    <row r="257" spans="1:11" x14ac:dyDescent="0.2">
      <c r="A257" s="252" t="s">
        <v>755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90</v>
      </c>
      <c r="I257" s="116">
        <f t="shared" si="36"/>
        <v>540</v>
      </c>
      <c r="J257" s="116">
        <f t="shared" si="37"/>
        <v>0</v>
      </c>
      <c r="K257" s="116"/>
    </row>
    <row r="258" spans="1:11" x14ac:dyDescent="0.2">
      <c r="A258" s="252" t="s">
        <v>755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40.39</v>
      </c>
      <c r="I258" s="116">
        <f t="shared" si="36"/>
        <v>121.17</v>
      </c>
      <c r="J258" s="116">
        <f t="shared" si="37"/>
        <v>0</v>
      </c>
      <c r="K258" s="116"/>
    </row>
    <row r="259" spans="1:11" x14ac:dyDescent="0.2">
      <c r="A259" s="252" t="s">
        <v>755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33.85</v>
      </c>
      <c r="I259" s="116">
        <f t="shared" si="36"/>
        <v>101.55</v>
      </c>
      <c r="J259" s="116">
        <f t="shared" si="37"/>
        <v>0</v>
      </c>
      <c r="K259" s="116"/>
    </row>
    <row r="260" spans="1:11" x14ac:dyDescent="0.2">
      <c r="A260" s="252" t="s">
        <v>755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3.33</v>
      </c>
      <c r="I260" s="116">
        <f t="shared" si="36"/>
        <v>13.32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SUMIF('Lote-08_RDRA_34,5kV'!$B$10:$B$123,Composições!B262,'Lote-08_RDRA_34,5kV'!$D$10:$D$123)</f>
        <v>0</v>
      </c>
      <c r="G262" s="241"/>
      <c r="H262" s="244"/>
      <c r="I262" s="241">
        <f>SUM(I263:I276)</f>
        <v>1714.15</v>
      </c>
      <c r="J262" s="241">
        <f>SUM(J263:J276)</f>
        <v>0</v>
      </c>
      <c r="K262" s="402">
        <v>5.5</v>
      </c>
    </row>
    <row r="263" spans="1:11" x14ac:dyDescent="0.2">
      <c r="A263" s="252" t="s">
        <v>755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255.96</v>
      </c>
      <c r="I263" s="116">
        <f t="shared" ref="I263:I276" si="39">H263*G263</f>
        <v>511.92</v>
      </c>
      <c r="J263" s="116">
        <f t="shared" ref="J263:J276" si="40">F263*H263</f>
        <v>0</v>
      </c>
      <c r="K263" s="116"/>
    </row>
    <row r="264" spans="1:11" x14ac:dyDescent="0.2">
      <c r="A264" s="252" t="s">
        <v>755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3.33</v>
      </c>
      <c r="I264" s="116">
        <f t="shared" si="39"/>
        <v>39.96</v>
      </c>
      <c r="J264" s="116">
        <f t="shared" si="40"/>
        <v>0</v>
      </c>
      <c r="K264" s="116"/>
    </row>
    <row r="265" spans="1:11" ht="25.5" x14ac:dyDescent="0.2">
      <c r="A265" s="252" t="s">
        <v>755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15.07</v>
      </c>
      <c r="I265" s="116">
        <f t="shared" si="39"/>
        <v>45.21</v>
      </c>
      <c r="J265" s="116">
        <f t="shared" si="40"/>
        <v>0</v>
      </c>
      <c r="K265" s="116"/>
    </row>
    <row r="266" spans="1:11" ht="25.5" x14ac:dyDescent="0.2">
      <c r="A266" s="252" t="s">
        <v>755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15.36</v>
      </c>
      <c r="I266" s="116">
        <f t="shared" si="39"/>
        <v>61.44</v>
      </c>
      <c r="J266" s="116">
        <f t="shared" si="40"/>
        <v>0</v>
      </c>
      <c r="K266" s="116"/>
    </row>
    <row r="267" spans="1:11" ht="25.5" x14ac:dyDescent="0.2">
      <c r="A267" s="252" t="s">
        <v>755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7.65</v>
      </c>
      <c r="I267" s="116">
        <f t="shared" si="39"/>
        <v>15.3</v>
      </c>
      <c r="J267" s="116">
        <f t="shared" si="40"/>
        <v>0</v>
      </c>
      <c r="K267" s="116"/>
    </row>
    <row r="268" spans="1:11" x14ac:dyDescent="0.2">
      <c r="A268" s="252" t="s">
        <v>755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39.39</v>
      </c>
      <c r="I268" s="116">
        <f t="shared" si="39"/>
        <v>157.56</v>
      </c>
      <c r="J268" s="116">
        <f t="shared" si="40"/>
        <v>0</v>
      </c>
      <c r="K268" s="116"/>
    </row>
    <row r="269" spans="1:11" x14ac:dyDescent="0.2">
      <c r="A269" s="252" t="s">
        <v>755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24.72</v>
      </c>
      <c r="I269" s="116">
        <f t="shared" si="39"/>
        <v>98.88</v>
      </c>
      <c r="J269" s="116">
        <f t="shared" si="40"/>
        <v>0</v>
      </c>
      <c r="K269" s="116"/>
    </row>
    <row r="270" spans="1:11" x14ac:dyDescent="0.2">
      <c r="A270" s="252" t="s">
        <v>755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52.33</v>
      </c>
      <c r="I270" s="116">
        <f t="shared" si="39"/>
        <v>104.66</v>
      </c>
      <c r="J270" s="116">
        <f t="shared" si="40"/>
        <v>0</v>
      </c>
      <c r="K270" s="116"/>
    </row>
    <row r="271" spans="1:11" ht="25.5" x14ac:dyDescent="0.2">
      <c r="A271" s="252" t="s">
        <v>755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52.33</v>
      </c>
      <c r="I271" s="116">
        <f t="shared" si="39"/>
        <v>104.66</v>
      </c>
      <c r="J271" s="116">
        <f t="shared" si="40"/>
        <v>0</v>
      </c>
      <c r="K271" s="116"/>
    </row>
    <row r="272" spans="1:11" x14ac:dyDescent="0.2">
      <c r="A272" s="252" t="s">
        <v>755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26.38</v>
      </c>
      <c r="I272" s="116">
        <f t="shared" si="39"/>
        <v>52.76</v>
      </c>
      <c r="J272" s="116">
        <f t="shared" si="40"/>
        <v>0</v>
      </c>
      <c r="K272" s="116"/>
    </row>
    <row r="273" spans="1:11" x14ac:dyDescent="0.2">
      <c r="A273" s="252" t="s">
        <v>755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90</v>
      </c>
      <c r="I273" s="116">
        <f t="shared" si="39"/>
        <v>360</v>
      </c>
      <c r="J273" s="116">
        <f t="shared" si="40"/>
        <v>0</v>
      </c>
      <c r="K273" s="116"/>
    </row>
    <row r="274" spans="1:11" x14ac:dyDescent="0.2">
      <c r="A274" s="252" t="s">
        <v>755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40.39</v>
      </c>
      <c r="I274" s="116">
        <f t="shared" si="39"/>
        <v>80.78</v>
      </c>
      <c r="J274" s="116">
        <f t="shared" si="40"/>
        <v>0</v>
      </c>
      <c r="K274" s="116"/>
    </row>
    <row r="275" spans="1:11" x14ac:dyDescent="0.2">
      <c r="A275" s="252" t="s">
        <v>755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33.85</v>
      </c>
      <c r="I275" s="116">
        <f t="shared" si="39"/>
        <v>67.7</v>
      </c>
      <c r="J275" s="116">
        <f t="shared" si="40"/>
        <v>0</v>
      </c>
      <c r="K275" s="116"/>
    </row>
    <row r="276" spans="1:11" x14ac:dyDescent="0.2">
      <c r="A276" s="252" t="s">
        <v>755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3.33</v>
      </c>
      <c r="I276" s="116">
        <f t="shared" si="39"/>
        <v>13.32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SUMIF('Lote-08_RDRA_34,5kV'!$B$10:$B$123,Composições!B278,'Lote-08_RDRA_34,5kV'!$D$10:$D$123)</f>
        <v>0</v>
      </c>
      <c r="G278" s="241"/>
      <c r="H278" s="244"/>
      <c r="I278" s="241">
        <f>SUM(I279:I292)</f>
        <v>2161.36</v>
      </c>
      <c r="J278" s="241">
        <f>SUM(J279:J292)</f>
        <v>0</v>
      </c>
      <c r="K278" s="241">
        <v>6.5</v>
      </c>
    </row>
    <row r="279" spans="1:11" x14ac:dyDescent="0.2">
      <c r="A279" s="252" t="s">
        <v>755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255.96</v>
      </c>
      <c r="I279" s="116">
        <f t="shared" ref="I279:I292" si="42">H279*G279</f>
        <v>511.92</v>
      </c>
      <c r="J279" s="116">
        <f t="shared" ref="J279:J292" si="43">F279*H279</f>
        <v>0</v>
      </c>
      <c r="K279" s="116"/>
    </row>
    <row r="280" spans="1:11" x14ac:dyDescent="0.2">
      <c r="A280" s="252" t="s">
        <v>755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3.33</v>
      </c>
      <c r="I280" s="116">
        <f t="shared" si="42"/>
        <v>39.96</v>
      </c>
      <c r="J280" s="116">
        <f t="shared" si="43"/>
        <v>0</v>
      </c>
      <c r="K280" s="116"/>
    </row>
    <row r="281" spans="1:11" ht="25.5" x14ac:dyDescent="0.2">
      <c r="A281" s="252" t="s">
        <v>755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15.07</v>
      </c>
      <c r="I281" s="116">
        <f t="shared" si="42"/>
        <v>45.21</v>
      </c>
      <c r="J281" s="116">
        <f t="shared" si="43"/>
        <v>0</v>
      </c>
      <c r="K281" s="116"/>
    </row>
    <row r="282" spans="1:11" ht="25.5" x14ac:dyDescent="0.2">
      <c r="A282" s="252" t="s">
        <v>755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15.36</v>
      </c>
      <c r="I282" s="116">
        <f t="shared" si="42"/>
        <v>92.16</v>
      </c>
      <c r="J282" s="116">
        <f t="shared" si="43"/>
        <v>0</v>
      </c>
      <c r="K282" s="116"/>
    </row>
    <row r="283" spans="1:11" ht="25.5" x14ac:dyDescent="0.2">
      <c r="A283" s="252" t="s">
        <v>755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7.65</v>
      </c>
      <c r="I283" s="116">
        <f t="shared" si="42"/>
        <v>22.95</v>
      </c>
      <c r="J283" s="116">
        <f t="shared" si="43"/>
        <v>0</v>
      </c>
      <c r="K283" s="116"/>
    </row>
    <row r="284" spans="1:11" x14ac:dyDescent="0.2">
      <c r="A284" s="252" t="s">
        <v>755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39.39</v>
      </c>
      <c r="I284" s="116">
        <f t="shared" si="42"/>
        <v>236.34</v>
      </c>
      <c r="J284" s="116">
        <f t="shared" si="43"/>
        <v>0</v>
      </c>
      <c r="K284" s="116"/>
    </row>
    <row r="285" spans="1:11" x14ac:dyDescent="0.2">
      <c r="A285" s="252" t="s">
        <v>755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24.72</v>
      </c>
      <c r="I285" s="116">
        <f t="shared" si="42"/>
        <v>148.32</v>
      </c>
      <c r="J285" s="116">
        <f t="shared" si="43"/>
        <v>0</v>
      </c>
      <c r="K285" s="116"/>
    </row>
    <row r="286" spans="1:11" x14ac:dyDescent="0.2">
      <c r="A286" s="252" t="s">
        <v>755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52.33</v>
      </c>
      <c r="I286" s="116">
        <f t="shared" si="42"/>
        <v>156.99</v>
      </c>
      <c r="J286" s="116">
        <f t="shared" si="43"/>
        <v>0</v>
      </c>
      <c r="K286" s="116"/>
    </row>
    <row r="287" spans="1:11" ht="25.5" x14ac:dyDescent="0.2">
      <c r="A287" s="252" t="s">
        <v>755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52.33</v>
      </c>
      <c r="I287" s="116">
        <f t="shared" si="42"/>
        <v>52.33</v>
      </c>
      <c r="J287" s="116">
        <f t="shared" si="43"/>
        <v>0</v>
      </c>
      <c r="K287" s="116"/>
    </row>
    <row r="288" spans="1:11" x14ac:dyDescent="0.2">
      <c r="A288" s="252" t="s">
        <v>755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26.38</v>
      </c>
      <c r="I288" s="116">
        <f t="shared" si="42"/>
        <v>79.14</v>
      </c>
      <c r="J288" s="116">
        <f t="shared" si="43"/>
        <v>0</v>
      </c>
      <c r="K288" s="116"/>
    </row>
    <row r="289" spans="1:14" x14ac:dyDescent="0.2">
      <c r="A289" s="252" t="s">
        <v>755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90</v>
      </c>
      <c r="I289" s="116">
        <f t="shared" si="42"/>
        <v>540</v>
      </c>
      <c r="J289" s="116">
        <f t="shared" si="43"/>
        <v>0</v>
      </c>
      <c r="K289" s="116"/>
    </row>
    <row r="290" spans="1:14" x14ac:dyDescent="0.2">
      <c r="A290" s="252" t="s">
        <v>755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40.39</v>
      </c>
      <c r="I290" s="116">
        <f t="shared" si="42"/>
        <v>121.17</v>
      </c>
      <c r="J290" s="116">
        <f t="shared" si="43"/>
        <v>0</v>
      </c>
      <c r="K290" s="116"/>
    </row>
    <row r="291" spans="1:14" x14ac:dyDescent="0.2">
      <c r="A291" s="252" t="s">
        <v>755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33.85</v>
      </c>
      <c r="I291" s="116">
        <f t="shared" si="42"/>
        <v>101.55</v>
      </c>
      <c r="J291" s="116">
        <f t="shared" si="43"/>
        <v>0</v>
      </c>
      <c r="K291" s="116"/>
    </row>
    <row r="292" spans="1:14" x14ac:dyDescent="0.2">
      <c r="A292" s="252" t="s">
        <v>755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3.33</v>
      </c>
      <c r="I292" s="116">
        <f t="shared" si="42"/>
        <v>13.32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SUMIF('Lote-08_RDRA_34,5kV'!$B$10:$B$123,Composições!B294,'Lote-08_RDRA_34,5kV'!$D$10:$D$123)</f>
        <v>0</v>
      </c>
      <c r="G294" s="241"/>
      <c r="H294" s="240"/>
      <c r="I294" s="241">
        <f>I295</f>
        <v>7.65</v>
      </c>
      <c r="J294" s="241">
        <f>SUM(J295)</f>
        <v>0</v>
      </c>
      <c r="K294" s="241">
        <v>0.3</v>
      </c>
    </row>
    <row r="295" spans="1:14" ht="25.5" x14ac:dyDescent="0.2">
      <c r="A295" s="252" t="s">
        <v>755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7.65</v>
      </c>
      <c r="I295" s="116">
        <f>H295*G295</f>
        <v>7.65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SUMIF('Lote-08_RDRA_34,5kV'!$B$10:$B$123,Composições!B297,'Lote-08_RDRA_34,5kV'!$D$10:$D$123)</f>
        <v>0</v>
      </c>
      <c r="G297" s="241"/>
      <c r="H297" s="240"/>
      <c r="I297" s="241">
        <f>I298</f>
        <v>10.34</v>
      </c>
      <c r="J297" s="241">
        <f>SUM(J298)</f>
        <v>0</v>
      </c>
      <c r="K297" s="241">
        <v>0.3</v>
      </c>
    </row>
    <row r="298" spans="1:14" ht="25.5" x14ac:dyDescent="0.2">
      <c r="A298" s="252" t="s">
        <v>755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10.34</v>
      </c>
      <c r="I298" s="116">
        <f>H298*G298</f>
        <v>10.34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SUMIF('Lote-08_RDRA_34,5kV'!$B$10:$B$123,Composições!B300,'Lote-08_RDRA_34,5kV'!$D$10:$D$123)</f>
        <v>0</v>
      </c>
      <c r="G300" s="241"/>
      <c r="H300" s="240"/>
      <c r="I300" s="241">
        <f>I301</f>
        <v>15.36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755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15.36</v>
      </c>
      <c r="I301" s="116">
        <f>H301*G301</f>
        <v>15.36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SUMIF('Lote-08_RDRA_34,5kV'!$B$10:$B$123,Composições!B303,'Lote-08_RDRA_34,5kV'!$D$10:$D$123)</f>
        <v>0</v>
      </c>
      <c r="G303" s="241"/>
      <c r="H303" s="240"/>
      <c r="I303" s="241">
        <f>SUM(I304:I305)</f>
        <v>45.79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755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15.36</v>
      </c>
      <c r="I304" s="116">
        <f>H304*G304</f>
        <v>30.72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755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15.07</v>
      </c>
      <c r="I305" s="116">
        <f>H305*G305</f>
        <v>15.07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SUMIF('Lote-08_RDRA_34,5kV'!$B$10:$B$123,Composições!B307,'Lote-08_RDRA_34,5kV'!$D$10:$D$123)</f>
        <v>0</v>
      </c>
      <c r="G307" s="241"/>
      <c r="H307" s="240"/>
      <c r="I307" s="241">
        <f>I308</f>
        <v>22.95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755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7.65</v>
      </c>
      <c r="I308" s="116">
        <f>H308*G308</f>
        <v>22.95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SUMIF('Lote-08_RDRA_34,5kV'!$B$10:$B$123,Composições!B310,'Lote-08_RDRA_34,5kV'!$D$10:$D$123)</f>
        <v>0</v>
      </c>
      <c r="G310" s="241"/>
      <c r="H310" s="240"/>
      <c r="I310" s="241">
        <f>I311</f>
        <v>31.02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755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10.34</v>
      </c>
      <c r="I311" s="116">
        <f>H311*G311</f>
        <v>31.02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SUMIF('Lote-08_RDRA_34,5kV'!$B$10:$B$123,Composições!B313,'Lote-08_RDRA_34,5kV'!$D$10:$D$123)</f>
        <v>0</v>
      </c>
      <c r="G313" s="241"/>
      <c r="H313" s="240"/>
      <c r="I313" s="241">
        <f>I314</f>
        <v>46.08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755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15.36</v>
      </c>
      <c r="I314" s="116">
        <f>H314*G314</f>
        <v>46.08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SUMIF('Lote-08_RDRA_34,5kV'!$B$10:$B$123,Composições!B316,'Lote-08_RDRA_34,5kV'!$D$10:$D$123)</f>
        <v>0</v>
      </c>
      <c r="G316" s="241"/>
      <c r="H316" s="240"/>
      <c r="I316" s="241">
        <f>SUM(I317:I318)</f>
        <v>137.37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755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15.36</v>
      </c>
      <c r="I317" s="116">
        <f>H317*G317</f>
        <v>92.16</v>
      </c>
      <c r="J317" s="116">
        <f>F317*H317</f>
        <v>0</v>
      </c>
      <c r="K317" s="116"/>
    </row>
    <row r="318" spans="1:14" ht="25.5" x14ac:dyDescent="0.2">
      <c r="A318" s="252" t="s">
        <v>755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15.07</v>
      </c>
      <c r="I318" s="116">
        <f>H318*G318</f>
        <v>45.21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SUMIF('Lote-08_RDRA_34,5kV'!$B$10:$B$123,Composições!B320,'Lote-08_RDRA_34,5kV'!$D$10:$D$123)</f>
        <v>0</v>
      </c>
      <c r="G320" s="241"/>
      <c r="H320" s="240"/>
      <c r="I320" s="241">
        <f>SUM(I321:I329)</f>
        <v>571.76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755</v>
      </c>
      <c r="B321" s="102" t="s">
        <v>784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341.44</v>
      </c>
      <c r="I321" s="116">
        <f t="shared" ref="I321:I329" si="45">H321*G321</f>
        <v>341.44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755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3.33</v>
      </c>
      <c r="I322" s="116">
        <f t="shared" si="45"/>
        <v>6.66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755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12.37</v>
      </c>
      <c r="I323" s="116">
        <f t="shared" si="45"/>
        <v>24.74</v>
      </c>
      <c r="J323" s="116">
        <f t="shared" si="46"/>
        <v>0</v>
      </c>
      <c r="K323" s="116"/>
    </row>
    <row r="324" spans="1:14" x14ac:dyDescent="0.2">
      <c r="A324" s="252" t="s">
        <v>755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1.72</v>
      </c>
      <c r="I324" s="116">
        <f t="shared" si="45"/>
        <v>3.44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755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25.34</v>
      </c>
      <c r="I325" s="116">
        <f t="shared" si="45"/>
        <v>25.34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755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6.36</v>
      </c>
      <c r="I326" s="116">
        <f t="shared" si="45"/>
        <v>6.36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755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33.85</v>
      </c>
      <c r="I327" s="116">
        <f t="shared" si="45"/>
        <v>67.7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755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40.39</v>
      </c>
      <c r="I328" s="116">
        <f t="shared" si="45"/>
        <v>80.78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755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7.65</v>
      </c>
      <c r="I329" s="116">
        <f t="shared" si="45"/>
        <v>15.3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SUMIF('Lote-08_RDRA_34,5kV'!$B$10:$B$123,Composições!B331,'Lote-08_RDRA_34,5kV'!$D$10:$D$123)</f>
        <v>0</v>
      </c>
      <c r="G331" s="241"/>
      <c r="H331" s="240"/>
      <c r="I331" s="241">
        <f>SUM(I332:I337)</f>
        <v>483.74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755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255.96</v>
      </c>
      <c r="I332" s="116">
        <f t="shared" ref="I332:I337" si="48">H332*G332</f>
        <v>255.96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755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3.33</v>
      </c>
      <c r="I333" s="116">
        <f t="shared" si="48"/>
        <v>13.32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755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25.34</v>
      </c>
      <c r="I334" s="116">
        <f t="shared" si="48"/>
        <v>50.68</v>
      </c>
      <c r="J334" s="116">
        <f t="shared" si="49"/>
        <v>0</v>
      </c>
      <c r="K334" s="116"/>
    </row>
    <row r="335" spans="1:14" x14ac:dyDescent="0.2">
      <c r="A335" s="252" t="s">
        <v>755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33.85</v>
      </c>
      <c r="I335" s="116">
        <f t="shared" si="48"/>
        <v>67.7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755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40.39</v>
      </c>
      <c r="I336" s="116">
        <f t="shared" si="48"/>
        <v>80.78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755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7.65</v>
      </c>
      <c r="I337" s="116">
        <f t="shared" si="48"/>
        <v>15.3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SUMIF('Lote-08_RDRA_34,5kV'!$B$10:$B$123,Composições!B339,'Lote-08_RDRA_34,5kV'!$D$10:$D$123)</f>
        <v>0</v>
      </c>
      <c r="G339" s="241"/>
      <c r="H339" s="240"/>
      <c r="I339" s="241">
        <f>SUM(I340:I349)</f>
        <v>783.29</v>
      </c>
      <c r="J339" s="241">
        <f>SUM(J340:J349)</f>
        <v>0</v>
      </c>
      <c r="K339" s="241">
        <v>4</v>
      </c>
    </row>
    <row r="340" spans="1:14" x14ac:dyDescent="0.2">
      <c r="A340" s="252" t="s">
        <v>755</v>
      </c>
      <c r="B340" s="102" t="s">
        <v>784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341.44</v>
      </c>
      <c r="I340" s="116">
        <f t="shared" ref="I340:I349" si="51">H340*G340</f>
        <v>341.44</v>
      </c>
      <c r="J340" s="116">
        <f t="shared" ref="J340:J349" si="52">F340*H340</f>
        <v>0</v>
      </c>
      <c r="K340" s="116"/>
    </row>
    <row r="341" spans="1:14" x14ac:dyDescent="0.2">
      <c r="A341" s="252" t="s">
        <v>755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3.33</v>
      </c>
      <c r="I341" s="116">
        <f t="shared" si="51"/>
        <v>33.299999999999997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755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12.37</v>
      </c>
      <c r="I342" s="116">
        <f t="shared" si="51"/>
        <v>49.48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755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1.72</v>
      </c>
      <c r="I343" s="116">
        <f t="shared" si="51"/>
        <v>6.88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755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52.33</v>
      </c>
      <c r="I344" s="116">
        <f t="shared" si="51"/>
        <v>156.99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755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6.36</v>
      </c>
      <c r="I345" s="116">
        <f t="shared" si="51"/>
        <v>12.72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755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33.85</v>
      </c>
      <c r="I346" s="116">
        <f t="shared" si="51"/>
        <v>67.7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755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40.39</v>
      </c>
      <c r="I347" s="116">
        <f t="shared" si="51"/>
        <v>80.78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755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10.34</v>
      </c>
      <c r="I348" s="116">
        <f t="shared" si="51"/>
        <v>20.68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755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3.33</v>
      </c>
      <c r="I349" s="116">
        <f t="shared" si="51"/>
        <v>13.32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SUMIF('Lote-08_RDRA_34,5kV'!$B$10:$B$123,Composições!B351,'Lote-08_RDRA_34,5kV'!$D$10:$D$123)</f>
        <v>0</v>
      </c>
      <c r="G351" s="241"/>
      <c r="H351" s="240"/>
      <c r="I351" s="241">
        <f>SUM(I352:I358)</f>
        <v>687.72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755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255.96</v>
      </c>
      <c r="I352" s="116">
        <f t="shared" ref="I352:I358" si="54">H352*G352</f>
        <v>255.96</v>
      </c>
      <c r="J352" s="116">
        <f t="shared" ref="J352:J358" si="55">F352*H352</f>
        <v>0</v>
      </c>
      <c r="K352" s="116"/>
    </row>
    <row r="353" spans="1:14" x14ac:dyDescent="0.2">
      <c r="A353" s="252" t="s">
        <v>755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3.33</v>
      </c>
      <c r="I353" s="116">
        <f t="shared" si="54"/>
        <v>39.96</v>
      </c>
      <c r="J353" s="116">
        <f t="shared" si="55"/>
        <v>0</v>
      </c>
      <c r="K353" s="116"/>
    </row>
    <row r="354" spans="1:14" ht="25.5" x14ac:dyDescent="0.2">
      <c r="A354" s="252" t="s">
        <v>755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52.33</v>
      </c>
      <c r="I354" s="116">
        <f t="shared" si="54"/>
        <v>209.32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755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33.85</v>
      </c>
      <c r="I355" s="116">
        <f t="shared" si="54"/>
        <v>67.7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755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40.39</v>
      </c>
      <c r="I356" s="116">
        <f t="shared" si="54"/>
        <v>80.78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755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10.34</v>
      </c>
      <c r="I357" s="116">
        <f t="shared" si="54"/>
        <v>20.68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755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3.33</v>
      </c>
      <c r="I358" s="116">
        <f t="shared" si="54"/>
        <v>13.32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SUMIF('Lote-08_RDRA_34,5kV'!$B$10:$B$123,Composições!B360,'Lote-08_RDRA_34,5kV'!$D$10:$D$123)</f>
        <v>0</v>
      </c>
      <c r="G360" s="241"/>
      <c r="H360" s="240"/>
      <c r="I360" s="241">
        <f>SUM(I361:I372)</f>
        <v>1294.51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755</v>
      </c>
      <c r="B361" s="102" t="s">
        <v>784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341.44</v>
      </c>
      <c r="I361" s="116">
        <f t="shared" ref="I361:I372" si="57">H361*G361</f>
        <v>682.88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755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15.36</v>
      </c>
      <c r="I362" s="116">
        <f t="shared" si="57"/>
        <v>30.72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755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39.39</v>
      </c>
      <c r="I363" s="116">
        <f t="shared" si="57"/>
        <v>78.78</v>
      </c>
      <c r="J363" s="116">
        <f t="shared" si="58"/>
        <v>0</v>
      </c>
      <c r="K363" s="116"/>
    </row>
    <row r="364" spans="1:14" x14ac:dyDescent="0.2">
      <c r="A364" s="252" t="s">
        <v>755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3.33</v>
      </c>
      <c r="I364" s="116">
        <f t="shared" si="57"/>
        <v>33.299999999999997</v>
      </c>
      <c r="J364" s="116">
        <f t="shared" si="58"/>
        <v>0</v>
      </c>
      <c r="K364" s="116"/>
    </row>
    <row r="365" spans="1:14" x14ac:dyDescent="0.2">
      <c r="A365" s="252" t="s">
        <v>755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24.72</v>
      </c>
      <c r="I365" s="116">
        <f t="shared" si="57"/>
        <v>49.44</v>
      </c>
      <c r="J365" s="116">
        <f t="shared" si="58"/>
        <v>0</v>
      </c>
      <c r="K365" s="116"/>
    </row>
    <row r="366" spans="1:14" x14ac:dyDescent="0.2">
      <c r="A366" s="252" t="s">
        <v>755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12.37</v>
      </c>
      <c r="I366" s="116">
        <f t="shared" si="57"/>
        <v>49.48</v>
      </c>
      <c r="J366" s="116">
        <f t="shared" si="58"/>
        <v>0</v>
      </c>
      <c r="K366" s="116"/>
    </row>
    <row r="367" spans="1:14" x14ac:dyDescent="0.2">
      <c r="A367" s="252" t="s">
        <v>755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6.36</v>
      </c>
      <c r="I367" s="116">
        <f t="shared" si="57"/>
        <v>12.72</v>
      </c>
      <c r="J367" s="116">
        <f t="shared" si="58"/>
        <v>0</v>
      </c>
      <c r="K367" s="116"/>
    </row>
    <row r="368" spans="1:14" x14ac:dyDescent="0.2">
      <c r="A368" s="252" t="s">
        <v>755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52.33</v>
      </c>
      <c r="I368" s="116">
        <f t="shared" si="57"/>
        <v>104.66</v>
      </c>
      <c r="J368" s="116">
        <f t="shared" si="58"/>
        <v>0</v>
      </c>
      <c r="K368" s="116"/>
    </row>
    <row r="369" spans="1:11" ht="25.5" x14ac:dyDescent="0.2">
      <c r="A369" s="252" t="s">
        <v>755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52.33</v>
      </c>
      <c r="I369" s="116">
        <f t="shared" si="57"/>
        <v>52.33</v>
      </c>
      <c r="J369" s="116">
        <f t="shared" si="58"/>
        <v>0</v>
      </c>
      <c r="K369" s="116"/>
    </row>
    <row r="370" spans="1:11" x14ac:dyDescent="0.2">
      <c r="A370" s="252" t="s">
        <v>755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1.72</v>
      </c>
      <c r="I370" s="116">
        <f t="shared" si="57"/>
        <v>6.88</v>
      </c>
      <c r="J370" s="116">
        <f t="shared" si="58"/>
        <v>0</v>
      </c>
      <c r="K370" s="116"/>
    </row>
    <row r="371" spans="1:11" x14ac:dyDescent="0.2">
      <c r="A371" s="252" t="s">
        <v>755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90</v>
      </c>
      <c r="I371" s="116">
        <f t="shared" si="57"/>
        <v>180</v>
      </c>
      <c r="J371" s="116">
        <f t="shared" si="58"/>
        <v>0</v>
      </c>
      <c r="K371" s="116"/>
    </row>
    <row r="372" spans="1:11" x14ac:dyDescent="0.2">
      <c r="A372" s="252" t="s">
        <v>755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3.33</v>
      </c>
      <c r="I372" s="116">
        <f t="shared" si="57"/>
        <v>13.32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SUMIF('Lote-08_RDRA_34,5kV'!$B$10:$B$123,Composições!B374,'Lote-08_RDRA_34,5kV'!$D$10:$D$123)</f>
        <v>0</v>
      </c>
      <c r="G374" s="241"/>
      <c r="H374" s="240"/>
      <c r="I374" s="241">
        <f>SUM(I375:I383)</f>
        <v>1113.46</v>
      </c>
      <c r="J374" s="241">
        <f>SUM(J375:J383)</f>
        <v>0</v>
      </c>
      <c r="K374" s="241">
        <v>5.5</v>
      </c>
    </row>
    <row r="375" spans="1:11" x14ac:dyDescent="0.2">
      <c r="A375" s="252" t="s">
        <v>755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255.96</v>
      </c>
      <c r="I375" s="116">
        <f t="shared" ref="I375:I383" si="60">H375*G375</f>
        <v>511.92</v>
      </c>
      <c r="J375" s="116">
        <f t="shared" ref="J375:J383" si="61">F375*H375</f>
        <v>0</v>
      </c>
      <c r="K375" s="116"/>
    </row>
    <row r="376" spans="1:11" ht="25.5" x14ac:dyDescent="0.2">
      <c r="A376" s="252" t="s">
        <v>755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15.36</v>
      </c>
      <c r="I376" s="116">
        <f t="shared" si="60"/>
        <v>30.72</v>
      </c>
      <c r="J376" s="116">
        <f t="shared" si="61"/>
        <v>0</v>
      </c>
      <c r="K376" s="116"/>
    </row>
    <row r="377" spans="1:11" x14ac:dyDescent="0.2">
      <c r="A377" s="252" t="s">
        <v>755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39.39</v>
      </c>
      <c r="I377" s="116">
        <f t="shared" si="60"/>
        <v>78.78</v>
      </c>
      <c r="J377" s="116">
        <f t="shared" si="61"/>
        <v>0</v>
      </c>
      <c r="K377" s="116"/>
    </row>
    <row r="378" spans="1:11" x14ac:dyDescent="0.2">
      <c r="A378" s="252" t="s">
        <v>755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3.33</v>
      </c>
      <c r="I378" s="116">
        <f t="shared" si="60"/>
        <v>39.96</v>
      </c>
      <c r="J378" s="116">
        <f t="shared" si="61"/>
        <v>0</v>
      </c>
      <c r="K378" s="116"/>
    </row>
    <row r="379" spans="1:11" x14ac:dyDescent="0.2">
      <c r="A379" s="252" t="s">
        <v>755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24.72</v>
      </c>
      <c r="I379" s="116">
        <f t="shared" si="60"/>
        <v>49.44</v>
      </c>
      <c r="J379" s="116">
        <f t="shared" si="61"/>
        <v>0</v>
      </c>
      <c r="K379" s="116"/>
    </row>
    <row r="380" spans="1:11" x14ac:dyDescent="0.2">
      <c r="A380" s="252" t="s">
        <v>755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52.33</v>
      </c>
      <c r="I380" s="116">
        <f t="shared" si="60"/>
        <v>104.66</v>
      </c>
      <c r="J380" s="116">
        <f t="shared" si="61"/>
        <v>0</v>
      </c>
      <c r="K380" s="116"/>
    </row>
    <row r="381" spans="1:11" ht="25.5" x14ac:dyDescent="0.2">
      <c r="A381" s="252" t="s">
        <v>755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52.33</v>
      </c>
      <c r="I381" s="116">
        <f t="shared" si="60"/>
        <v>104.66</v>
      </c>
      <c r="J381" s="116">
        <f t="shared" si="61"/>
        <v>0</v>
      </c>
      <c r="K381" s="116"/>
    </row>
    <row r="382" spans="1:11" x14ac:dyDescent="0.2">
      <c r="A382" s="252" t="s">
        <v>755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90</v>
      </c>
      <c r="I382" s="116">
        <f t="shared" si="60"/>
        <v>180</v>
      </c>
      <c r="J382" s="116">
        <f t="shared" si="61"/>
        <v>0</v>
      </c>
      <c r="K382" s="116"/>
    </row>
    <row r="383" spans="1:11" x14ac:dyDescent="0.2">
      <c r="A383" s="252" t="s">
        <v>755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3.33</v>
      </c>
      <c r="I383" s="116">
        <f t="shared" si="60"/>
        <v>13.32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SUMIF('Lote-08_RDRA_34,5kV'!$B$10:$B$123,Composições!B385,'Lote-08_RDRA_34,5kV'!$D$10:$D$123)</f>
        <v>0</v>
      </c>
      <c r="G385" s="241"/>
      <c r="H385" s="244"/>
      <c r="I385" s="241">
        <f>SUM(I386:I402)</f>
        <v>2339.7800000000002</v>
      </c>
      <c r="J385" s="241">
        <f>SUM(J386:J402)</f>
        <v>0</v>
      </c>
      <c r="K385" s="241">
        <v>6</v>
      </c>
    </row>
    <row r="386" spans="1:11" x14ac:dyDescent="0.2">
      <c r="A386" s="252" t="s">
        <v>755</v>
      </c>
      <c r="B386" s="102" t="s">
        <v>784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341.44</v>
      </c>
      <c r="I386" s="116">
        <f t="shared" ref="I386:I402" si="63">H386*G386</f>
        <v>682.88</v>
      </c>
      <c r="J386" s="116">
        <f t="shared" ref="J386:J402" si="64">F386*H386</f>
        <v>0</v>
      </c>
      <c r="K386" s="116"/>
    </row>
    <row r="387" spans="1:11" x14ac:dyDescent="0.2">
      <c r="A387" s="252" t="s">
        <v>755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3.33</v>
      </c>
      <c r="I387" s="116">
        <f t="shared" si="63"/>
        <v>39.96</v>
      </c>
      <c r="J387" s="116">
        <f t="shared" si="64"/>
        <v>0</v>
      </c>
      <c r="K387" s="116"/>
    </row>
    <row r="388" spans="1:11" ht="25.5" x14ac:dyDescent="0.2">
      <c r="A388" s="252" t="s">
        <v>755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15.07</v>
      </c>
      <c r="I388" s="116">
        <f t="shared" si="63"/>
        <v>45.21</v>
      </c>
      <c r="J388" s="116">
        <f t="shared" si="64"/>
        <v>0</v>
      </c>
      <c r="K388" s="116"/>
    </row>
    <row r="389" spans="1:11" ht="25.5" x14ac:dyDescent="0.2">
      <c r="A389" s="252" t="s">
        <v>755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15.36</v>
      </c>
      <c r="I389" s="116">
        <f t="shared" si="63"/>
        <v>92.16</v>
      </c>
      <c r="J389" s="116">
        <f t="shared" si="64"/>
        <v>0</v>
      </c>
      <c r="K389" s="116"/>
    </row>
    <row r="390" spans="1:11" ht="25.5" x14ac:dyDescent="0.2">
      <c r="A390" s="252" t="s">
        <v>755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7.65</v>
      </c>
      <c r="I390" s="116">
        <f t="shared" si="63"/>
        <v>22.95</v>
      </c>
      <c r="J390" s="116">
        <f t="shared" si="64"/>
        <v>0</v>
      </c>
      <c r="K390" s="116"/>
    </row>
    <row r="391" spans="1:11" x14ac:dyDescent="0.2">
      <c r="A391" s="252" t="s">
        <v>755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39.39</v>
      </c>
      <c r="I391" s="116">
        <f t="shared" si="63"/>
        <v>236.34</v>
      </c>
      <c r="J391" s="116">
        <f t="shared" si="64"/>
        <v>0</v>
      </c>
      <c r="K391" s="116"/>
    </row>
    <row r="392" spans="1:11" x14ac:dyDescent="0.2">
      <c r="A392" s="252" t="s">
        <v>755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24.72</v>
      </c>
      <c r="I392" s="116">
        <f t="shared" si="63"/>
        <v>148.32</v>
      </c>
      <c r="J392" s="116">
        <f t="shared" si="64"/>
        <v>0</v>
      </c>
      <c r="K392" s="116"/>
    </row>
    <row r="393" spans="1:11" x14ac:dyDescent="0.2">
      <c r="A393" s="252" t="s">
        <v>755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12.37</v>
      </c>
      <c r="I393" s="116">
        <f t="shared" si="63"/>
        <v>49.48</v>
      </c>
      <c r="J393" s="116">
        <f t="shared" si="64"/>
        <v>0</v>
      </c>
      <c r="K393" s="116"/>
    </row>
    <row r="394" spans="1:11" x14ac:dyDescent="0.2">
      <c r="A394" s="252" t="s">
        <v>755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52.33</v>
      </c>
      <c r="I394" s="116">
        <f t="shared" si="63"/>
        <v>156.99</v>
      </c>
      <c r="J394" s="116">
        <f t="shared" si="64"/>
        <v>0</v>
      </c>
      <c r="K394" s="116"/>
    </row>
    <row r="395" spans="1:11" x14ac:dyDescent="0.2">
      <c r="A395" s="252" t="s">
        <v>755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1.72</v>
      </c>
      <c r="I395" s="116">
        <f t="shared" si="63"/>
        <v>6.88</v>
      </c>
      <c r="J395" s="116">
        <f t="shared" si="64"/>
        <v>0</v>
      </c>
      <c r="K395" s="116"/>
    </row>
    <row r="396" spans="1:11" ht="25.5" x14ac:dyDescent="0.2">
      <c r="A396" s="252" t="s">
        <v>755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52.33</v>
      </c>
      <c r="I396" s="116">
        <f t="shared" si="63"/>
        <v>52.33</v>
      </c>
      <c r="J396" s="116">
        <f t="shared" si="64"/>
        <v>0</v>
      </c>
      <c r="K396" s="116"/>
    </row>
    <row r="397" spans="1:11" s="106" customFormat="1" ht="25.5" x14ac:dyDescent="0.2">
      <c r="A397" s="252" t="s">
        <v>755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25.34</v>
      </c>
      <c r="I397" s="116">
        <f t="shared" si="63"/>
        <v>25.34</v>
      </c>
      <c r="J397" s="116">
        <f t="shared" si="64"/>
        <v>0</v>
      </c>
      <c r="K397" s="116"/>
    </row>
    <row r="398" spans="1:11" s="106" customFormat="1" x14ac:dyDescent="0.2">
      <c r="A398" s="252" t="s">
        <v>755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26.38</v>
      </c>
      <c r="I398" s="116">
        <f t="shared" si="63"/>
        <v>79.14</v>
      </c>
      <c r="J398" s="116">
        <f t="shared" si="64"/>
        <v>0</v>
      </c>
      <c r="K398" s="116"/>
    </row>
    <row r="399" spans="1:11" s="106" customFormat="1" x14ac:dyDescent="0.2">
      <c r="A399" s="252" t="s">
        <v>755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90</v>
      </c>
      <c r="I399" s="116">
        <f t="shared" si="63"/>
        <v>540</v>
      </c>
      <c r="J399" s="116">
        <f t="shared" si="64"/>
        <v>0</v>
      </c>
      <c r="K399" s="116"/>
    </row>
    <row r="400" spans="1:11" s="106" customFormat="1" x14ac:dyDescent="0.2">
      <c r="A400" s="252" t="s">
        <v>755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40.39</v>
      </c>
      <c r="I400" s="116">
        <f t="shared" si="63"/>
        <v>80.78</v>
      </c>
      <c r="J400" s="116">
        <f t="shared" si="64"/>
        <v>0</v>
      </c>
      <c r="K400" s="116"/>
    </row>
    <row r="401" spans="1:11" s="106" customFormat="1" x14ac:dyDescent="0.2">
      <c r="A401" s="252" t="s">
        <v>755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33.85</v>
      </c>
      <c r="I401" s="116">
        <f t="shared" si="63"/>
        <v>67.7</v>
      </c>
      <c r="J401" s="116">
        <f t="shared" si="64"/>
        <v>0</v>
      </c>
      <c r="K401" s="116"/>
    </row>
    <row r="402" spans="1:11" s="106" customFormat="1" x14ac:dyDescent="0.2">
      <c r="A402" s="252" t="s">
        <v>755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3.33</v>
      </c>
      <c r="I402" s="116">
        <f t="shared" si="63"/>
        <v>13.32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SUMIF('Lote-08_RDRA_34,5kV'!$B$10:$B$123,Composições!B404,'Lote-08_RDRA_34,5kV'!$D$10:$D$123)</f>
        <v>0</v>
      </c>
      <c r="G404" s="241"/>
      <c r="H404" s="244"/>
      <c r="I404" s="241">
        <f>SUM(I405:I418)</f>
        <v>2087.12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755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255.96</v>
      </c>
      <c r="I405" s="116">
        <f t="shared" ref="I405:I418" si="66">H405*G405</f>
        <v>511.92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755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3.33</v>
      </c>
      <c r="I406" s="116">
        <f t="shared" si="66"/>
        <v>39.96</v>
      </c>
      <c r="J406" s="116">
        <f t="shared" si="67"/>
        <v>0</v>
      </c>
      <c r="K406" s="116"/>
    </row>
    <row r="407" spans="1:11" s="106" customFormat="1" ht="25.5" x14ac:dyDescent="0.2">
      <c r="A407" s="252" t="s">
        <v>755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15.07</v>
      </c>
      <c r="I407" s="116">
        <f t="shared" si="66"/>
        <v>45.21</v>
      </c>
      <c r="J407" s="116">
        <f t="shared" si="67"/>
        <v>0</v>
      </c>
      <c r="K407" s="116"/>
    </row>
    <row r="408" spans="1:11" s="106" customFormat="1" ht="25.5" x14ac:dyDescent="0.2">
      <c r="A408" s="252" t="s">
        <v>755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15.36</v>
      </c>
      <c r="I408" s="116">
        <f t="shared" si="66"/>
        <v>92.16</v>
      </c>
      <c r="J408" s="116">
        <f t="shared" si="67"/>
        <v>0</v>
      </c>
      <c r="K408" s="116"/>
    </row>
    <row r="409" spans="1:11" s="106" customFormat="1" ht="25.5" x14ac:dyDescent="0.2">
      <c r="A409" s="252" t="s">
        <v>755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7.65</v>
      </c>
      <c r="I409" s="116">
        <f t="shared" si="66"/>
        <v>22.95</v>
      </c>
      <c r="J409" s="116">
        <f t="shared" si="67"/>
        <v>0</v>
      </c>
      <c r="K409" s="116"/>
    </row>
    <row r="410" spans="1:11" s="106" customFormat="1" x14ac:dyDescent="0.2">
      <c r="A410" s="252" t="s">
        <v>755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39.39</v>
      </c>
      <c r="I410" s="116">
        <f t="shared" si="66"/>
        <v>236.34</v>
      </c>
      <c r="J410" s="116">
        <f t="shared" si="67"/>
        <v>0</v>
      </c>
      <c r="K410" s="116"/>
    </row>
    <row r="411" spans="1:11" s="106" customFormat="1" x14ac:dyDescent="0.2">
      <c r="A411" s="252" t="s">
        <v>755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24.72</v>
      </c>
      <c r="I411" s="116">
        <f t="shared" si="66"/>
        <v>148.32</v>
      </c>
      <c r="J411" s="116">
        <f t="shared" si="67"/>
        <v>0</v>
      </c>
      <c r="K411" s="116"/>
    </row>
    <row r="412" spans="1:11" s="106" customFormat="1" x14ac:dyDescent="0.2">
      <c r="A412" s="252" t="s">
        <v>755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52.33</v>
      </c>
      <c r="I412" s="116">
        <f t="shared" si="66"/>
        <v>156.99</v>
      </c>
      <c r="J412" s="116">
        <f t="shared" si="67"/>
        <v>0</v>
      </c>
      <c r="K412" s="116"/>
    </row>
    <row r="413" spans="1:11" s="106" customFormat="1" ht="25.5" x14ac:dyDescent="0.2">
      <c r="A413" s="252" t="s">
        <v>755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52.33</v>
      </c>
      <c r="I413" s="116">
        <f t="shared" si="66"/>
        <v>52.33</v>
      </c>
      <c r="J413" s="116">
        <f t="shared" si="67"/>
        <v>0</v>
      </c>
      <c r="K413" s="116"/>
    </row>
    <row r="414" spans="1:11" s="106" customFormat="1" x14ac:dyDescent="0.2">
      <c r="A414" s="252" t="s">
        <v>755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26.38</v>
      </c>
      <c r="I414" s="116">
        <f t="shared" si="66"/>
        <v>79.14</v>
      </c>
      <c r="J414" s="116">
        <f t="shared" si="67"/>
        <v>0</v>
      </c>
      <c r="K414" s="116"/>
    </row>
    <row r="415" spans="1:11" s="106" customFormat="1" x14ac:dyDescent="0.2">
      <c r="A415" s="252" t="s">
        <v>755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90</v>
      </c>
      <c r="I415" s="116">
        <f t="shared" si="66"/>
        <v>540</v>
      </c>
      <c r="J415" s="116">
        <f t="shared" si="67"/>
        <v>0</v>
      </c>
      <c r="K415" s="116"/>
    </row>
    <row r="416" spans="1:11" s="106" customFormat="1" x14ac:dyDescent="0.2">
      <c r="A416" s="252" t="s">
        <v>755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40.39</v>
      </c>
      <c r="I416" s="116">
        <f t="shared" si="66"/>
        <v>80.78</v>
      </c>
      <c r="J416" s="116">
        <f t="shared" si="67"/>
        <v>0</v>
      </c>
      <c r="K416" s="116"/>
    </row>
    <row r="417" spans="1:11" s="106" customFormat="1" x14ac:dyDescent="0.2">
      <c r="A417" s="252" t="s">
        <v>755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33.85</v>
      </c>
      <c r="I417" s="116">
        <f t="shared" si="66"/>
        <v>67.7</v>
      </c>
      <c r="J417" s="116">
        <f t="shared" si="67"/>
        <v>0</v>
      </c>
      <c r="K417" s="116"/>
    </row>
    <row r="418" spans="1:11" s="106" customFormat="1" x14ac:dyDescent="0.2">
      <c r="A418" s="252" t="s">
        <v>755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3.33</v>
      </c>
      <c r="I418" s="116">
        <f t="shared" si="66"/>
        <v>13.32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SUMIF('Lote-08_RDRA_34,5kV'!$B$10:$B$123,Composições!B420,'Lote-08_RDRA_34,5kV'!$D$10:$D$123)</f>
        <v>0</v>
      </c>
      <c r="G420" s="241"/>
      <c r="H420" s="244"/>
      <c r="I420" s="241">
        <f>SUM(I421:I430)</f>
        <v>2378.9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755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255.96</v>
      </c>
      <c r="I421" s="116">
        <f t="shared" ref="I421:I430" si="69">H421*G421</f>
        <v>1023.84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755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3.33</v>
      </c>
      <c r="I422" s="116">
        <f t="shared" si="69"/>
        <v>79.92</v>
      </c>
      <c r="J422" s="116">
        <f t="shared" si="70"/>
        <v>0</v>
      </c>
      <c r="K422" s="116"/>
    </row>
    <row r="423" spans="1:11" s="106" customFormat="1" x14ac:dyDescent="0.2">
      <c r="A423" s="252" t="s">
        <v>755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52.33</v>
      </c>
      <c r="I423" s="116">
        <f t="shared" si="69"/>
        <v>418.64</v>
      </c>
      <c r="J423" s="116">
        <f t="shared" si="70"/>
        <v>0</v>
      </c>
      <c r="K423" s="116"/>
    </row>
    <row r="424" spans="1:11" s="106" customFormat="1" x14ac:dyDescent="0.2">
      <c r="A424" s="252" t="s">
        <v>755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40.39</v>
      </c>
      <c r="I424" s="116">
        <f t="shared" si="69"/>
        <v>80.78</v>
      </c>
      <c r="J424" s="116">
        <f t="shared" si="70"/>
        <v>0</v>
      </c>
      <c r="K424" s="116"/>
    </row>
    <row r="425" spans="1:11" s="106" customFormat="1" ht="25.5" x14ac:dyDescent="0.2">
      <c r="A425" s="252" t="s">
        <v>755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15.36</v>
      </c>
      <c r="I425" s="116">
        <f t="shared" si="69"/>
        <v>61.44</v>
      </c>
      <c r="J425" s="116">
        <f t="shared" si="70"/>
        <v>0</v>
      </c>
      <c r="K425" s="116"/>
    </row>
    <row r="426" spans="1:11" s="106" customFormat="1" x14ac:dyDescent="0.2">
      <c r="A426" s="252" t="s">
        <v>755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33.85</v>
      </c>
      <c r="I426" s="116">
        <f t="shared" si="69"/>
        <v>67.7</v>
      </c>
      <c r="J426" s="116">
        <f t="shared" si="70"/>
        <v>0</v>
      </c>
      <c r="K426" s="116"/>
    </row>
    <row r="427" spans="1:11" s="106" customFormat="1" ht="25.5" x14ac:dyDescent="0.2">
      <c r="A427" s="252" t="s">
        <v>755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15.07</v>
      </c>
      <c r="I427" s="116">
        <f t="shared" si="69"/>
        <v>30.14</v>
      </c>
      <c r="J427" s="116">
        <f t="shared" si="70"/>
        <v>0</v>
      </c>
      <c r="K427" s="116"/>
    </row>
    <row r="428" spans="1:11" s="106" customFormat="1" x14ac:dyDescent="0.2">
      <c r="A428" s="252" t="s">
        <v>755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90</v>
      </c>
      <c r="I428" s="116">
        <f t="shared" si="69"/>
        <v>360</v>
      </c>
      <c r="J428" s="116">
        <f t="shared" si="70"/>
        <v>0</v>
      </c>
      <c r="K428" s="116"/>
    </row>
    <row r="429" spans="1:11" s="106" customFormat="1" x14ac:dyDescent="0.2">
      <c r="A429" s="252" t="s">
        <v>755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39.39</v>
      </c>
      <c r="I429" s="116">
        <f t="shared" si="69"/>
        <v>157.56</v>
      </c>
      <c r="J429" s="116">
        <f t="shared" si="70"/>
        <v>0</v>
      </c>
      <c r="K429" s="116"/>
    </row>
    <row r="430" spans="1:11" s="106" customFormat="1" x14ac:dyDescent="0.2">
      <c r="A430" s="252" t="s">
        <v>755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24.72</v>
      </c>
      <c r="I430" s="116">
        <f t="shared" si="69"/>
        <v>98.88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SUMIF('Lote-08_RDRA_34,5kV'!$B$10:$B$123,Composições!B432,'Lote-08_RDRA_34,5kV'!$D$10:$D$123)</f>
        <v>0</v>
      </c>
      <c r="G432" s="241"/>
      <c r="H432" s="240"/>
      <c r="I432" s="241">
        <f>SUM(I433:I442)</f>
        <v>2776.73</v>
      </c>
      <c r="J432" s="241">
        <f>SUM(J433:J442)</f>
        <v>0</v>
      </c>
      <c r="K432" s="241">
        <v>11</v>
      </c>
    </row>
    <row r="433" spans="1:11" x14ac:dyDescent="0.2">
      <c r="A433" s="252" t="s">
        <v>755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255.96</v>
      </c>
      <c r="I433" s="116">
        <f t="shared" ref="I433:I442" si="72">H433*G433</f>
        <v>1023.84</v>
      </c>
      <c r="J433" s="116">
        <f t="shared" ref="J433:J442" si="73">F433*H433</f>
        <v>0</v>
      </c>
      <c r="K433" s="116"/>
    </row>
    <row r="434" spans="1:11" x14ac:dyDescent="0.2">
      <c r="A434" s="252" t="s">
        <v>755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3.33</v>
      </c>
      <c r="I434" s="116">
        <f t="shared" si="72"/>
        <v>79.92</v>
      </c>
      <c r="J434" s="116">
        <f t="shared" si="73"/>
        <v>0</v>
      </c>
      <c r="K434" s="116"/>
    </row>
    <row r="435" spans="1:11" x14ac:dyDescent="0.2">
      <c r="A435" s="252" t="s">
        <v>755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52.33</v>
      </c>
      <c r="I435" s="116">
        <f t="shared" si="72"/>
        <v>313.98</v>
      </c>
      <c r="J435" s="116">
        <f t="shared" si="73"/>
        <v>0</v>
      </c>
      <c r="K435" s="116"/>
    </row>
    <row r="436" spans="1:11" x14ac:dyDescent="0.2">
      <c r="A436" s="252" t="s">
        <v>755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40.39</v>
      </c>
      <c r="I436" s="116">
        <f t="shared" si="72"/>
        <v>161.56</v>
      </c>
      <c r="J436" s="116">
        <f t="shared" si="73"/>
        <v>0</v>
      </c>
      <c r="K436" s="116"/>
    </row>
    <row r="437" spans="1:11" ht="25.5" x14ac:dyDescent="0.2">
      <c r="A437" s="252" t="s">
        <v>755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15.07</v>
      </c>
      <c r="I437" s="116">
        <f t="shared" si="72"/>
        <v>45.21</v>
      </c>
      <c r="J437" s="116">
        <f t="shared" si="73"/>
        <v>0</v>
      </c>
      <c r="K437" s="116"/>
    </row>
    <row r="438" spans="1:11" ht="25.5" x14ac:dyDescent="0.2">
      <c r="A438" s="252" t="s">
        <v>755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15.36</v>
      </c>
      <c r="I438" s="116">
        <f t="shared" si="72"/>
        <v>92.16</v>
      </c>
      <c r="J438" s="116">
        <f t="shared" si="73"/>
        <v>0</v>
      </c>
      <c r="K438" s="116"/>
    </row>
    <row r="439" spans="1:11" x14ac:dyDescent="0.2">
      <c r="A439" s="252" t="s">
        <v>755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33.85</v>
      </c>
      <c r="I439" s="116">
        <f t="shared" si="72"/>
        <v>135.4</v>
      </c>
      <c r="J439" s="116">
        <f t="shared" si="73"/>
        <v>0</v>
      </c>
      <c r="K439" s="116"/>
    </row>
    <row r="440" spans="1:11" x14ac:dyDescent="0.2">
      <c r="A440" s="252" t="s">
        <v>755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90</v>
      </c>
      <c r="I440" s="116">
        <f t="shared" si="72"/>
        <v>540</v>
      </c>
      <c r="J440" s="116">
        <f t="shared" si="73"/>
        <v>0</v>
      </c>
      <c r="K440" s="116"/>
    </row>
    <row r="441" spans="1:11" x14ac:dyDescent="0.2">
      <c r="A441" s="252" t="s">
        <v>755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39.39</v>
      </c>
      <c r="I441" s="116">
        <f t="shared" si="72"/>
        <v>236.34</v>
      </c>
      <c r="J441" s="116">
        <f t="shared" si="73"/>
        <v>0</v>
      </c>
      <c r="K441" s="116"/>
    </row>
    <row r="442" spans="1:11" x14ac:dyDescent="0.2">
      <c r="A442" s="252" t="s">
        <v>755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24.72</v>
      </c>
      <c r="I442" s="116">
        <f t="shared" si="72"/>
        <v>148.32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SUMIF('Lote-08_RDRA_34,5kV'!$B$10:$B$123,Composições!B444,'Lote-08_RDRA_34,5kV'!$D$10:$D$123)</f>
        <v>0</v>
      </c>
      <c r="G444" s="241"/>
      <c r="H444" s="240"/>
      <c r="I444" s="241">
        <f>SUM(I445:I446)</f>
        <v>64.86</v>
      </c>
      <c r="J444" s="241">
        <f>SUM(J445:J446)</f>
        <v>0</v>
      </c>
      <c r="K444" s="241">
        <v>2</v>
      </c>
    </row>
    <row r="445" spans="1:11" x14ac:dyDescent="0.2">
      <c r="A445" s="252" t="s">
        <v>755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14.81</v>
      </c>
      <c r="I445" s="116">
        <f>H445*G445</f>
        <v>44.43</v>
      </c>
      <c r="J445" s="116">
        <f>F445*H445</f>
        <v>0</v>
      </c>
      <c r="K445" s="116"/>
    </row>
    <row r="446" spans="1:11" x14ac:dyDescent="0.2">
      <c r="A446" s="252" t="s">
        <v>755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6.81</v>
      </c>
      <c r="I446" s="116">
        <f>H446*G446</f>
        <v>20.43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SUMIF('Lote-08_RDRA_34,5kV'!$B$10:$B$123,Composições!B448,'Lote-08_RDRA_34,5kV'!$D$10:$D$123)</f>
        <v>0</v>
      </c>
      <c r="G448" s="241"/>
      <c r="H448" s="240"/>
      <c r="I448" s="241">
        <f>SUM(I449:I450)</f>
        <v>231.84</v>
      </c>
      <c r="J448" s="241">
        <f>SUM(J449:J450)</f>
        <v>0</v>
      </c>
      <c r="K448" s="241">
        <v>2</v>
      </c>
    </row>
    <row r="449" spans="1:11" x14ac:dyDescent="0.2">
      <c r="A449" s="252" t="s">
        <v>755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70.47</v>
      </c>
      <c r="I449" s="116">
        <f>H449*G449</f>
        <v>211.41</v>
      </c>
      <c r="J449" s="116">
        <f>F449*H449</f>
        <v>0</v>
      </c>
      <c r="K449" s="116"/>
    </row>
    <row r="450" spans="1:11" x14ac:dyDescent="0.2">
      <c r="A450" s="252" t="s">
        <v>755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6.81</v>
      </c>
      <c r="I450" s="116">
        <f>H450*G450</f>
        <v>20.43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700</v>
      </c>
      <c r="C452" s="118" t="s">
        <v>522</v>
      </c>
      <c r="D452" s="240" t="s">
        <v>509</v>
      </c>
      <c r="E452" s="100"/>
      <c r="F452" s="241">
        <f>SUMIF('Lote-08_RDRA_34,5kV'!$B$10:$B$123,Composições!B452,'Lote-08_RDRA_34,5kV'!$D$10:$D$123)</f>
        <v>320</v>
      </c>
      <c r="G452" s="241"/>
      <c r="H452" s="240"/>
      <c r="I452" s="241">
        <f>SUM(I453:I460)</f>
        <v>1296.1099999999999</v>
      </c>
      <c r="J452" s="241">
        <f>SUM(J453:J460)</f>
        <v>414755.2</v>
      </c>
      <c r="K452" s="402">
        <v>3.5</v>
      </c>
    </row>
    <row r="453" spans="1:11" x14ac:dyDescent="0.2">
      <c r="A453" s="252" t="s">
        <v>755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320</v>
      </c>
      <c r="G453" s="116">
        <v>1</v>
      </c>
      <c r="H453" s="120">
        <f>VLOOKUP(B453,Insumos!$A$2:$C$204,3,FALSE)</f>
        <v>255.96</v>
      </c>
      <c r="I453" s="116">
        <f t="shared" ref="I453:I460" si="75">H453*G453</f>
        <v>255.96</v>
      </c>
      <c r="J453" s="116">
        <f t="shared" ref="J453:J460" si="76">F453*H453</f>
        <v>81907.199999999997</v>
      </c>
      <c r="K453" s="116"/>
    </row>
    <row r="454" spans="1:11" x14ac:dyDescent="0.2">
      <c r="A454" s="252" t="s">
        <v>755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1920</v>
      </c>
      <c r="G454" s="116">
        <v>6</v>
      </c>
      <c r="H454" s="120">
        <f>VLOOKUP(B454,Insumos!$A$2:$C$204,3,FALSE)</f>
        <v>3.33</v>
      </c>
      <c r="I454" s="116">
        <f t="shared" si="75"/>
        <v>19.98</v>
      </c>
      <c r="J454" s="116">
        <f t="shared" si="76"/>
        <v>6393.6</v>
      </c>
      <c r="K454" s="116"/>
    </row>
    <row r="455" spans="1:11" ht="25.5" x14ac:dyDescent="0.2">
      <c r="A455" s="252" t="s">
        <v>755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1280</v>
      </c>
      <c r="G455" s="116">
        <v>4</v>
      </c>
      <c r="H455" s="120">
        <f>VLOOKUP(B455,Insumos!$A$2:$C$204,3,FALSE)</f>
        <v>25.34</v>
      </c>
      <c r="I455" s="116">
        <f t="shared" si="75"/>
        <v>101.36</v>
      </c>
      <c r="J455" s="116">
        <f t="shared" si="76"/>
        <v>32435.200000000001</v>
      </c>
      <c r="K455" s="116"/>
    </row>
    <row r="456" spans="1:11" x14ac:dyDescent="0.2">
      <c r="A456" s="252" t="s">
        <v>755</v>
      </c>
      <c r="B456" s="256" t="s">
        <v>704</v>
      </c>
      <c r="C456" s="118" t="s">
        <v>522</v>
      </c>
      <c r="D456" s="116" t="s">
        <v>32</v>
      </c>
      <c r="E456" s="116"/>
      <c r="F456" s="116">
        <f t="shared" si="74"/>
        <v>960</v>
      </c>
      <c r="G456" s="116">
        <v>3</v>
      </c>
      <c r="H456" s="120">
        <f>VLOOKUP(B456,Insumos!$A$2:$C$204,3,FALSE)</f>
        <v>174.02</v>
      </c>
      <c r="I456" s="116">
        <f t="shared" si="75"/>
        <v>522.05999999999995</v>
      </c>
      <c r="J456" s="116">
        <f t="shared" si="76"/>
        <v>167059.20000000001</v>
      </c>
      <c r="K456" s="116"/>
    </row>
    <row r="457" spans="1:11" x14ac:dyDescent="0.2">
      <c r="A457" s="252" t="s">
        <v>755</v>
      </c>
      <c r="B457" s="256" t="s">
        <v>701</v>
      </c>
      <c r="C457" s="118" t="s">
        <v>522</v>
      </c>
      <c r="D457" s="116" t="s">
        <v>32</v>
      </c>
      <c r="E457" s="116"/>
      <c r="F457" s="116">
        <f t="shared" si="74"/>
        <v>640</v>
      </c>
      <c r="G457" s="116">
        <v>2</v>
      </c>
      <c r="H457" s="120">
        <f>VLOOKUP(B457,Insumos!$A$2:$C$204,3,FALSE)</f>
        <v>101.43</v>
      </c>
      <c r="I457" s="116">
        <f t="shared" si="75"/>
        <v>202.86</v>
      </c>
      <c r="J457" s="116">
        <f t="shared" si="76"/>
        <v>64915.199999999997</v>
      </c>
      <c r="K457" s="116"/>
    </row>
    <row r="458" spans="1:11" x14ac:dyDescent="0.2">
      <c r="A458" s="252" t="s">
        <v>755</v>
      </c>
      <c r="B458" s="256" t="s">
        <v>702</v>
      </c>
      <c r="C458" s="118" t="s">
        <v>522</v>
      </c>
      <c r="D458" s="116" t="s">
        <v>32</v>
      </c>
      <c r="E458" s="116"/>
      <c r="F458" s="116">
        <f t="shared" si="74"/>
        <v>320</v>
      </c>
      <c r="G458" s="116">
        <v>1</v>
      </c>
      <c r="H458" s="120">
        <f>VLOOKUP(B458,Insumos!$A$2:$C$204,3,FALSE)</f>
        <v>114.24</v>
      </c>
      <c r="I458" s="116">
        <f t="shared" si="75"/>
        <v>114.24</v>
      </c>
      <c r="J458" s="116">
        <f t="shared" si="76"/>
        <v>36556.800000000003</v>
      </c>
      <c r="K458" s="116"/>
    </row>
    <row r="459" spans="1:11" ht="25.5" x14ac:dyDescent="0.2">
      <c r="A459" s="252" t="s">
        <v>755</v>
      </c>
      <c r="B459" s="256" t="s">
        <v>709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IF('Lote-08_RDRA_34,5kV'!$D$152&lt;&gt;0,3,0)</f>
        <v>0</v>
      </c>
      <c r="H459" s="120">
        <f>VLOOKUP(B459,Insumos!$A$2:$C$204,3,FALSE)</f>
        <v>14.35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755</v>
      </c>
      <c r="B460" s="256" t="s">
        <v>710</v>
      </c>
      <c r="C460" s="118"/>
      <c r="D460" s="116" t="s">
        <v>32</v>
      </c>
      <c r="E460" s="116"/>
      <c r="F460" s="116">
        <f t="shared" si="74"/>
        <v>960</v>
      </c>
      <c r="G460" s="116">
        <f>IF('Lote-08_RDRA_34,5kV'!$D$154&lt;&gt;0,3,0)</f>
        <v>3</v>
      </c>
      <c r="H460" s="120">
        <f>VLOOKUP(B460,Insumos!$A$2:$C$204,3,FALSE)</f>
        <v>26.55</v>
      </c>
      <c r="I460" s="116">
        <f t="shared" si="75"/>
        <v>79.650000000000006</v>
      </c>
      <c r="J460" s="116">
        <f t="shared" si="76"/>
        <v>25488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SUMIF('Lote-08_RDRA_34,5kV'!$B$10:$B$123,Composições!B462,'Lote-08_RDRA_34,5kV'!$D$10:$D$123)</f>
        <v>0</v>
      </c>
      <c r="G462" s="241"/>
      <c r="H462" s="240"/>
      <c r="I462" s="241">
        <f>SUM(I463:I469)</f>
        <v>650.71</v>
      </c>
      <c r="J462" s="241">
        <f>SUM(J463:J469)</f>
        <v>0</v>
      </c>
      <c r="K462" s="241">
        <v>3.5</v>
      </c>
    </row>
    <row r="463" spans="1:11" x14ac:dyDescent="0.2">
      <c r="A463" s="252" t="s">
        <v>755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255.96</v>
      </c>
      <c r="I463" s="116">
        <f t="shared" ref="I463:I469" si="78">H463*G463</f>
        <v>255.96</v>
      </c>
      <c r="J463" s="116">
        <f t="shared" ref="J463:J469" si="79">F463*H463</f>
        <v>0</v>
      </c>
      <c r="K463" s="116"/>
    </row>
    <row r="464" spans="1:11" x14ac:dyDescent="0.2">
      <c r="A464" s="252" t="s">
        <v>755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3.33</v>
      </c>
      <c r="I464" s="116">
        <f t="shared" si="78"/>
        <v>19.98</v>
      </c>
      <c r="J464" s="116">
        <f t="shared" si="79"/>
        <v>0</v>
      </c>
      <c r="K464" s="116"/>
    </row>
    <row r="465" spans="1:11" ht="25.5" x14ac:dyDescent="0.2">
      <c r="A465" s="252" t="s">
        <v>755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25.34</v>
      </c>
      <c r="I465" s="116">
        <f t="shared" si="78"/>
        <v>101.36</v>
      </c>
      <c r="J465" s="116">
        <f t="shared" si="79"/>
        <v>0</v>
      </c>
      <c r="K465" s="116"/>
    </row>
    <row r="466" spans="1:11" x14ac:dyDescent="0.2">
      <c r="A466" s="252" t="s">
        <v>755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33.85</v>
      </c>
      <c r="I466" s="116">
        <f t="shared" si="78"/>
        <v>101.55</v>
      </c>
      <c r="J466" s="116">
        <f t="shared" si="79"/>
        <v>0</v>
      </c>
      <c r="K466" s="116"/>
    </row>
    <row r="467" spans="1:11" x14ac:dyDescent="0.2">
      <c r="A467" s="252" t="s">
        <v>755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40.39</v>
      </c>
      <c r="I467" s="116">
        <f t="shared" si="78"/>
        <v>80.78</v>
      </c>
      <c r="J467" s="116">
        <f t="shared" si="79"/>
        <v>0</v>
      </c>
      <c r="K467" s="116"/>
    </row>
    <row r="468" spans="1:11" x14ac:dyDescent="0.2">
      <c r="A468" s="252" t="s">
        <v>755</v>
      </c>
      <c r="B468" s="102" t="s">
        <v>787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68.13</v>
      </c>
      <c r="I468" s="116">
        <f t="shared" si="78"/>
        <v>68.13</v>
      </c>
      <c r="J468" s="116">
        <f t="shared" si="79"/>
        <v>0</v>
      </c>
      <c r="K468" s="116"/>
    </row>
    <row r="469" spans="1:11" ht="25.5" x14ac:dyDescent="0.2">
      <c r="A469" s="252" t="s">
        <v>755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7.65</v>
      </c>
      <c r="I469" s="116">
        <f t="shared" si="78"/>
        <v>22.95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703</v>
      </c>
      <c r="C471" s="118" t="s">
        <v>523</v>
      </c>
      <c r="D471" s="240" t="s">
        <v>509</v>
      </c>
      <c r="E471" s="100"/>
      <c r="F471" s="241">
        <f>SUMIF('Lote-08_RDRA_34,5kV'!$B$10:$B$123,Composições!B471,'Lote-08_RDRA_34,5kV'!$D$10:$D$123)</f>
        <v>260</v>
      </c>
      <c r="G471" s="241"/>
      <c r="H471" s="240"/>
      <c r="I471" s="241">
        <f>SUM(I472:I481)</f>
        <v>2647.37</v>
      </c>
      <c r="J471" s="241">
        <f>SUM(J472:J481)</f>
        <v>672435.4</v>
      </c>
      <c r="K471" s="241">
        <v>4.5</v>
      </c>
    </row>
    <row r="472" spans="1:11" x14ac:dyDescent="0.2">
      <c r="A472" s="252" t="s">
        <v>755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520</v>
      </c>
      <c r="G472" s="116">
        <v>2</v>
      </c>
      <c r="H472" s="120">
        <f>VLOOKUP(B472,Insumos!$A$2:$C$204,3,FALSE)</f>
        <v>255.96</v>
      </c>
      <c r="I472" s="116">
        <f>H472*G472</f>
        <v>511.92</v>
      </c>
      <c r="J472" s="116">
        <f>F472*H472</f>
        <v>133099.20000000001</v>
      </c>
      <c r="K472" s="116"/>
    </row>
    <row r="473" spans="1:11" x14ac:dyDescent="0.2">
      <c r="A473" s="252" t="s">
        <v>755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3640</v>
      </c>
      <c r="G473" s="116">
        <v>14</v>
      </c>
      <c r="H473" s="120">
        <f>VLOOKUP(B473,Insumos!$A$2:$C$204,3,FALSE)</f>
        <v>3.33</v>
      </c>
      <c r="I473" s="116">
        <f>H473*G473</f>
        <v>46.62</v>
      </c>
      <c r="J473" s="116">
        <f>F473*H473</f>
        <v>12121.2</v>
      </c>
      <c r="K473" s="116"/>
    </row>
    <row r="474" spans="1:11" ht="25.5" x14ac:dyDescent="0.2">
      <c r="A474" s="252" t="s">
        <v>755</v>
      </c>
      <c r="B474" s="256" t="s">
        <v>705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20.36</v>
      </c>
      <c r="I474" s="116">
        <f>H474*G474</f>
        <v>61.08</v>
      </c>
      <c r="J474" s="116">
        <f>F474*H474</f>
        <v>0</v>
      </c>
      <c r="K474" s="116"/>
    </row>
    <row r="475" spans="1:11" ht="25.5" x14ac:dyDescent="0.2">
      <c r="A475" s="252" t="s">
        <v>755</v>
      </c>
      <c r="B475" s="256" t="s">
        <v>706</v>
      </c>
      <c r="C475" s="118"/>
      <c r="D475" s="116" t="s">
        <v>32</v>
      </c>
      <c r="E475" s="116"/>
      <c r="F475" s="116">
        <f t="shared" si="80"/>
        <v>780</v>
      </c>
      <c r="G475" s="116">
        <f>IF('Lote-08_RDRA_34,5kV'!$D$154&lt;&gt;0,3,0)</f>
        <v>3</v>
      </c>
      <c r="H475" s="120">
        <f>VLOOKUP(B475,Insumos!$A$2:$C$204,3,FALSE)</f>
        <v>25.37</v>
      </c>
      <c r="I475" s="116">
        <f>H475*G475</f>
        <v>76.11</v>
      </c>
      <c r="J475" s="116">
        <f>F475*H475</f>
        <v>19788.599999999999</v>
      </c>
      <c r="K475" s="116"/>
    </row>
    <row r="476" spans="1:11" ht="25.5" x14ac:dyDescent="0.2">
      <c r="A476" s="252" t="s">
        <v>755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1040</v>
      </c>
      <c r="G476" s="116">
        <v>4</v>
      </c>
      <c r="H476" s="120">
        <f>VLOOKUP(B476,Insumos!$A$2:$C$204,3,FALSE)</f>
        <v>52.33</v>
      </c>
      <c r="I476" s="116">
        <f t="shared" ref="I476:I481" si="81">H476*G476</f>
        <v>209.32</v>
      </c>
      <c r="J476" s="116">
        <f t="shared" ref="J476:J481" si="82">F476*H476</f>
        <v>54423.199999999997</v>
      </c>
      <c r="K476" s="116"/>
    </row>
    <row r="477" spans="1:11" ht="25.5" x14ac:dyDescent="0.2">
      <c r="A477" s="252" t="s">
        <v>755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520</v>
      </c>
      <c r="G477" s="116">
        <v>2</v>
      </c>
      <c r="H477" s="120">
        <f>VLOOKUP(B477,Insumos!$A$2:$C$204,3,FALSE)</f>
        <v>25.34</v>
      </c>
      <c r="I477" s="116">
        <f t="shared" si="81"/>
        <v>50.68</v>
      </c>
      <c r="J477" s="116">
        <f t="shared" si="82"/>
        <v>13176.8</v>
      </c>
      <c r="K477" s="116"/>
    </row>
    <row r="478" spans="1:11" x14ac:dyDescent="0.2">
      <c r="A478" s="252" t="s">
        <v>755</v>
      </c>
      <c r="B478" s="256" t="s">
        <v>704</v>
      </c>
      <c r="C478" s="118" t="s">
        <v>523</v>
      </c>
      <c r="D478" s="116" t="s">
        <v>32</v>
      </c>
      <c r="E478" s="116"/>
      <c r="F478" s="116">
        <f t="shared" si="80"/>
        <v>1560</v>
      </c>
      <c r="G478" s="116">
        <v>6</v>
      </c>
      <c r="H478" s="120">
        <f>VLOOKUP(B478,Insumos!$A$2:$C$204,3,FALSE)</f>
        <v>174.02</v>
      </c>
      <c r="I478" s="116">
        <f t="shared" si="81"/>
        <v>1044.1199999999999</v>
      </c>
      <c r="J478" s="116">
        <f t="shared" si="82"/>
        <v>271471.2</v>
      </c>
      <c r="K478" s="116"/>
    </row>
    <row r="479" spans="1:11" s="106" customFormat="1" x14ac:dyDescent="0.2">
      <c r="A479" s="252" t="s">
        <v>755</v>
      </c>
      <c r="B479" s="256" t="s">
        <v>701</v>
      </c>
      <c r="C479" s="118" t="s">
        <v>523</v>
      </c>
      <c r="D479" s="116" t="s">
        <v>32</v>
      </c>
      <c r="E479" s="116"/>
      <c r="F479" s="116">
        <f t="shared" si="80"/>
        <v>1040</v>
      </c>
      <c r="G479" s="116">
        <v>4</v>
      </c>
      <c r="H479" s="120">
        <f>VLOOKUP(B479,Insumos!$A$2:$C$204,3,FALSE)</f>
        <v>101.43</v>
      </c>
      <c r="I479" s="116">
        <f t="shared" si="81"/>
        <v>405.72</v>
      </c>
      <c r="J479" s="116">
        <f t="shared" si="82"/>
        <v>105487.2</v>
      </c>
      <c r="K479" s="116"/>
    </row>
    <row r="480" spans="1:11" x14ac:dyDescent="0.2">
      <c r="A480" s="252" t="s">
        <v>755</v>
      </c>
      <c r="B480" s="256" t="s">
        <v>702</v>
      </c>
      <c r="C480" s="118" t="s">
        <v>523</v>
      </c>
      <c r="D480" s="116" t="s">
        <v>32</v>
      </c>
      <c r="E480" s="116"/>
      <c r="F480" s="116">
        <f t="shared" si="80"/>
        <v>520</v>
      </c>
      <c r="G480" s="116">
        <v>2</v>
      </c>
      <c r="H480" s="120">
        <f>VLOOKUP(B480,Insumos!$A$2:$C$204,3,FALSE)</f>
        <v>114.24</v>
      </c>
      <c r="I480" s="116">
        <f t="shared" si="81"/>
        <v>228.48</v>
      </c>
      <c r="J480" s="116">
        <f t="shared" si="82"/>
        <v>59404.800000000003</v>
      </c>
      <c r="K480" s="116"/>
    </row>
    <row r="481" spans="1:11" x14ac:dyDescent="0.2">
      <c r="A481" s="252" t="s">
        <v>755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1040</v>
      </c>
      <c r="G481" s="116">
        <v>4</v>
      </c>
      <c r="H481" s="120">
        <f>VLOOKUP(B481,Insumos!$A$2:$C$204,3,FALSE)</f>
        <v>3.33</v>
      </c>
      <c r="I481" s="116">
        <f t="shared" si="81"/>
        <v>13.32</v>
      </c>
      <c r="J481" s="116">
        <f t="shared" si="82"/>
        <v>3463.2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SUMIF('Lote-08_RDRA_34,5kV'!$B$10:$B$123,Composições!B483,'Lote-08_RDRA_34,5kV'!$D$10:$D$123)</f>
        <v>0</v>
      </c>
      <c r="G483" s="241"/>
      <c r="H483" s="240"/>
      <c r="I483" s="241">
        <f>SUM(I484:I492)</f>
        <v>1363.8</v>
      </c>
      <c r="J483" s="241">
        <f>SUM(J484:J492)</f>
        <v>0</v>
      </c>
      <c r="K483" s="241">
        <v>4.5</v>
      </c>
    </row>
    <row r="484" spans="1:11" x14ac:dyDescent="0.2">
      <c r="A484" s="252" t="s">
        <v>755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255.96</v>
      </c>
      <c r="I484" s="116">
        <f t="shared" ref="I484:I492" si="84">H484*G484</f>
        <v>511.92</v>
      </c>
      <c r="J484" s="116">
        <f t="shared" ref="J484:J492" si="85">F484*H484</f>
        <v>0</v>
      </c>
      <c r="K484" s="116"/>
    </row>
    <row r="485" spans="1:11" x14ac:dyDescent="0.2">
      <c r="A485" s="252" t="s">
        <v>755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3.33</v>
      </c>
      <c r="I485" s="116">
        <f t="shared" si="84"/>
        <v>46.62</v>
      </c>
      <c r="J485" s="116">
        <f t="shared" si="85"/>
        <v>0</v>
      </c>
      <c r="K485" s="116"/>
    </row>
    <row r="486" spans="1:11" ht="25.5" x14ac:dyDescent="0.2">
      <c r="A486" s="252" t="s">
        <v>755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10.34</v>
      </c>
      <c r="I486" s="116">
        <f t="shared" si="84"/>
        <v>31.02</v>
      </c>
      <c r="J486" s="116">
        <f t="shared" si="85"/>
        <v>0</v>
      </c>
      <c r="K486" s="116"/>
    </row>
    <row r="487" spans="1:11" ht="25.5" x14ac:dyDescent="0.2">
      <c r="A487" s="252" t="s">
        <v>755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52.33</v>
      </c>
      <c r="I487" s="116">
        <f t="shared" si="84"/>
        <v>209.32</v>
      </c>
      <c r="J487" s="116">
        <f t="shared" si="85"/>
        <v>0</v>
      </c>
      <c r="K487" s="116"/>
    </row>
    <row r="488" spans="1:11" ht="25.5" x14ac:dyDescent="0.2">
      <c r="A488" s="252" t="s">
        <v>755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25.34</v>
      </c>
      <c r="I488" s="116">
        <f t="shared" si="84"/>
        <v>50.68</v>
      </c>
      <c r="J488" s="116">
        <f t="shared" si="85"/>
        <v>0</v>
      </c>
      <c r="K488" s="116"/>
    </row>
    <row r="489" spans="1:11" x14ac:dyDescent="0.2">
      <c r="A489" s="252" t="s">
        <v>755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33.85</v>
      </c>
      <c r="I489" s="116">
        <f t="shared" si="84"/>
        <v>203.1</v>
      </c>
      <c r="J489" s="116">
        <f t="shared" si="85"/>
        <v>0</v>
      </c>
      <c r="K489" s="116"/>
    </row>
    <row r="490" spans="1:11" x14ac:dyDescent="0.2">
      <c r="A490" s="252" t="s">
        <v>755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40.39</v>
      </c>
      <c r="I490" s="116">
        <f t="shared" si="84"/>
        <v>161.56</v>
      </c>
      <c r="J490" s="116">
        <f t="shared" si="85"/>
        <v>0</v>
      </c>
      <c r="K490" s="116"/>
    </row>
    <row r="491" spans="1:11" x14ac:dyDescent="0.2">
      <c r="A491" s="252" t="s">
        <v>755</v>
      </c>
      <c r="B491" s="102" t="s">
        <v>787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68.13</v>
      </c>
      <c r="I491" s="116">
        <f t="shared" si="84"/>
        <v>136.26</v>
      </c>
      <c r="J491" s="116">
        <f t="shared" si="85"/>
        <v>0</v>
      </c>
      <c r="K491" s="116"/>
    </row>
    <row r="492" spans="1:11" x14ac:dyDescent="0.2">
      <c r="A492" s="252" t="s">
        <v>755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3.33</v>
      </c>
      <c r="I492" s="116">
        <f t="shared" si="84"/>
        <v>13.32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707</v>
      </c>
      <c r="C494" s="118" t="s">
        <v>510</v>
      </c>
      <c r="D494" s="240" t="s">
        <v>509</v>
      </c>
      <c r="E494" s="100"/>
      <c r="F494" s="241">
        <f>SUMIF('Lote-08_RDRA_34,5kV'!$B$10:$B$123,Composições!B494,'Lote-08_RDRA_34,5kV'!$D$10:$D$123)</f>
        <v>16</v>
      </c>
      <c r="G494" s="241"/>
      <c r="H494" s="240"/>
      <c r="I494" s="241">
        <f>SUM(I495:I505)</f>
        <v>1705.07</v>
      </c>
      <c r="J494" s="241">
        <f>SUM(J495:J505)</f>
        <v>26447.84</v>
      </c>
      <c r="K494" s="241">
        <v>5.5</v>
      </c>
    </row>
    <row r="495" spans="1:11" x14ac:dyDescent="0.2">
      <c r="A495" s="252" t="s">
        <v>755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32</v>
      </c>
      <c r="G495" s="116">
        <v>2</v>
      </c>
      <c r="H495" s="120">
        <f>VLOOKUP(B495,Insumos!$A$2:$C$204,3,FALSE)</f>
        <v>255.96</v>
      </c>
      <c r="I495" s="116">
        <f t="shared" ref="I495:I505" si="87">H495*G495</f>
        <v>511.92</v>
      </c>
      <c r="J495" s="116">
        <f t="shared" ref="J495:J505" si="88">F495*H495</f>
        <v>8190.72</v>
      </c>
      <c r="K495" s="116"/>
    </row>
    <row r="496" spans="1:11" ht="25.5" x14ac:dyDescent="0.2">
      <c r="A496" s="252" t="s">
        <v>755</v>
      </c>
      <c r="B496" s="256" t="s">
        <v>711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17.36</v>
      </c>
      <c r="I496" s="116">
        <f t="shared" si="87"/>
        <v>52.08</v>
      </c>
      <c r="J496" s="116">
        <f t="shared" si="88"/>
        <v>0</v>
      </c>
      <c r="K496" s="116"/>
    </row>
    <row r="497" spans="1:11" ht="25.5" x14ac:dyDescent="0.2">
      <c r="A497" s="252" t="s">
        <v>755</v>
      </c>
      <c r="B497" s="256" t="s">
        <v>712</v>
      </c>
      <c r="C497" s="118"/>
      <c r="D497" s="116" t="s">
        <v>32</v>
      </c>
      <c r="E497" s="116"/>
      <c r="F497" s="116">
        <f t="shared" si="86"/>
        <v>48</v>
      </c>
      <c r="G497" s="116">
        <f>IF('Lote-08_RDRA_34,5kV'!$D$154&lt;&gt;0,3,0)</f>
        <v>3</v>
      </c>
      <c r="H497" s="120">
        <f>VLOOKUP(B497,Insumos!$A$2:$C$204,3,FALSE)</f>
        <v>33.369999999999997</v>
      </c>
      <c r="I497" s="116">
        <f t="shared" si="87"/>
        <v>100.11</v>
      </c>
      <c r="J497" s="116">
        <f t="shared" si="88"/>
        <v>1601.76</v>
      </c>
      <c r="K497" s="116"/>
    </row>
    <row r="498" spans="1:11" x14ac:dyDescent="0.2">
      <c r="A498" s="252" t="s">
        <v>755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48</v>
      </c>
      <c r="G498" s="116">
        <v>3</v>
      </c>
      <c r="H498" s="120">
        <f>VLOOKUP(B498,Insumos!$A$2:$C$204,3,FALSE)</f>
        <v>39.39</v>
      </c>
      <c r="I498" s="116">
        <f t="shared" si="87"/>
        <v>118.17</v>
      </c>
      <c r="J498" s="116">
        <f t="shared" si="88"/>
        <v>1890.72</v>
      </c>
      <c r="K498" s="116"/>
    </row>
    <row r="499" spans="1:11" x14ac:dyDescent="0.2">
      <c r="A499" s="252" t="s">
        <v>755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192</v>
      </c>
      <c r="G499" s="116">
        <v>12</v>
      </c>
      <c r="H499" s="120">
        <f>VLOOKUP(B499,Insumos!$A$2:$C$204,3,FALSE)</f>
        <v>3.33</v>
      </c>
      <c r="I499" s="116">
        <f t="shared" si="87"/>
        <v>39.96</v>
      </c>
      <c r="J499" s="116">
        <f t="shared" si="88"/>
        <v>639.36</v>
      </c>
      <c r="K499" s="116"/>
    </row>
    <row r="500" spans="1:11" x14ac:dyDescent="0.2">
      <c r="A500" s="252" t="s">
        <v>755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48</v>
      </c>
      <c r="G500" s="116">
        <v>3</v>
      </c>
      <c r="H500" s="120">
        <f>VLOOKUP(B500,Insumos!$A$2:$C$204,3,FALSE)</f>
        <v>24.72</v>
      </c>
      <c r="I500" s="116">
        <f t="shared" si="87"/>
        <v>74.16</v>
      </c>
      <c r="J500" s="116">
        <f t="shared" si="88"/>
        <v>1186.56</v>
      </c>
      <c r="K500" s="116"/>
    </row>
    <row r="501" spans="1:11" x14ac:dyDescent="0.2">
      <c r="A501" s="252" t="s">
        <v>755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48</v>
      </c>
      <c r="G501" s="116">
        <v>3</v>
      </c>
      <c r="H501" s="120">
        <f>VLOOKUP(B501,Insumos!$A$2:$C$204,3,FALSE)</f>
        <v>52.33</v>
      </c>
      <c r="I501" s="116">
        <f t="shared" si="87"/>
        <v>156.99</v>
      </c>
      <c r="J501" s="116">
        <f t="shared" si="88"/>
        <v>2511.84</v>
      </c>
      <c r="K501" s="116"/>
    </row>
    <row r="502" spans="1:11" ht="25.5" x14ac:dyDescent="0.2">
      <c r="A502" s="252" t="s">
        <v>755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16</v>
      </c>
      <c r="G502" s="116">
        <v>1</v>
      </c>
      <c r="H502" s="120">
        <f>VLOOKUP(B502,Insumos!$A$2:$C$204,3,FALSE)</f>
        <v>52.33</v>
      </c>
      <c r="I502" s="116">
        <f t="shared" si="87"/>
        <v>52.33</v>
      </c>
      <c r="J502" s="116">
        <f t="shared" si="88"/>
        <v>837.28</v>
      </c>
      <c r="K502" s="116"/>
    </row>
    <row r="503" spans="1:11" ht="25.5" x14ac:dyDescent="0.2">
      <c r="A503" s="252" t="s">
        <v>755</v>
      </c>
      <c r="B503" s="102" t="s">
        <v>276</v>
      </c>
      <c r="C503" s="118"/>
      <c r="D503" s="116" t="s">
        <v>32</v>
      </c>
      <c r="E503" s="116"/>
      <c r="F503" s="116">
        <f t="shared" si="86"/>
        <v>32</v>
      </c>
      <c r="G503" s="116">
        <v>2</v>
      </c>
      <c r="H503" s="120">
        <f>VLOOKUP(B503,Insumos!$A$2:$C$204,3,FALSE)</f>
        <v>25.34</v>
      </c>
      <c r="I503" s="116">
        <f t="shared" si="87"/>
        <v>50.68</v>
      </c>
      <c r="J503" s="116">
        <f t="shared" si="88"/>
        <v>810.88</v>
      </c>
      <c r="K503" s="116"/>
    </row>
    <row r="504" spans="1:11" s="106" customFormat="1" x14ac:dyDescent="0.2">
      <c r="A504" s="252" t="s">
        <v>755</v>
      </c>
      <c r="B504" s="256" t="s">
        <v>708</v>
      </c>
      <c r="C504" s="118" t="s">
        <v>510</v>
      </c>
      <c r="D504" s="116" t="s">
        <v>32</v>
      </c>
      <c r="E504" s="116"/>
      <c r="F504" s="116">
        <f t="shared" si="86"/>
        <v>48</v>
      </c>
      <c r="G504" s="116">
        <v>3</v>
      </c>
      <c r="H504" s="120">
        <f>VLOOKUP(B504,Insumos!$A$2:$C$204,3,FALSE)</f>
        <v>178.45</v>
      </c>
      <c r="I504" s="116">
        <f t="shared" si="87"/>
        <v>535.35</v>
      </c>
      <c r="J504" s="116">
        <f t="shared" si="88"/>
        <v>8565.6</v>
      </c>
      <c r="K504" s="116"/>
    </row>
    <row r="505" spans="1:11" x14ac:dyDescent="0.2">
      <c r="A505" s="252" t="s">
        <v>755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64</v>
      </c>
      <c r="G505" s="116">
        <v>4</v>
      </c>
      <c r="H505" s="120">
        <f>VLOOKUP(B505,Insumos!$A$2:$C$204,3,FALSE)</f>
        <v>3.33</v>
      </c>
      <c r="I505" s="116">
        <f t="shared" si="87"/>
        <v>13.32</v>
      </c>
      <c r="J505" s="116">
        <f t="shared" si="88"/>
        <v>213.12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SUMIF('Lote-08_RDRA_34,5kV'!$B$10:$B$123,Composições!B507,'Lote-08_RDRA_34,5kV'!$D$10:$D$123)</f>
        <v>0</v>
      </c>
      <c r="G507" s="241"/>
      <c r="H507" s="240"/>
      <c r="I507" s="241">
        <f>SUM(I508:I517)</f>
        <v>1367.26</v>
      </c>
      <c r="J507" s="241">
        <f>SUM(J508:J517)</f>
        <v>0</v>
      </c>
      <c r="K507" s="241">
        <v>5.5</v>
      </c>
    </row>
    <row r="508" spans="1:11" x14ac:dyDescent="0.2">
      <c r="A508" s="252" t="s">
        <v>755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255.96</v>
      </c>
      <c r="I508" s="116">
        <f t="shared" ref="I508:I517" si="90">H508*G508</f>
        <v>511.92</v>
      </c>
      <c r="J508" s="116">
        <f t="shared" ref="J508:J517" si="91">F508*H508</f>
        <v>0</v>
      </c>
      <c r="K508" s="116"/>
    </row>
    <row r="509" spans="1:11" ht="25.5" x14ac:dyDescent="0.2">
      <c r="A509" s="252" t="s">
        <v>755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15.36</v>
      </c>
      <c r="I509" s="116">
        <f t="shared" si="90"/>
        <v>46.08</v>
      </c>
      <c r="J509" s="116">
        <f t="shared" si="91"/>
        <v>0</v>
      </c>
      <c r="K509" s="116"/>
    </row>
    <row r="510" spans="1:11" x14ac:dyDescent="0.2">
      <c r="A510" s="252" t="s">
        <v>755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39.39</v>
      </c>
      <c r="I510" s="116">
        <f t="shared" si="90"/>
        <v>118.17</v>
      </c>
      <c r="J510" s="116">
        <f t="shared" si="91"/>
        <v>0</v>
      </c>
      <c r="K510" s="116"/>
    </row>
    <row r="511" spans="1:11" x14ac:dyDescent="0.2">
      <c r="A511" s="252" t="s">
        <v>755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3.33</v>
      </c>
      <c r="I511" s="116">
        <f t="shared" si="90"/>
        <v>46.62</v>
      </c>
      <c r="J511" s="116">
        <f t="shared" si="91"/>
        <v>0</v>
      </c>
      <c r="K511" s="116"/>
    </row>
    <row r="512" spans="1:11" x14ac:dyDescent="0.2">
      <c r="A512" s="252" t="s">
        <v>755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24.72</v>
      </c>
      <c r="I512" s="116">
        <f t="shared" si="90"/>
        <v>74.16</v>
      </c>
      <c r="J512" s="116">
        <f t="shared" si="91"/>
        <v>0</v>
      </c>
      <c r="K512" s="116"/>
    </row>
    <row r="513" spans="1:11" x14ac:dyDescent="0.2">
      <c r="A513" s="252" t="s">
        <v>755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52.33</v>
      </c>
      <c r="I513" s="116">
        <f t="shared" si="90"/>
        <v>156.99</v>
      </c>
      <c r="J513" s="116">
        <f t="shared" si="91"/>
        <v>0</v>
      </c>
      <c r="K513" s="116"/>
    </row>
    <row r="514" spans="1:11" ht="25.5" x14ac:dyDescent="0.2">
      <c r="A514" s="252" t="s">
        <v>755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52.33</v>
      </c>
      <c r="I514" s="116">
        <f t="shared" si="90"/>
        <v>104.66</v>
      </c>
      <c r="J514" s="116">
        <f t="shared" si="91"/>
        <v>0</v>
      </c>
      <c r="K514" s="116"/>
    </row>
    <row r="515" spans="1:11" ht="25.5" x14ac:dyDescent="0.2">
      <c r="A515" s="252" t="s">
        <v>755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25.34</v>
      </c>
      <c r="I515" s="116">
        <f t="shared" si="90"/>
        <v>25.34</v>
      </c>
      <c r="J515" s="116">
        <f t="shared" si="91"/>
        <v>0</v>
      </c>
      <c r="K515" s="116"/>
    </row>
    <row r="516" spans="1:11" x14ac:dyDescent="0.2">
      <c r="A516" s="252" t="s">
        <v>755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90</v>
      </c>
      <c r="I516" s="116">
        <f t="shared" si="90"/>
        <v>270</v>
      </c>
      <c r="J516" s="116">
        <f t="shared" si="91"/>
        <v>0</v>
      </c>
      <c r="K516" s="116"/>
    </row>
    <row r="517" spans="1:11" x14ac:dyDescent="0.2">
      <c r="A517" s="252" t="s">
        <v>755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3.33</v>
      </c>
      <c r="I517" s="116">
        <f t="shared" si="90"/>
        <v>13.32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713</v>
      </c>
      <c r="C519" s="118" t="s">
        <v>511</v>
      </c>
      <c r="D519" s="240" t="s">
        <v>509</v>
      </c>
      <c r="E519" s="100"/>
      <c r="F519" s="241">
        <f>SUMIF('Lote-08_RDRA_34,5kV'!$B$10:$B$123,Composições!B519,'Lote-08_RDRA_34,5kV'!$D$10:$D$123)</f>
        <v>70</v>
      </c>
      <c r="G519" s="241"/>
      <c r="H519" s="244"/>
      <c r="I519" s="241">
        <f>SUM(I520:I537)</f>
        <v>3661.75</v>
      </c>
      <c r="J519" s="241">
        <f>SUM(J520:J537)</f>
        <v>249031.3</v>
      </c>
      <c r="K519" s="241">
        <v>6</v>
      </c>
    </row>
    <row r="520" spans="1:11" x14ac:dyDescent="0.2">
      <c r="A520" s="252" t="s">
        <v>755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140</v>
      </c>
      <c r="G520" s="116">
        <v>2</v>
      </c>
      <c r="H520" s="120">
        <f>VLOOKUP(B520,Insumos!$A$2:$C$204,3,FALSE)</f>
        <v>255.96</v>
      </c>
      <c r="I520" s="116">
        <f t="shared" ref="I520:I537" si="93">H520*G520</f>
        <v>511.92</v>
      </c>
      <c r="J520" s="116">
        <f>F520*H520</f>
        <v>35834.400000000001</v>
      </c>
      <c r="K520" s="116"/>
    </row>
    <row r="521" spans="1:11" x14ac:dyDescent="0.2">
      <c r="A521" s="252" t="s">
        <v>755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980</v>
      </c>
      <c r="G521" s="116">
        <v>14</v>
      </c>
      <c r="H521" s="120">
        <f>VLOOKUP(B521,Insumos!$A$2:$C$204,3,FALSE)</f>
        <v>3.33</v>
      </c>
      <c r="I521" s="116">
        <f t="shared" si="93"/>
        <v>46.62</v>
      </c>
      <c r="J521" s="116">
        <f>F521*H521</f>
        <v>3263.4</v>
      </c>
      <c r="K521" s="116"/>
    </row>
    <row r="522" spans="1:11" ht="25.5" x14ac:dyDescent="0.2">
      <c r="A522" s="252" t="s">
        <v>755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210</v>
      </c>
      <c r="G522" s="116">
        <v>3</v>
      </c>
      <c r="H522" s="120">
        <f>VLOOKUP(B522,Insumos!$A$2:$C$204,3,FALSE)</f>
        <v>15.07</v>
      </c>
      <c r="I522" s="116">
        <f t="shared" si="93"/>
        <v>45.21</v>
      </c>
      <c r="J522" s="116">
        <f>F522*H522</f>
        <v>3164.7</v>
      </c>
      <c r="K522" s="116"/>
    </row>
    <row r="523" spans="1:11" ht="25.5" x14ac:dyDescent="0.2">
      <c r="A523" s="252" t="s">
        <v>755</v>
      </c>
      <c r="B523" s="256" t="s">
        <v>711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17.36</v>
      </c>
      <c r="I523" s="116">
        <f t="shared" si="93"/>
        <v>104.16</v>
      </c>
      <c r="J523" s="116">
        <f>F523*H523</f>
        <v>0</v>
      </c>
      <c r="K523" s="116"/>
    </row>
    <row r="524" spans="1:11" ht="25.5" x14ac:dyDescent="0.2">
      <c r="A524" s="252" t="s">
        <v>755</v>
      </c>
      <c r="B524" s="256" t="s">
        <v>712</v>
      </c>
      <c r="C524" s="118"/>
      <c r="D524" s="116" t="s">
        <v>32</v>
      </c>
      <c r="E524" s="116"/>
      <c r="F524" s="116">
        <f t="shared" si="92"/>
        <v>420</v>
      </c>
      <c r="G524" s="116">
        <v>6</v>
      </c>
      <c r="H524" s="120">
        <f>VLOOKUP(B524,Insumos!$A$2:$C$204,3,FALSE)</f>
        <v>33.369999999999997</v>
      </c>
      <c r="I524" s="116">
        <f t="shared" si="93"/>
        <v>200.22</v>
      </c>
      <c r="J524" s="116">
        <f t="shared" ref="J524:J526" si="94">F524*H524</f>
        <v>14015.4</v>
      </c>
      <c r="K524" s="116"/>
    </row>
    <row r="525" spans="1:11" ht="25.5" x14ac:dyDescent="0.2">
      <c r="A525" s="252" t="s">
        <v>755</v>
      </c>
      <c r="B525" s="256" t="s">
        <v>709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IF('Lote-08_RDRA_34,5kV'!$D$152&lt;&gt;0,3,0)</f>
        <v>0</v>
      </c>
      <c r="H525" s="120">
        <f>VLOOKUP(B525,Insumos!$A$2:$C$204,3,FALSE)</f>
        <v>14.35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755</v>
      </c>
      <c r="B526" s="256" t="s">
        <v>710</v>
      </c>
      <c r="C526" s="118"/>
      <c r="D526" s="116" t="s">
        <v>32</v>
      </c>
      <c r="E526" s="116"/>
      <c r="F526" s="116">
        <f t="shared" si="92"/>
        <v>210</v>
      </c>
      <c r="G526" s="116">
        <f>IF('Lote-08_RDRA_34,5kV'!$D$154&lt;&gt;0,3,0)</f>
        <v>3</v>
      </c>
      <c r="H526" s="120">
        <f>VLOOKUP(B526,Insumos!$A$2:$C$204,3,FALSE)</f>
        <v>26.55</v>
      </c>
      <c r="I526" s="116">
        <f t="shared" si="93"/>
        <v>79.650000000000006</v>
      </c>
      <c r="J526" s="116">
        <f t="shared" si="94"/>
        <v>5575.5</v>
      </c>
      <c r="K526" s="116"/>
    </row>
    <row r="527" spans="1:11" x14ac:dyDescent="0.2">
      <c r="A527" s="252" t="s">
        <v>755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420</v>
      </c>
      <c r="G527" s="116">
        <v>6</v>
      </c>
      <c r="H527" s="120">
        <f>VLOOKUP(B527,Insumos!$A$2:$C$204,3,FALSE)</f>
        <v>39.39</v>
      </c>
      <c r="I527" s="116">
        <f t="shared" si="93"/>
        <v>236.34</v>
      </c>
      <c r="J527" s="116">
        <f t="shared" ref="J527:J537" si="95">F527*H527</f>
        <v>16543.8</v>
      </c>
      <c r="K527" s="116"/>
    </row>
    <row r="528" spans="1:11" x14ac:dyDescent="0.2">
      <c r="A528" s="252" t="s">
        <v>755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420</v>
      </c>
      <c r="G528" s="116">
        <v>6</v>
      </c>
      <c r="H528" s="120">
        <f>VLOOKUP(B528,Insumos!$A$2:$C$204,3,FALSE)</f>
        <v>24.72</v>
      </c>
      <c r="I528" s="116">
        <f t="shared" si="93"/>
        <v>148.32</v>
      </c>
      <c r="J528" s="116">
        <f t="shared" si="95"/>
        <v>10382.4</v>
      </c>
      <c r="K528" s="116"/>
    </row>
    <row r="529" spans="1:11" x14ac:dyDescent="0.2">
      <c r="A529" s="252" t="s">
        <v>755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210</v>
      </c>
      <c r="G529" s="116">
        <v>3</v>
      </c>
      <c r="H529" s="120">
        <f>VLOOKUP(B529,Insumos!$A$2:$C$204,3,FALSE)</f>
        <v>52.33</v>
      </c>
      <c r="I529" s="116">
        <f t="shared" si="93"/>
        <v>156.99</v>
      </c>
      <c r="J529" s="116">
        <f t="shared" si="95"/>
        <v>10989.3</v>
      </c>
      <c r="K529" s="116"/>
    </row>
    <row r="530" spans="1:11" ht="25.5" x14ac:dyDescent="0.2">
      <c r="A530" s="252" t="s">
        <v>755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70</v>
      </c>
      <c r="G530" s="116">
        <v>1</v>
      </c>
      <c r="H530" s="120">
        <f>VLOOKUP(B530,Insumos!$A$2:$C$204,3,FALSE)</f>
        <v>25.34</v>
      </c>
      <c r="I530" s="116">
        <f t="shared" si="93"/>
        <v>25.34</v>
      </c>
      <c r="J530" s="116">
        <f t="shared" si="95"/>
        <v>1773.8</v>
      </c>
      <c r="K530" s="116"/>
    </row>
    <row r="531" spans="1:11" ht="25.5" x14ac:dyDescent="0.2">
      <c r="A531" s="252" t="s">
        <v>755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140</v>
      </c>
      <c r="G531" s="116">
        <v>2</v>
      </c>
      <c r="H531" s="120">
        <f>VLOOKUP(B531,Insumos!$A$2:$C$204,3,FALSE)</f>
        <v>52.33</v>
      </c>
      <c r="I531" s="116">
        <f t="shared" si="93"/>
        <v>104.66</v>
      </c>
      <c r="J531" s="116">
        <f t="shared" si="95"/>
        <v>7326.2</v>
      </c>
      <c r="K531" s="116"/>
    </row>
    <row r="532" spans="1:11" x14ac:dyDescent="0.2">
      <c r="A532" s="252" t="s">
        <v>755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210</v>
      </c>
      <c r="G532" s="116">
        <v>3</v>
      </c>
      <c r="H532" s="120">
        <f>VLOOKUP(B532,Insumos!$A$2:$C$204,3,FALSE)</f>
        <v>26.38</v>
      </c>
      <c r="I532" s="116">
        <f t="shared" si="93"/>
        <v>79.14</v>
      </c>
      <c r="J532" s="116">
        <f t="shared" si="95"/>
        <v>5539.8</v>
      </c>
      <c r="K532" s="116"/>
    </row>
    <row r="533" spans="1:11" x14ac:dyDescent="0.2">
      <c r="A533" s="252" t="s">
        <v>755</v>
      </c>
      <c r="B533" s="256" t="s">
        <v>708</v>
      </c>
      <c r="C533" s="118" t="s">
        <v>511</v>
      </c>
      <c r="D533" s="116" t="s">
        <v>32</v>
      </c>
      <c r="E533" s="116"/>
      <c r="F533" s="116">
        <f t="shared" si="92"/>
        <v>420</v>
      </c>
      <c r="G533" s="116">
        <v>6</v>
      </c>
      <c r="H533" s="120">
        <f>VLOOKUP(B533,Insumos!$A$2:$C$204,3,FALSE)</f>
        <v>178.45</v>
      </c>
      <c r="I533" s="116">
        <f t="shared" si="93"/>
        <v>1070.7</v>
      </c>
      <c r="J533" s="116">
        <f t="shared" si="95"/>
        <v>74949</v>
      </c>
      <c r="K533" s="116"/>
    </row>
    <row r="534" spans="1:11" x14ac:dyDescent="0.2">
      <c r="A534" s="252" t="s">
        <v>755</v>
      </c>
      <c r="B534" s="256" t="s">
        <v>701</v>
      </c>
      <c r="C534" s="118" t="s">
        <v>511</v>
      </c>
      <c r="D534" s="116" t="s">
        <v>32</v>
      </c>
      <c r="E534" s="116"/>
      <c r="F534" s="116">
        <f t="shared" si="92"/>
        <v>140</v>
      </c>
      <c r="G534" s="116">
        <v>2</v>
      </c>
      <c r="H534" s="120">
        <f>VLOOKUP(B534,Insumos!$A$2:$C$204,3,FALSE)</f>
        <v>101.43</v>
      </c>
      <c r="I534" s="116">
        <f t="shared" si="93"/>
        <v>202.86</v>
      </c>
      <c r="J534" s="116">
        <f t="shared" si="95"/>
        <v>14200.2</v>
      </c>
      <c r="K534" s="116"/>
    </row>
    <row r="535" spans="1:11" x14ac:dyDescent="0.2">
      <c r="A535" s="252" t="s">
        <v>755</v>
      </c>
      <c r="B535" s="256" t="s">
        <v>702</v>
      </c>
      <c r="C535" s="118" t="s">
        <v>511</v>
      </c>
      <c r="D535" s="116" t="s">
        <v>32</v>
      </c>
      <c r="E535" s="116"/>
      <c r="F535" s="116">
        <f t="shared" si="92"/>
        <v>70</v>
      </c>
      <c r="G535" s="116">
        <v>1</v>
      </c>
      <c r="H535" s="120">
        <f>VLOOKUP(B535,Insumos!$A$2:$C$204,3,FALSE)</f>
        <v>114.24</v>
      </c>
      <c r="I535" s="116">
        <f t="shared" si="93"/>
        <v>114.24</v>
      </c>
      <c r="J535" s="116">
        <f t="shared" si="95"/>
        <v>7996.8</v>
      </c>
      <c r="K535" s="116"/>
    </row>
    <row r="536" spans="1:11" x14ac:dyDescent="0.2">
      <c r="A536" s="252" t="s">
        <v>755</v>
      </c>
      <c r="B536" s="256" t="s">
        <v>704</v>
      </c>
      <c r="C536" s="118" t="s">
        <v>511</v>
      </c>
      <c r="D536" s="116" t="s">
        <v>32</v>
      </c>
      <c r="E536" s="116"/>
      <c r="F536" s="116">
        <f t="shared" si="92"/>
        <v>210</v>
      </c>
      <c r="G536" s="116">
        <v>3</v>
      </c>
      <c r="H536" s="120">
        <f>VLOOKUP(B536,Insumos!$A$2:$C$204,3,FALSE)</f>
        <v>174.02</v>
      </c>
      <c r="I536" s="116">
        <f t="shared" si="93"/>
        <v>522.05999999999995</v>
      </c>
      <c r="J536" s="116">
        <f t="shared" si="95"/>
        <v>36544.199999999997</v>
      </c>
      <c r="K536" s="116"/>
    </row>
    <row r="537" spans="1:11" x14ac:dyDescent="0.2">
      <c r="A537" s="252" t="s">
        <v>755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280</v>
      </c>
      <c r="G537" s="116">
        <v>4</v>
      </c>
      <c r="H537" s="120">
        <f>VLOOKUP(B537,Insumos!$A$2:$C$204,3,FALSE)</f>
        <v>3.33</v>
      </c>
      <c r="I537" s="116">
        <f t="shared" si="93"/>
        <v>13.32</v>
      </c>
      <c r="J537" s="116">
        <f t="shared" si="95"/>
        <v>932.4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SUMIF('Lote-08_RDRA_34,5kV'!$B$10:$B$123,Composições!B539,'Lote-08_RDRA_34,5kV'!$D$10:$D$123)</f>
        <v>0</v>
      </c>
      <c r="G539" s="241"/>
      <c r="H539" s="244"/>
      <c r="I539" s="241">
        <f>SUM(I540:I555)</f>
        <v>2273.4299999999998</v>
      </c>
      <c r="J539" s="241">
        <f>SUM(J540:J555)</f>
        <v>0</v>
      </c>
      <c r="K539" s="241">
        <v>6</v>
      </c>
    </row>
    <row r="540" spans="1:11" x14ac:dyDescent="0.2">
      <c r="A540" s="252" t="s">
        <v>755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255.96</v>
      </c>
      <c r="I540" s="116">
        <f t="shared" ref="I540:I555" si="97">H540*G540</f>
        <v>511.92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755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3.33</v>
      </c>
      <c r="I541" s="116">
        <f t="shared" si="97"/>
        <v>46.62</v>
      </c>
      <c r="J541" s="116">
        <f t="shared" si="98"/>
        <v>0</v>
      </c>
      <c r="K541" s="116"/>
    </row>
    <row r="542" spans="1:11" ht="25.5" x14ac:dyDescent="0.2">
      <c r="A542" s="252" t="s">
        <v>755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15.07</v>
      </c>
      <c r="I542" s="116">
        <f t="shared" si="97"/>
        <v>45.21</v>
      </c>
      <c r="J542" s="116">
        <f t="shared" si="98"/>
        <v>0</v>
      </c>
      <c r="K542" s="116"/>
    </row>
    <row r="543" spans="1:11" ht="25.5" x14ac:dyDescent="0.2">
      <c r="A543" s="252" t="s">
        <v>755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15.36</v>
      </c>
      <c r="I543" s="116">
        <f t="shared" si="97"/>
        <v>92.16</v>
      </c>
      <c r="J543" s="116">
        <f t="shared" si="98"/>
        <v>0</v>
      </c>
      <c r="K543" s="116"/>
    </row>
    <row r="544" spans="1:11" ht="25.5" x14ac:dyDescent="0.2">
      <c r="A544" s="252" t="s">
        <v>755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7.65</v>
      </c>
      <c r="I544" s="116">
        <f t="shared" si="97"/>
        <v>22.95</v>
      </c>
      <c r="J544" s="116">
        <f t="shared" si="98"/>
        <v>0</v>
      </c>
      <c r="K544" s="116"/>
    </row>
    <row r="545" spans="1:11" x14ac:dyDescent="0.2">
      <c r="A545" s="252" t="s">
        <v>755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39.39</v>
      </c>
      <c r="I545" s="116">
        <f t="shared" si="97"/>
        <v>236.34</v>
      </c>
      <c r="J545" s="116">
        <f t="shared" si="98"/>
        <v>0</v>
      </c>
      <c r="K545" s="116"/>
    </row>
    <row r="546" spans="1:11" x14ac:dyDescent="0.2">
      <c r="A546" s="252" t="s">
        <v>755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24.72</v>
      </c>
      <c r="I546" s="116">
        <f t="shared" si="97"/>
        <v>148.32</v>
      </c>
      <c r="J546" s="116">
        <f t="shared" si="98"/>
        <v>0</v>
      </c>
      <c r="K546" s="116"/>
    </row>
    <row r="547" spans="1:11" x14ac:dyDescent="0.2">
      <c r="A547" s="252" t="s">
        <v>755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52.33</v>
      </c>
      <c r="I547" s="116">
        <f t="shared" si="97"/>
        <v>156.99</v>
      </c>
      <c r="J547" s="116">
        <f t="shared" si="98"/>
        <v>0</v>
      </c>
      <c r="K547" s="116"/>
    </row>
    <row r="548" spans="1:11" ht="25.5" x14ac:dyDescent="0.2">
      <c r="A548" s="252" t="s">
        <v>755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25.34</v>
      </c>
      <c r="I548" s="116">
        <f t="shared" si="97"/>
        <v>25.34</v>
      </c>
      <c r="J548" s="116">
        <f t="shared" si="98"/>
        <v>0</v>
      </c>
      <c r="K548" s="116"/>
    </row>
    <row r="549" spans="1:11" ht="25.5" x14ac:dyDescent="0.2">
      <c r="A549" s="252" t="s">
        <v>755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52.33</v>
      </c>
      <c r="I549" s="116">
        <f t="shared" si="97"/>
        <v>104.66</v>
      </c>
      <c r="J549" s="116">
        <f t="shared" si="98"/>
        <v>0</v>
      </c>
      <c r="K549" s="116"/>
    </row>
    <row r="550" spans="1:11" x14ac:dyDescent="0.2">
      <c r="A550" s="252" t="s">
        <v>755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26.38</v>
      </c>
      <c r="I550" s="116">
        <f t="shared" si="97"/>
        <v>79.14</v>
      </c>
      <c r="J550" s="116">
        <f t="shared" si="98"/>
        <v>0</v>
      </c>
      <c r="K550" s="116"/>
    </row>
    <row r="551" spans="1:11" x14ac:dyDescent="0.2">
      <c r="A551" s="252" t="s">
        <v>755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90</v>
      </c>
      <c r="I551" s="116">
        <f t="shared" si="97"/>
        <v>540</v>
      </c>
      <c r="J551" s="116">
        <f t="shared" si="98"/>
        <v>0</v>
      </c>
      <c r="K551" s="116"/>
    </row>
    <row r="552" spans="1:11" x14ac:dyDescent="0.2">
      <c r="A552" s="252" t="s">
        <v>755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40.39</v>
      </c>
      <c r="I552" s="116">
        <f t="shared" si="97"/>
        <v>80.78</v>
      </c>
      <c r="J552" s="116">
        <f t="shared" si="98"/>
        <v>0</v>
      </c>
      <c r="K552" s="116"/>
    </row>
    <row r="553" spans="1:11" x14ac:dyDescent="0.2">
      <c r="A553" s="252" t="s">
        <v>755</v>
      </c>
      <c r="B553" s="102" t="s">
        <v>787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68.13</v>
      </c>
      <c r="I553" s="116">
        <f t="shared" si="97"/>
        <v>68.13</v>
      </c>
      <c r="J553" s="116">
        <f t="shared" si="98"/>
        <v>0</v>
      </c>
      <c r="K553" s="116"/>
    </row>
    <row r="554" spans="1:11" x14ac:dyDescent="0.2">
      <c r="A554" s="252" t="s">
        <v>755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33.85</v>
      </c>
      <c r="I554" s="116">
        <f t="shared" si="97"/>
        <v>101.55</v>
      </c>
      <c r="J554" s="116">
        <f t="shared" si="98"/>
        <v>0</v>
      </c>
      <c r="K554" s="116"/>
    </row>
    <row r="555" spans="1:11" x14ac:dyDescent="0.2">
      <c r="A555" s="252" t="s">
        <v>755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3.33</v>
      </c>
      <c r="I555" s="116">
        <f t="shared" si="97"/>
        <v>13.32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728</v>
      </c>
      <c r="C557" s="118" t="s">
        <v>511</v>
      </c>
      <c r="D557" s="240" t="s">
        <v>509</v>
      </c>
      <c r="E557" s="100"/>
      <c r="F557" s="241">
        <f>SUMIF('Lote-08_RDRA_34,5kV'!$B$10:$B$123,Composições!B557,'Lote-08_RDRA_34,5kV'!$D$10:$D$123)</f>
        <v>0</v>
      </c>
      <c r="G557" s="241"/>
      <c r="H557" s="244"/>
      <c r="I557" s="241">
        <f>SUM(I558:I573)</f>
        <v>3331.21</v>
      </c>
      <c r="J557" s="241">
        <f>SUM(J558:J573)</f>
        <v>0</v>
      </c>
      <c r="K557" s="241">
        <v>6.5</v>
      </c>
    </row>
    <row r="558" spans="1:11" x14ac:dyDescent="0.2">
      <c r="A558" s="252" t="s">
        <v>755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255.96</v>
      </c>
      <c r="I558" s="116">
        <f t="shared" ref="I558:I573" si="100">H558*G558</f>
        <v>511.92</v>
      </c>
      <c r="J558" s="116">
        <f t="shared" ref="J558:J573" si="101">F558*H558</f>
        <v>0</v>
      </c>
      <c r="K558" s="116"/>
    </row>
    <row r="559" spans="1:11" x14ac:dyDescent="0.2">
      <c r="A559" s="252" t="s">
        <v>755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3.33</v>
      </c>
      <c r="I559" s="116">
        <f t="shared" si="100"/>
        <v>46.62</v>
      </c>
      <c r="J559" s="116">
        <f t="shared" si="101"/>
        <v>0</v>
      </c>
      <c r="K559" s="116"/>
    </row>
    <row r="560" spans="1:11" ht="25.5" x14ac:dyDescent="0.2">
      <c r="A560" s="252" t="s">
        <v>755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15.07</v>
      </c>
      <c r="I560" s="116">
        <f t="shared" si="100"/>
        <v>45.21</v>
      </c>
      <c r="J560" s="116">
        <f t="shared" si="101"/>
        <v>0</v>
      </c>
      <c r="K560" s="116"/>
    </row>
    <row r="561" spans="1:11" ht="25.5" x14ac:dyDescent="0.2">
      <c r="A561" s="252" t="s">
        <v>755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15.36</v>
      </c>
      <c r="I561" s="116">
        <f t="shared" si="100"/>
        <v>92.16</v>
      </c>
      <c r="J561" s="116">
        <f t="shared" si="101"/>
        <v>0</v>
      </c>
      <c r="K561" s="116"/>
    </row>
    <row r="562" spans="1:11" ht="25.5" x14ac:dyDescent="0.2">
      <c r="A562" s="252" t="s">
        <v>755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7.65</v>
      </c>
      <c r="I562" s="116">
        <f t="shared" si="100"/>
        <v>22.95</v>
      </c>
      <c r="J562" s="116">
        <f t="shared" si="101"/>
        <v>0</v>
      </c>
      <c r="K562" s="116"/>
    </row>
    <row r="563" spans="1:11" x14ac:dyDescent="0.2">
      <c r="A563" s="252" t="s">
        <v>755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39.39</v>
      </c>
      <c r="I563" s="116">
        <f t="shared" si="100"/>
        <v>236.34</v>
      </c>
      <c r="J563" s="116">
        <f t="shared" si="101"/>
        <v>0</v>
      </c>
      <c r="K563" s="116"/>
    </row>
    <row r="564" spans="1:11" x14ac:dyDescent="0.2">
      <c r="A564" s="252" t="s">
        <v>755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24.72</v>
      </c>
      <c r="I564" s="116">
        <f t="shared" si="100"/>
        <v>148.32</v>
      </c>
      <c r="J564" s="116">
        <f t="shared" si="101"/>
        <v>0</v>
      </c>
      <c r="K564" s="116"/>
    </row>
    <row r="565" spans="1:11" x14ac:dyDescent="0.2">
      <c r="A565" s="252" t="s">
        <v>755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12.37</v>
      </c>
      <c r="I565" s="116">
        <f t="shared" si="100"/>
        <v>49.48</v>
      </c>
      <c r="J565" s="116">
        <f t="shared" si="101"/>
        <v>0</v>
      </c>
      <c r="K565" s="116"/>
    </row>
    <row r="566" spans="1:11" x14ac:dyDescent="0.2">
      <c r="A566" s="252" t="s">
        <v>755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52.33</v>
      </c>
      <c r="I566" s="116">
        <f t="shared" si="100"/>
        <v>156.99</v>
      </c>
      <c r="J566" s="116">
        <f t="shared" si="101"/>
        <v>0</v>
      </c>
      <c r="K566" s="116"/>
    </row>
    <row r="567" spans="1:11" x14ac:dyDescent="0.2">
      <c r="A567" s="252" t="s">
        <v>755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1.72</v>
      </c>
      <c r="I567" s="116">
        <f t="shared" si="100"/>
        <v>6.88</v>
      </c>
      <c r="J567" s="116">
        <f t="shared" si="101"/>
        <v>0</v>
      </c>
      <c r="K567" s="116"/>
    </row>
    <row r="568" spans="1:11" ht="25.5" x14ac:dyDescent="0.2">
      <c r="A568" s="252" t="s">
        <v>755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25.34</v>
      </c>
      <c r="I568" s="116">
        <f t="shared" si="100"/>
        <v>25.34</v>
      </c>
      <c r="J568" s="116">
        <f t="shared" si="101"/>
        <v>0</v>
      </c>
      <c r="K568" s="116"/>
    </row>
    <row r="569" spans="1:11" x14ac:dyDescent="0.2">
      <c r="A569" s="252" t="s">
        <v>755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26.38</v>
      </c>
      <c r="I569" s="116">
        <f t="shared" si="100"/>
        <v>79.14</v>
      </c>
      <c r="J569" s="116">
        <f t="shared" si="101"/>
        <v>0</v>
      </c>
      <c r="K569" s="116"/>
    </row>
    <row r="570" spans="1:11" x14ac:dyDescent="0.2">
      <c r="A570" s="252" t="s">
        <v>755</v>
      </c>
      <c r="B570" s="256" t="s">
        <v>708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178.45</v>
      </c>
      <c r="I570" s="116">
        <f t="shared" si="100"/>
        <v>1070.7</v>
      </c>
      <c r="J570" s="116">
        <f t="shared" si="101"/>
        <v>0</v>
      </c>
      <c r="K570" s="116"/>
    </row>
    <row r="571" spans="1:11" x14ac:dyDescent="0.2">
      <c r="A571" s="252" t="s">
        <v>755</v>
      </c>
      <c r="B571" s="256" t="s">
        <v>701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101.43</v>
      </c>
      <c r="I571" s="116">
        <f t="shared" si="100"/>
        <v>202.86</v>
      </c>
      <c r="J571" s="116">
        <f t="shared" si="101"/>
        <v>0</v>
      </c>
      <c r="K571" s="116"/>
    </row>
    <row r="572" spans="1:11" x14ac:dyDescent="0.2">
      <c r="A572" s="252" t="s">
        <v>755</v>
      </c>
      <c r="B572" s="256" t="s">
        <v>702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114.24</v>
      </c>
      <c r="I572" s="116">
        <f t="shared" si="100"/>
        <v>114.24</v>
      </c>
      <c r="J572" s="116">
        <f t="shared" si="101"/>
        <v>0</v>
      </c>
      <c r="K572" s="116"/>
    </row>
    <row r="573" spans="1:11" x14ac:dyDescent="0.2">
      <c r="A573" s="252" t="s">
        <v>755</v>
      </c>
      <c r="B573" s="256" t="s">
        <v>704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174.02</v>
      </c>
      <c r="I573" s="116">
        <f t="shared" si="100"/>
        <v>522.05999999999995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SUMIF('Lote-08_RDRA_34,5kV'!$B$10:$B$123,Composições!B575,'Lote-08_RDRA_34,5kV'!$D$10:$D$123)</f>
        <v>0</v>
      </c>
      <c r="G575" s="241"/>
      <c r="H575" s="244"/>
      <c r="I575" s="241">
        <f>SUM(I576:I591)</f>
        <v>2211.81</v>
      </c>
      <c r="J575" s="241">
        <f>SUM(J576:J591)</f>
        <v>0</v>
      </c>
      <c r="K575" s="241">
        <v>6.5</v>
      </c>
    </row>
    <row r="576" spans="1:11" x14ac:dyDescent="0.2">
      <c r="A576" s="252" t="s">
        <v>755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255.96</v>
      </c>
      <c r="I576" s="116">
        <f t="shared" ref="I576:I591" si="103">H576*G576</f>
        <v>511.92</v>
      </c>
      <c r="J576" s="116">
        <f t="shared" ref="J576:J591" si="104">F576*H576</f>
        <v>0</v>
      </c>
      <c r="K576" s="116"/>
    </row>
    <row r="577" spans="1:11" x14ac:dyDescent="0.2">
      <c r="A577" s="252" t="s">
        <v>755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3.33</v>
      </c>
      <c r="I577" s="116">
        <f t="shared" si="103"/>
        <v>46.62</v>
      </c>
      <c r="J577" s="116">
        <f t="shared" si="104"/>
        <v>0</v>
      </c>
      <c r="K577" s="116"/>
    </row>
    <row r="578" spans="1:11" ht="25.5" x14ac:dyDescent="0.2">
      <c r="A578" s="252" t="s">
        <v>755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15.07</v>
      </c>
      <c r="I578" s="116">
        <f t="shared" si="103"/>
        <v>45.21</v>
      </c>
      <c r="J578" s="116">
        <f t="shared" si="104"/>
        <v>0</v>
      </c>
      <c r="K578" s="116"/>
    </row>
    <row r="579" spans="1:11" ht="25.5" x14ac:dyDescent="0.2">
      <c r="A579" s="252" t="s">
        <v>755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15.36</v>
      </c>
      <c r="I579" s="116">
        <f t="shared" si="103"/>
        <v>92.16</v>
      </c>
      <c r="J579" s="116">
        <f t="shared" si="104"/>
        <v>0</v>
      </c>
      <c r="K579" s="116"/>
    </row>
    <row r="580" spans="1:11" ht="25.5" x14ac:dyDescent="0.2">
      <c r="A580" s="252" t="s">
        <v>755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7.65</v>
      </c>
      <c r="I580" s="116">
        <f t="shared" si="103"/>
        <v>22.95</v>
      </c>
      <c r="J580" s="116">
        <f t="shared" si="104"/>
        <v>0</v>
      </c>
      <c r="K580" s="116"/>
    </row>
    <row r="581" spans="1:11" x14ac:dyDescent="0.2">
      <c r="A581" s="252" t="s">
        <v>755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39.39</v>
      </c>
      <c r="I581" s="116">
        <f t="shared" si="103"/>
        <v>236.34</v>
      </c>
      <c r="J581" s="116">
        <f t="shared" si="104"/>
        <v>0</v>
      </c>
      <c r="K581" s="116"/>
    </row>
    <row r="582" spans="1:11" x14ac:dyDescent="0.2">
      <c r="A582" s="252" t="s">
        <v>755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24.72</v>
      </c>
      <c r="I582" s="116">
        <f t="shared" si="103"/>
        <v>148.32</v>
      </c>
      <c r="J582" s="116">
        <f t="shared" si="104"/>
        <v>0</v>
      </c>
      <c r="K582" s="116"/>
    </row>
    <row r="583" spans="1:11" x14ac:dyDescent="0.2">
      <c r="A583" s="252" t="s">
        <v>755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12.37</v>
      </c>
      <c r="I583" s="116">
        <f t="shared" si="103"/>
        <v>49.48</v>
      </c>
      <c r="J583" s="116">
        <f t="shared" si="104"/>
        <v>0</v>
      </c>
      <c r="K583" s="116"/>
    </row>
    <row r="584" spans="1:11" x14ac:dyDescent="0.2">
      <c r="A584" s="252" t="s">
        <v>755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52.33</v>
      </c>
      <c r="I584" s="116">
        <f t="shared" si="103"/>
        <v>156.99</v>
      </c>
      <c r="J584" s="116">
        <f t="shared" si="104"/>
        <v>0</v>
      </c>
      <c r="K584" s="116"/>
    </row>
    <row r="585" spans="1:11" x14ac:dyDescent="0.2">
      <c r="A585" s="252" t="s">
        <v>755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1.72</v>
      </c>
      <c r="I585" s="116">
        <f t="shared" si="103"/>
        <v>6.88</v>
      </c>
      <c r="J585" s="116">
        <f t="shared" si="104"/>
        <v>0</v>
      </c>
      <c r="K585" s="116"/>
    </row>
    <row r="586" spans="1:11" ht="25.5" x14ac:dyDescent="0.2">
      <c r="A586" s="252" t="s">
        <v>755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25.34</v>
      </c>
      <c r="I586" s="116">
        <f t="shared" si="103"/>
        <v>25.34</v>
      </c>
      <c r="J586" s="116">
        <f t="shared" si="104"/>
        <v>0</v>
      </c>
      <c r="K586" s="116"/>
    </row>
    <row r="587" spans="1:11" x14ac:dyDescent="0.2">
      <c r="A587" s="252" t="s">
        <v>755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26.38</v>
      </c>
      <c r="I587" s="116">
        <f t="shared" si="103"/>
        <v>79.14</v>
      </c>
      <c r="J587" s="116">
        <f t="shared" si="104"/>
        <v>0</v>
      </c>
      <c r="K587" s="116"/>
    </row>
    <row r="588" spans="1:11" x14ac:dyDescent="0.2">
      <c r="A588" s="252" t="s">
        <v>755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90</v>
      </c>
      <c r="I588" s="116">
        <f t="shared" si="103"/>
        <v>540</v>
      </c>
      <c r="J588" s="116">
        <f t="shared" si="104"/>
        <v>0</v>
      </c>
      <c r="K588" s="116"/>
    </row>
    <row r="589" spans="1:11" x14ac:dyDescent="0.2">
      <c r="A589" s="252" t="s">
        <v>755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40.39</v>
      </c>
      <c r="I589" s="116">
        <f t="shared" si="103"/>
        <v>80.78</v>
      </c>
      <c r="J589" s="116">
        <f t="shared" si="104"/>
        <v>0</v>
      </c>
      <c r="K589" s="116"/>
    </row>
    <row r="590" spans="1:11" x14ac:dyDescent="0.2">
      <c r="A590" s="252" t="s">
        <v>755</v>
      </c>
      <c r="B590" s="102" t="s">
        <v>787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68.13</v>
      </c>
      <c r="I590" s="116">
        <f t="shared" si="103"/>
        <v>68.13</v>
      </c>
      <c r="J590" s="116">
        <f t="shared" si="104"/>
        <v>0</v>
      </c>
      <c r="K590" s="116"/>
    </row>
    <row r="591" spans="1:11" x14ac:dyDescent="0.2">
      <c r="A591" s="252" t="s">
        <v>755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33.85</v>
      </c>
      <c r="I591" s="116">
        <f t="shared" si="103"/>
        <v>101.55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SUMIF('Lote-08_RDRA_34,5kV'!$B$10:$B$123,Composições!B593,'Lote-08_RDRA_34,5kV'!$D$10:$D$123)</f>
        <v>67</v>
      </c>
      <c r="G593" s="241"/>
      <c r="H593" s="240"/>
      <c r="I593" s="241">
        <f>SUM(I594:I610)</f>
        <v>2291.92</v>
      </c>
      <c r="J593" s="241">
        <f>SUM(J594:J610)</f>
        <v>153558.31</v>
      </c>
      <c r="K593" s="241">
        <v>9.36</v>
      </c>
    </row>
    <row r="594" spans="1:13" x14ac:dyDescent="0.2">
      <c r="A594" s="252" t="s">
        <v>755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335</v>
      </c>
      <c r="G594" s="116">
        <v>5</v>
      </c>
      <c r="H594" s="120">
        <f>VLOOKUP(B594,Insumos!$A$2:$C$204,3,FALSE)</f>
        <v>3.33</v>
      </c>
      <c r="I594" s="116">
        <f t="shared" ref="I594:I610" si="106">H594*G594</f>
        <v>16.649999999999999</v>
      </c>
      <c r="J594" s="116">
        <f t="shared" ref="J594:J609" si="107">F594*H594</f>
        <v>1115.55</v>
      </c>
      <c r="K594" s="116"/>
      <c r="M594" s="121"/>
    </row>
    <row r="595" spans="1:13" ht="25.5" x14ac:dyDescent="0.2">
      <c r="A595" s="252" t="s">
        <v>755</v>
      </c>
      <c r="B595" s="109" t="s">
        <v>638</v>
      </c>
      <c r="C595" s="118" t="s">
        <v>509</v>
      </c>
      <c r="D595" s="116" t="s">
        <v>32</v>
      </c>
      <c r="E595" s="116"/>
      <c r="F595" s="116">
        <f t="shared" si="105"/>
        <v>268</v>
      </c>
      <c r="G595" s="116">
        <v>4</v>
      </c>
      <c r="H595" s="120">
        <f>VLOOKUP(B595,Insumos!$A$2:$C$204,3,FALSE)</f>
        <v>105.07</v>
      </c>
      <c r="I595" s="116">
        <f t="shared" si="106"/>
        <v>420.28</v>
      </c>
      <c r="J595" s="116">
        <f t="shared" si="107"/>
        <v>28158.76</v>
      </c>
      <c r="K595" s="116"/>
      <c r="M595" s="121"/>
    </row>
    <row r="596" spans="1:13" ht="25.5" x14ac:dyDescent="0.2">
      <c r="A596" s="252" t="s">
        <v>755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335</v>
      </c>
      <c r="G596" s="116">
        <v>5</v>
      </c>
      <c r="H596" s="120">
        <f>VLOOKUP(B596,Insumos!$A$2:$C$204,3,FALSE)</f>
        <v>25.34</v>
      </c>
      <c r="I596" s="116">
        <f t="shared" si="106"/>
        <v>126.7</v>
      </c>
      <c r="J596" s="116">
        <f t="shared" si="107"/>
        <v>8488.9</v>
      </c>
      <c r="K596" s="116"/>
      <c r="M596" s="121"/>
    </row>
    <row r="597" spans="1:13" ht="25.5" x14ac:dyDescent="0.2">
      <c r="A597" s="252" t="s">
        <v>755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52.33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755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67</v>
      </c>
      <c r="G598" s="116">
        <v>1</v>
      </c>
      <c r="H598" s="120">
        <f>VLOOKUP(B598,Insumos!$A$2:$C$204,3,FALSE)</f>
        <v>36.47</v>
      </c>
      <c r="I598" s="116">
        <f t="shared" si="106"/>
        <v>36.47</v>
      </c>
      <c r="J598" s="116">
        <f t="shared" si="107"/>
        <v>2443.4899999999998</v>
      </c>
      <c r="K598" s="116"/>
      <c r="M598" s="121"/>
    </row>
    <row r="599" spans="1:13" ht="25.5" x14ac:dyDescent="0.2">
      <c r="A599" s="252" t="s">
        <v>755</v>
      </c>
      <c r="B599" s="109" t="s">
        <v>636</v>
      </c>
      <c r="C599" s="118" t="s">
        <v>509</v>
      </c>
      <c r="D599" s="116" t="s">
        <v>32</v>
      </c>
      <c r="E599" s="116"/>
      <c r="F599" s="116">
        <f t="shared" si="105"/>
        <v>67</v>
      </c>
      <c r="G599" s="116">
        <v>1</v>
      </c>
      <c r="H599" s="120">
        <f>VLOOKUP(B599,Insumos!$A$2:$C$204,3,FALSE)</f>
        <v>42.04</v>
      </c>
      <c r="I599" s="116">
        <f t="shared" si="106"/>
        <v>42.04</v>
      </c>
      <c r="J599" s="116">
        <f t="shared" si="107"/>
        <v>2816.68</v>
      </c>
      <c r="K599" s="116"/>
      <c r="M599" s="121"/>
    </row>
    <row r="600" spans="1:13" x14ac:dyDescent="0.2">
      <c r="A600" s="252" t="s">
        <v>755</v>
      </c>
      <c r="B600" s="102" t="s">
        <v>649</v>
      </c>
      <c r="C600" s="118" t="s">
        <v>509</v>
      </c>
      <c r="D600" s="116" t="s">
        <v>32</v>
      </c>
      <c r="E600" s="116"/>
      <c r="F600" s="116">
        <f t="shared" si="105"/>
        <v>67</v>
      </c>
      <c r="G600" s="116">
        <v>1</v>
      </c>
      <c r="H600" s="120">
        <f>VLOOKUP(B600,Insumos!$A$2:$C$204,3,FALSE)</f>
        <v>9.86</v>
      </c>
      <c r="I600" s="116">
        <f t="shared" si="106"/>
        <v>9.86</v>
      </c>
      <c r="J600" s="116">
        <f t="shared" si="107"/>
        <v>660.62</v>
      </c>
      <c r="K600" s="116"/>
      <c r="M600" s="121"/>
    </row>
    <row r="601" spans="1:13" ht="25.5" x14ac:dyDescent="0.2">
      <c r="A601" s="252" t="s">
        <v>755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134</v>
      </c>
      <c r="G601" s="116">
        <v>2</v>
      </c>
      <c r="H601" s="120">
        <f>VLOOKUP(B601,Insumos!$A$2:$C$204,3,FALSE)</f>
        <v>13.86</v>
      </c>
      <c r="I601" s="116">
        <f t="shared" si="106"/>
        <v>27.72</v>
      </c>
      <c r="J601" s="116">
        <f t="shared" si="107"/>
        <v>1857.24</v>
      </c>
      <c r="K601" s="116"/>
      <c r="M601" s="121"/>
    </row>
    <row r="602" spans="1:13" ht="25.5" x14ac:dyDescent="0.2">
      <c r="A602" s="252" t="s">
        <v>755</v>
      </c>
      <c r="B602" s="102" t="s">
        <v>651</v>
      </c>
      <c r="C602" s="118" t="s">
        <v>509</v>
      </c>
      <c r="D602" s="116" t="s">
        <v>32</v>
      </c>
      <c r="E602" s="116"/>
      <c r="F602" s="116">
        <f t="shared" si="105"/>
        <v>536</v>
      </c>
      <c r="G602" s="116">
        <v>8</v>
      </c>
      <c r="H602" s="120">
        <f>VLOOKUP(B602,Insumos!$A$2:$C$204,3,FALSE)</f>
        <v>13.7</v>
      </c>
      <c r="I602" s="116">
        <f t="shared" si="106"/>
        <v>109.6</v>
      </c>
      <c r="J602" s="116">
        <f t="shared" si="107"/>
        <v>7343.2</v>
      </c>
      <c r="K602" s="116"/>
      <c r="M602" s="121"/>
    </row>
    <row r="603" spans="1:13" ht="25.5" x14ac:dyDescent="0.2">
      <c r="A603" s="252" t="s">
        <v>755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67</v>
      </c>
      <c r="G603" s="116">
        <v>1</v>
      </c>
      <c r="H603" s="120">
        <f>VLOOKUP(B603,Insumos!$A$2:$C$204,3,FALSE)</f>
        <v>59.75</v>
      </c>
      <c r="I603" s="116">
        <f t="shared" si="106"/>
        <v>59.75</v>
      </c>
      <c r="J603" s="116">
        <f t="shared" si="107"/>
        <v>4003.25</v>
      </c>
      <c r="K603" s="116"/>
    </row>
    <row r="604" spans="1:13" x14ac:dyDescent="0.2">
      <c r="A604" s="252" t="s">
        <v>755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134</v>
      </c>
      <c r="G604" s="116">
        <v>2</v>
      </c>
      <c r="H604" s="120">
        <f>VLOOKUP(B604,Insumos!$A$2:$C$204,3,FALSE)</f>
        <v>8.24</v>
      </c>
      <c r="I604" s="116">
        <f t="shared" si="106"/>
        <v>16.48</v>
      </c>
      <c r="J604" s="116">
        <f t="shared" si="107"/>
        <v>1104.1600000000001</v>
      </c>
      <c r="K604" s="116"/>
    </row>
    <row r="605" spans="1:13" ht="25.5" x14ac:dyDescent="0.2">
      <c r="A605" s="252" t="s">
        <v>755</v>
      </c>
      <c r="B605" s="109" t="s">
        <v>785</v>
      </c>
      <c r="C605" s="118" t="s">
        <v>509</v>
      </c>
      <c r="D605" s="116" t="s">
        <v>30</v>
      </c>
      <c r="E605" s="116"/>
      <c r="F605" s="116">
        <f t="shared" si="105"/>
        <v>288.10000000000002</v>
      </c>
      <c r="G605" s="116">
        <v>4.3</v>
      </c>
      <c r="H605" s="120">
        <f>VLOOKUP(B605,Insumos!$A$2:$C$204,3,FALSE)</f>
        <v>157.35</v>
      </c>
      <c r="I605" s="116">
        <f t="shared" si="106"/>
        <v>676.61</v>
      </c>
      <c r="J605" s="116">
        <f t="shared" si="107"/>
        <v>45332.54</v>
      </c>
      <c r="K605" s="116"/>
    </row>
    <row r="606" spans="1:13" x14ac:dyDescent="0.2">
      <c r="A606" s="252" t="s">
        <v>755</v>
      </c>
      <c r="B606" s="102" t="s">
        <v>640</v>
      </c>
      <c r="C606" s="118" t="s">
        <v>509</v>
      </c>
      <c r="D606" s="116" t="s">
        <v>32</v>
      </c>
      <c r="E606" s="116"/>
      <c r="F606" s="116">
        <f t="shared" si="105"/>
        <v>67</v>
      </c>
      <c r="G606" s="116">
        <v>1</v>
      </c>
      <c r="H606" s="120">
        <f>VLOOKUP(B606,Insumos!$A$2:$C$204,3,FALSE)</f>
        <v>11.54</v>
      </c>
      <c r="I606" s="116">
        <f t="shared" si="106"/>
        <v>11.54</v>
      </c>
      <c r="J606" s="116">
        <f t="shared" si="107"/>
        <v>773.18</v>
      </c>
      <c r="K606" s="116"/>
    </row>
    <row r="607" spans="1:13" x14ac:dyDescent="0.2">
      <c r="A607" s="252" t="s">
        <v>755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67</v>
      </c>
      <c r="G607" s="116">
        <v>1</v>
      </c>
      <c r="H607" s="120">
        <f>VLOOKUP(B607,Insumos!$A$2:$C$204,3,FALSE)</f>
        <v>357.37</v>
      </c>
      <c r="I607" s="116">
        <f t="shared" si="106"/>
        <v>357.37</v>
      </c>
      <c r="J607" s="116">
        <f t="shared" si="107"/>
        <v>23943.79</v>
      </c>
      <c r="K607" s="116"/>
    </row>
    <row r="608" spans="1:13" x14ac:dyDescent="0.2">
      <c r="A608" s="252" t="s">
        <v>755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67</v>
      </c>
      <c r="G608" s="116">
        <v>1</v>
      </c>
      <c r="H608" s="120">
        <f>VLOOKUP(B608,Insumos!$A$2:$C$204,3,FALSE)</f>
        <v>267.02</v>
      </c>
      <c r="I608" s="116">
        <f t="shared" si="106"/>
        <v>267.02</v>
      </c>
      <c r="J608" s="116">
        <f t="shared" si="107"/>
        <v>17890.34</v>
      </c>
      <c r="K608" s="116"/>
    </row>
    <row r="609" spans="1:15" ht="25.5" x14ac:dyDescent="0.2">
      <c r="A609" s="252" t="s">
        <v>755</v>
      </c>
      <c r="B609" s="109" t="s">
        <v>648</v>
      </c>
      <c r="C609" s="118" t="s">
        <v>509</v>
      </c>
      <c r="D609" s="116" t="s">
        <v>32</v>
      </c>
      <c r="E609" s="116"/>
      <c r="F609" s="116">
        <f t="shared" si="105"/>
        <v>67</v>
      </c>
      <c r="G609" s="116">
        <v>1</v>
      </c>
      <c r="H609" s="120">
        <f>VLOOKUP(B609,Insumos!$A$2:$C$204,3,FALSE)</f>
        <v>113.83</v>
      </c>
      <c r="I609" s="116">
        <f t="shared" si="106"/>
        <v>113.83</v>
      </c>
      <c r="J609" s="116">
        <f t="shared" si="107"/>
        <v>7626.61</v>
      </c>
      <c r="K609" s="116"/>
    </row>
    <row r="610" spans="1:15" ht="25.5" x14ac:dyDescent="0.2">
      <c r="A610" s="252" t="s">
        <v>737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SUMIF('Lote-08_RDRA_34,5kV'!$B$10:$B$123,Composições!B612,'Lote-08_RDRA_34,5kV'!$D$10:$D$123)</f>
        <v>7</v>
      </c>
      <c r="G612" s="241"/>
      <c r="H612" s="244"/>
      <c r="I612" s="241">
        <f>SUM(I613:I629)</f>
        <v>2291.92</v>
      </c>
      <c r="J612" s="241">
        <f>SUM(J613:J629)</f>
        <v>16043.41</v>
      </c>
      <c r="K612" s="241">
        <v>9.36</v>
      </c>
    </row>
    <row r="613" spans="1:15" x14ac:dyDescent="0.2">
      <c r="A613" s="252" t="s">
        <v>755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35</v>
      </c>
      <c r="G613" s="116">
        <f>G594</f>
        <v>5</v>
      </c>
      <c r="H613" s="120">
        <f>VLOOKUP(B613,Insumos!$A$2:$C$204,3,FALSE)</f>
        <v>3.33</v>
      </c>
      <c r="I613" s="116">
        <f t="shared" ref="I613:I629" si="109">H613*G613</f>
        <v>16.649999999999999</v>
      </c>
      <c r="J613" s="116">
        <f t="shared" ref="J613:J628" si="110">F613*H613</f>
        <v>116.55</v>
      </c>
      <c r="K613" s="116"/>
      <c r="M613" s="121"/>
    </row>
    <row r="614" spans="1:15" ht="25.5" x14ac:dyDescent="0.2">
      <c r="A614" s="252" t="s">
        <v>755</v>
      </c>
      <c r="B614" s="109" t="s">
        <v>638</v>
      </c>
      <c r="C614" s="118" t="s">
        <v>509</v>
      </c>
      <c r="D614" s="116" t="s">
        <v>32</v>
      </c>
      <c r="E614" s="116"/>
      <c r="F614" s="116">
        <f t="shared" si="108"/>
        <v>28</v>
      </c>
      <c r="G614" s="116">
        <v>4</v>
      </c>
      <c r="H614" s="120">
        <f>VLOOKUP(B614,Insumos!$A$2:$C$204,3,FALSE)</f>
        <v>105.07</v>
      </c>
      <c r="I614" s="116">
        <f t="shared" si="109"/>
        <v>420.28</v>
      </c>
      <c r="J614" s="116">
        <f t="shared" si="110"/>
        <v>2941.96</v>
      </c>
      <c r="K614" s="116"/>
      <c r="M614" s="121"/>
    </row>
    <row r="615" spans="1:15" ht="25.5" x14ac:dyDescent="0.2">
      <c r="A615" s="252" t="s">
        <v>755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35</v>
      </c>
      <c r="G615" s="116">
        <v>5</v>
      </c>
      <c r="H615" s="120">
        <f>VLOOKUP(B615,Insumos!$A$2:$C$204,3,FALSE)</f>
        <v>25.34</v>
      </c>
      <c r="I615" s="116">
        <f t="shared" si="109"/>
        <v>126.7</v>
      </c>
      <c r="J615" s="116">
        <f t="shared" si="110"/>
        <v>886.9</v>
      </c>
      <c r="K615" s="116"/>
      <c r="M615" s="121"/>
    </row>
    <row r="616" spans="1:15" ht="25.5" x14ac:dyDescent="0.2">
      <c r="A616" s="252" t="s">
        <v>755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52.33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755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7</v>
      </c>
      <c r="G617" s="116">
        <v>1</v>
      </c>
      <c r="H617" s="120">
        <f>VLOOKUP(B617,Insumos!$A$2:$C$204,3,FALSE)</f>
        <v>36.47</v>
      </c>
      <c r="I617" s="116">
        <f t="shared" si="109"/>
        <v>36.47</v>
      </c>
      <c r="J617" s="116">
        <f t="shared" si="110"/>
        <v>255.29</v>
      </c>
      <c r="K617" s="116"/>
      <c r="M617" s="121"/>
    </row>
    <row r="618" spans="1:15" x14ac:dyDescent="0.2">
      <c r="A618" s="252" t="s">
        <v>755</v>
      </c>
      <c r="B618" s="102" t="s">
        <v>649</v>
      </c>
      <c r="C618" s="118" t="s">
        <v>509</v>
      </c>
      <c r="D618" s="116" t="s">
        <v>32</v>
      </c>
      <c r="E618" s="116"/>
      <c r="F618" s="116">
        <f t="shared" si="108"/>
        <v>7</v>
      </c>
      <c r="G618" s="116">
        <v>1</v>
      </c>
      <c r="H618" s="120">
        <f>VLOOKUP(B618,Insumos!$A$2:$C$204,3,FALSE)</f>
        <v>9.86</v>
      </c>
      <c r="I618" s="116">
        <f t="shared" si="109"/>
        <v>9.86</v>
      </c>
      <c r="J618" s="116">
        <f t="shared" si="110"/>
        <v>69.02</v>
      </c>
      <c r="K618" s="116"/>
      <c r="M618" s="121"/>
    </row>
    <row r="619" spans="1:15" ht="25.5" x14ac:dyDescent="0.2">
      <c r="A619" s="252" t="s">
        <v>755</v>
      </c>
      <c r="B619" s="109" t="s">
        <v>636</v>
      </c>
      <c r="C619" s="118" t="s">
        <v>509</v>
      </c>
      <c r="D619" s="116" t="s">
        <v>32</v>
      </c>
      <c r="E619" s="116"/>
      <c r="F619" s="116">
        <f t="shared" si="108"/>
        <v>7</v>
      </c>
      <c r="G619" s="116">
        <v>1</v>
      </c>
      <c r="H619" s="120">
        <f>VLOOKUP(B619,Insumos!$A$2:$C$204,3,FALSE)</f>
        <v>42.04</v>
      </c>
      <c r="I619" s="116">
        <f t="shared" si="109"/>
        <v>42.04</v>
      </c>
      <c r="J619" s="116">
        <f t="shared" si="110"/>
        <v>294.27999999999997</v>
      </c>
      <c r="K619" s="116"/>
      <c r="M619" s="121"/>
      <c r="N619" s="103"/>
      <c r="O619" s="103"/>
    </row>
    <row r="620" spans="1:15" ht="25.5" x14ac:dyDescent="0.2">
      <c r="A620" s="252" t="s">
        <v>755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14</v>
      </c>
      <c r="G620" s="116">
        <v>2</v>
      </c>
      <c r="H620" s="120">
        <f>VLOOKUP(B620,Insumos!$A$2:$C$204,3,FALSE)</f>
        <v>13.86</v>
      </c>
      <c r="I620" s="116">
        <f t="shared" si="109"/>
        <v>27.72</v>
      </c>
      <c r="J620" s="116">
        <f t="shared" si="110"/>
        <v>194.04</v>
      </c>
      <c r="K620" s="116"/>
      <c r="M620" s="121"/>
      <c r="N620" s="103"/>
      <c r="O620" s="103"/>
    </row>
    <row r="621" spans="1:15" ht="25.5" x14ac:dyDescent="0.2">
      <c r="A621" s="252" t="s">
        <v>755</v>
      </c>
      <c r="B621" s="102" t="s">
        <v>651</v>
      </c>
      <c r="C621" s="118" t="s">
        <v>509</v>
      </c>
      <c r="D621" s="116" t="s">
        <v>32</v>
      </c>
      <c r="E621" s="116"/>
      <c r="F621" s="116">
        <f t="shared" si="108"/>
        <v>56</v>
      </c>
      <c r="G621" s="116">
        <v>8</v>
      </c>
      <c r="H621" s="120">
        <f>VLOOKUP(B621,Insumos!$A$2:$C$204,3,FALSE)</f>
        <v>13.7</v>
      </c>
      <c r="I621" s="116">
        <f t="shared" si="109"/>
        <v>109.6</v>
      </c>
      <c r="J621" s="116">
        <f t="shared" si="110"/>
        <v>767.2</v>
      </c>
      <c r="K621" s="116"/>
      <c r="M621" s="121"/>
    </row>
    <row r="622" spans="1:15" ht="25.5" x14ac:dyDescent="0.2">
      <c r="A622" s="252" t="s">
        <v>755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7</v>
      </c>
      <c r="G622" s="116">
        <v>1</v>
      </c>
      <c r="H622" s="120">
        <f>VLOOKUP(B622,Insumos!$A$2:$C$204,3,FALSE)</f>
        <v>59.75</v>
      </c>
      <c r="I622" s="116">
        <f t="shared" si="109"/>
        <v>59.75</v>
      </c>
      <c r="J622" s="116">
        <f t="shared" si="110"/>
        <v>418.25</v>
      </c>
      <c r="K622" s="116"/>
    </row>
    <row r="623" spans="1:15" x14ac:dyDescent="0.2">
      <c r="A623" s="252" t="s">
        <v>755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14</v>
      </c>
      <c r="G623" s="116">
        <v>2</v>
      </c>
      <c r="H623" s="120">
        <f>VLOOKUP(B623,Insumos!$A$2:$C$204,3,FALSE)</f>
        <v>8.24</v>
      </c>
      <c r="I623" s="116">
        <f t="shared" si="109"/>
        <v>16.48</v>
      </c>
      <c r="J623" s="116">
        <f t="shared" si="110"/>
        <v>115.36</v>
      </c>
      <c r="K623" s="116"/>
    </row>
    <row r="624" spans="1:15" ht="25.5" x14ac:dyDescent="0.2">
      <c r="A624" s="252" t="s">
        <v>755</v>
      </c>
      <c r="B624" s="109" t="s">
        <v>785</v>
      </c>
      <c r="C624" s="118" t="s">
        <v>509</v>
      </c>
      <c r="D624" s="116" t="s">
        <v>30</v>
      </c>
      <c r="E624" s="116"/>
      <c r="F624" s="116">
        <f t="shared" si="108"/>
        <v>30.1</v>
      </c>
      <c r="G624" s="116">
        <v>4.3</v>
      </c>
      <c r="H624" s="120">
        <f>VLOOKUP(B624,Insumos!$A$2:$C$204,3,FALSE)</f>
        <v>157.35</v>
      </c>
      <c r="I624" s="116">
        <f t="shared" si="109"/>
        <v>676.61</v>
      </c>
      <c r="J624" s="116">
        <f t="shared" si="110"/>
        <v>4736.24</v>
      </c>
      <c r="K624" s="116"/>
    </row>
    <row r="625" spans="1:11" x14ac:dyDescent="0.2">
      <c r="A625" s="252" t="s">
        <v>755</v>
      </c>
      <c r="B625" s="102" t="s">
        <v>641</v>
      </c>
      <c r="C625" s="118" t="s">
        <v>509</v>
      </c>
      <c r="D625" s="116" t="s">
        <v>32</v>
      </c>
      <c r="E625" s="116"/>
      <c r="F625" s="116">
        <f t="shared" si="108"/>
        <v>7</v>
      </c>
      <c r="G625" s="116">
        <v>1</v>
      </c>
      <c r="H625" s="120">
        <f>VLOOKUP(B625,Insumos!$A$2:$C$204,3,FALSE)</f>
        <v>11.54</v>
      </c>
      <c r="I625" s="116">
        <f t="shared" si="109"/>
        <v>11.54</v>
      </c>
      <c r="J625" s="116">
        <f t="shared" si="110"/>
        <v>80.78</v>
      </c>
      <c r="K625" s="116"/>
    </row>
    <row r="626" spans="1:11" x14ac:dyDescent="0.2">
      <c r="A626" s="252" t="s">
        <v>755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7</v>
      </c>
      <c r="G626" s="116">
        <v>1</v>
      </c>
      <c r="H626" s="120">
        <f>VLOOKUP(B626,Insumos!$A$2:$C$204,3,FALSE)</f>
        <v>357.37</v>
      </c>
      <c r="I626" s="116">
        <f t="shared" si="109"/>
        <v>357.37</v>
      </c>
      <c r="J626" s="116">
        <f t="shared" si="110"/>
        <v>2501.59</v>
      </c>
      <c r="K626" s="116"/>
    </row>
    <row r="627" spans="1:11" x14ac:dyDescent="0.2">
      <c r="A627" s="252" t="s">
        <v>755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7</v>
      </c>
      <c r="G627" s="116">
        <v>1</v>
      </c>
      <c r="H627" s="120">
        <f>VLOOKUP(B627,Insumos!$A$2:$C$204,3,FALSE)</f>
        <v>267.02</v>
      </c>
      <c r="I627" s="116">
        <f t="shared" si="109"/>
        <v>267.02</v>
      </c>
      <c r="J627" s="116">
        <f t="shared" si="110"/>
        <v>1869.14</v>
      </c>
      <c r="K627" s="116"/>
    </row>
    <row r="628" spans="1:11" ht="25.5" x14ac:dyDescent="0.2">
      <c r="A628" s="252" t="s">
        <v>755</v>
      </c>
      <c r="B628" s="109" t="s">
        <v>648</v>
      </c>
      <c r="C628" s="118" t="s">
        <v>509</v>
      </c>
      <c r="D628" s="116" t="s">
        <v>32</v>
      </c>
      <c r="E628" s="116"/>
      <c r="F628" s="116">
        <f t="shared" si="108"/>
        <v>7</v>
      </c>
      <c r="G628" s="116">
        <v>1</v>
      </c>
      <c r="H628" s="120">
        <f>VLOOKUP(B628,Insumos!$A$2:$C$204,3,FALSE)</f>
        <v>113.83</v>
      </c>
      <c r="I628" s="116">
        <f t="shared" si="109"/>
        <v>113.83</v>
      </c>
      <c r="J628" s="116">
        <f t="shared" si="110"/>
        <v>796.81</v>
      </c>
      <c r="K628" s="116"/>
    </row>
    <row r="629" spans="1:11" ht="25.5" x14ac:dyDescent="0.2">
      <c r="A629" s="252" t="s">
        <v>738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SUMIF('Lote-08_RDRA_34,5kV'!$B$10:$B$123,Composições!B631,'Lote-08_RDRA_34,5kV'!$D$10:$D$123)</f>
        <v>15</v>
      </c>
      <c r="G631" s="241"/>
      <c r="H631" s="244"/>
      <c r="I631" s="241">
        <f>SUM(I632:I648)</f>
        <v>2291.92</v>
      </c>
      <c r="J631" s="241">
        <f>SUM(J632:J648)</f>
        <v>34378.730000000003</v>
      </c>
      <c r="K631" s="241">
        <v>9.36</v>
      </c>
    </row>
    <row r="632" spans="1:11" x14ac:dyDescent="0.2">
      <c r="A632" s="252" t="s">
        <v>755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75</v>
      </c>
      <c r="G632" s="116">
        <v>5</v>
      </c>
      <c r="H632" s="120">
        <f>VLOOKUP(B632,Insumos!$A$2:$C$204,3,FALSE)</f>
        <v>3.33</v>
      </c>
      <c r="I632" s="116">
        <f t="shared" ref="I632:I648" si="112">H632*G632</f>
        <v>16.649999999999999</v>
      </c>
      <c r="J632" s="116">
        <f t="shared" ref="J632:J647" si="113">F632*H632</f>
        <v>249.75</v>
      </c>
      <c r="K632" s="116"/>
    </row>
    <row r="633" spans="1:11" ht="25.5" x14ac:dyDescent="0.2">
      <c r="A633" s="252" t="s">
        <v>755</v>
      </c>
      <c r="B633" s="109" t="s">
        <v>638</v>
      </c>
      <c r="C633" s="118" t="s">
        <v>509</v>
      </c>
      <c r="D633" s="116" t="s">
        <v>32</v>
      </c>
      <c r="E633" s="116"/>
      <c r="F633" s="116">
        <f t="shared" si="111"/>
        <v>60</v>
      </c>
      <c r="G633" s="116">
        <v>4</v>
      </c>
      <c r="H633" s="120">
        <f>VLOOKUP(B633,Insumos!$A$2:$C$204,3,FALSE)</f>
        <v>105.07</v>
      </c>
      <c r="I633" s="116">
        <f t="shared" si="112"/>
        <v>420.28</v>
      </c>
      <c r="J633" s="116">
        <f t="shared" si="113"/>
        <v>6304.2</v>
      </c>
      <c r="K633" s="116"/>
    </row>
    <row r="634" spans="1:11" s="106" customFormat="1" ht="25.5" x14ac:dyDescent="0.2">
      <c r="A634" s="252" t="s">
        <v>755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75</v>
      </c>
      <c r="G634" s="116">
        <v>5</v>
      </c>
      <c r="H634" s="120">
        <f>VLOOKUP(B634,Insumos!$A$2:$C$204,3,FALSE)</f>
        <v>25.34</v>
      </c>
      <c r="I634" s="116">
        <f t="shared" si="112"/>
        <v>126.7</v>
      </c>
      <c r="J634" s="116">
        <f t="shared" si="113"/>
        <v>1900.5</v>
      </c>
      <c r="K634" s="116"/>
    </row>
    <row r="635" spans="1:11" ht="25.5" x14ac:dyDescent="0.2">
      <c r="A635" s="252" t="s">
        <v>755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52.33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755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15</v>
      </c>
      <c r="G636" s="116">
        <v>1</v>
      </c>
      <c r="H636" s="120">
        <f>VLOOKUP(B636,Insumos!$A$2:$C$204,3,FALSE)</f>
        <v>36.47</v>
      </c>
      <c r="I636" s="116">
        <f t="shared" si="112"/>
        <v>36.47</v>
      </c>
      <c r="J636" s="116">
        <f t="shared" si="113"/>
        <v>547.04999999999995</v>
      </c>
      <c r="K636" s="116"/>
    </row>
    <row r="637" spans="1:11" x14ac:dyDescent="0.2">
      <c r="A637" s="252" t="s">
        <v>755</v>
      </c>
      <c r="B637" s="102" t="s">
        <v>649</v>
      </c>
      <c r="C637" s="118" t="s">
        <v>509</v>
      </c>
      <c r="D637" s="116" t="s">
        <v>32</v>
      </c>
      <c r="E637" s="116"/>
      <c r="F637" s="116">
        <f t="shared" si="111"/>
        <v>15</v>
      </c>
      <c r="G637" s="116">
        <v>1</v>
      </c>
      <c r="H637" s="120">
        <f>VLOOKUP(B637,Insumos!$A$2:$C$204,3,FALSE)</f>
        <v>9.86</v>
      </c>
      <c r="I637" s="116">
        <f t="shared" si="112"/>
        <v>9.86</v>
      </c>
      <c r="J637" s="116">
        <f t="shared" si="113"/>
        <v>147.9</v>
      </c>
      <c r="K637" s="116"/>
    </row>
    <row r="638" spans="1:11" ht="25.5" x14ac:dyDescent="0.2">
      <c r="A638" s="252" t="s">
        <v>755</v>
      </c>
      <c r="B638" s="109" t="s">
        <v>636</v>
      </c>
      <c r="C638" s="118" t="s">
        <v>509</v>
      </c>
      <c r="D638" s="116" t="s">
        <v>32</v>
      </c>
      <c r="E638" s="116"/>
      <c r="F638" s="116">
        <f t="shared" si="111"/>
        <v>15</v>
      </c>
      <c r="G638" s="116">
        <v>1</v>
      </c>
      <c r="H638" s="120">
        <f>VLOOKUP(B638,Insumos!$A$2:$C$204,3,FALSE)</f>
        <v>42.04</v>
      </c>
      <c r="I638" s="116">
        <f t="shared" si="112"/>
        <v>42.04</v>
      </c>
      <c r="J638" s="116">
        <f t="shared" si="113"/>
        <v>630.6</v>
      </c>
      <c r="K638" s="116"/>
    </row>
    <row r="639" spans="1:11" ht="25.5" x14ac:dyDescent="0.2">
      <c r="A639" s="252" t="s">
        <v>755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30</v>
      </c>
      <c r="G639" s="116">
        <v>2</v>
      </c>
      <c r="H639" s="120">
        <f>VLOOKUP(B639,Insumos!$A$2:$C$204,3,FALSE)</f>
        <v>13.86</v>
      </c>
      <c r="I639" s="116">
        <f t="shared" si="112"/>
        <v>27.72</v>
      </c>
      <c r="J639" s="116">
        <f t="shared" si="113"/>
        <v>415.8</v>
      </c>
      <c r="K639" s="116"/>
    </row>
    <row r="640" spans="1:11" ht="25.5" x14ac:dyDescent="0.2">
      <c r="A640" s="252" t="s">
        <v>755</v>
      </c>
      <c r="B640" s="102" t="s">
        <v>651</v>
      </c>
      <c r="C640" s="118" t="s">
        <v>509</v>
      </c>
      <c r="D640" s="116" t="s">
        <v>32</v>
      </c>
      <c r="E640" s="116"/>
      <c r="F640" s="116">
        <f t="shared" si="111"/>
        <v>120</v>
      </c>
      <c r="G640" s="116">
        <v>8</v>
      </c>
      <c r="H640" s="120">
        <f>VLOOKUP(B640,Insumos!$A$2:$C$204,3,FALSE)</f>
        <v>13.7</v>
      </c>
      <c r="I640" s="116">
        <f t="shared" si="112"/>
        <v>109.6</v>
      </c>
      <c r="J640" s="116">
        <f t="shared" si="113"/>
        <v>1644</v>
      </c>
      <c r="K640" s="116"/>
    </row>
    <row r="641" spans="1:11" ht="25.5" x14ac:dyDescent="0.2">
      <c r="A641" s="252" t="s">
        <v>755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15</v>
      </c>
      <c r="G641" s="116">
        <v>1</v>
      </c>
      <c r="H641" s="120">
        <f>VLOOKUP(B641,Insumos!$A$2:$C$204,3,FALSE)</f>
        <v>59.75</v>
      </c>
      <c r="I641" s="116">
        <f t="shared" si="112"/>
        <v>59.75</v>
      </c>
      <c r="J641" s="116">
        <f t="shared" si="113"/>
        <v>896.25</v>
      </c>
      <c r="K641" s="116"/>
    </row>
    <row r="642" spans="1:11" x14ac:dyDescent="0.2">
      <c r="A642" s="252" t="s">
        <v>755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30</v>
      </c>
      <c r="G642" s="116">
        <v>2</v>
      </c>
      <c r="H642" s="120">
        <f>VLOOKUP(B642,Insumos!$A$2:$C$204,3,FALSE)</f>
        <v>8.24</v>
      </c>
      <c r="I642" s="116">
        <f t="shared" si="112"/>
        <v>16.48</v>
      </c>
      <c r="J642" s="116">
        <f t="shared" si="113"/>
        <v>247.2</v>
      </c>
      <c r="K642" s="116"/>
    </row>
    <row r="643" spans="1:11" ht="25.5" x14ac:dyDescent="0.2">
      <c r="A643" s="252" t="s">
        <v>755</v>
      </c>
      <c r="B643" s="109" t="s">
        <v>785</v>
      </c>
      <c r="C643" s="118" t="s">
        <v>509</v>
      </c>
      <c r="D643" s="116" t="s">
        <v>30</v>
      </c>
      <c r="E643" s="116"/>
      <c r="F643" s="116">
        <f t="shared" si="111"/>
        <v>64.5</v>
      </c>
      <c r="G643" s="116">
        <v>4.3</v>
      </c>
      <c r="H643" s="120">
        <f>VLOOKUP(B643,Insumos!$A$2:$C$204,3,FALSE)</f>
        <v>157.35</v>
      </c>
      <c r="I643" s="116">
        <f t="shared" si="112"/>
        <v>676.61</v>
      </c>
      <c r="J643" s="116">
        <f t="shared" si="113"/>
        <v>10149.08</v>
      </c>
      <c r="K643" s="116"/>
    </row>
    <row r="644" spans="1:11" x14ac:dyDescent="0.2">
      <c r="A644" s="252" t="s">
        <v>755</v>
      </c>
      <c r="B644" s="102" t="s">
        <v>642</v>
      </c>
      <c r="C644" s="118" t="s">
        <v>509</v>
      </c>
      <c r="D644" s="116" t="s">
        <v>32</v>
      </c>
      <c r="E644" s="116"/>
      <c r="F644" s="116">
        <f t="shared" si="111"/>
        <v>15</v>
      </c>
      <c r="G644" s="116">
        <v>1</v>
      </c>
      <c r="H644" s="120">
        <f>VLOOKUP(B644,Insumos!$A$2:$C$204,3,FALSE)</f>
        <v>11.54</v>
      </c>
      <c r="I644" s="116">
        <f t="shared" si="112"/>
        <v>11.54</v>
      </c>
      <c r="J644" s="116">
        <f t="shared" si="113"/>
        <v>173.1</v>
      </c>
      <c r="K644" s="116"/>
    </row>
    <row r="645" spans="1:11" x14ac:dyDescent="0.2">
      <c r="A645" s="252" t="s">
        <v>755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15</v>
      </c>
      <c r="G645" s="116">
        <v>1</v>
      </c>
      <c r="H645" s="120">
        <f>VLOOKUP(B645,Insumos!$A$2:$C$204,3,FALSE)</f>
        <v>357.37</v>
      </c>
      <c r="I645" s="116">
        <f t="shared" si="112"/>
        <v>357.37</v>
      </c>
      <c r="J645" s="116">
        <f t="shared" si="113"/>
        <v>5360.55</v>
      </c>
      <c r="K645" s="116"/>
    </row>
    <row r="646" spans="1:11" x14ac:dyDescent="0.2">
      <c r="A646" s="252" t="s">
        <v>755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15</v>
      </c>
      <c r="G646" s="116">
        <v>1</v>
      </c>
      <c r="H646" s="120">
        <f>VLOOKUP(B646,Insumos!$A$2:$C$204,3,FALSE)</f>
        <v>267.02</v>
      </c>
      <c r="I646" s="116">
        <f t="shared" si="112"/>
        <v>267.02</v>
      </c>
      <c r="J646" s="116">
        <f t="shared" si="113"/>
        <v>4005.3</v>
      </c>
      <c r="K646" s="116"/>
    </row>
    <row r="647" spans="1:11" ht="25.5" x14ac:dyDescent="0.2">
      <c r="A647" s="252" t="s">
        <v>755</v>
      </c>
      <c r="B647" s="109" t="s">
        <v>648</v>
      </c>
      <c r="C647" s="118" t="s">
        <v>509</v>
      </c>
      <c r="D647" s="116" t="s">
        <v>32</v>
      </c>
      <c r="E647" s="116"/>
      <c r="F647" s="116">
        <f t="shared" si="111"/>
        <v>15</v>
      </c>
      <c r="G647" s="116">
        <v>1</v>
      </c>
      <c r="H647" s="120">
        <f>VLOOKUP(B647,Insumos!$A$2:$C$204,3,FALSE)</f>
        <v>113.83</v>
      </c>
      <c r="I647" s="116">
        <f t="shared" si="112"/>
        <v>113.83</v>
      </c>
      <c r="J647" s="116">
        <f t="shared" si="113"/>
        <v>1707.45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SUMIF('Lote-08_RDRA_34,5kV'!$B$10:$B$123,Composições!B650,'Lote-08_RDRA_34,5kV'!$D$10:$D$123)</f>
        <v>0</v>
      </c>
      <c r="G650" s="241"/>
      <c r="H650" s="244"/>
      <c r="I650" s="241">
        <f>SUM(I651:I673)</f>
        <v>4568.47</v>
      </c>
      <c r="J650" s="241">
        <f>SUM(J651:J673)</f>
        <v>0</v>
      </c>
      <c r="K650" s="241">
        <v>14.48</v>
      </c>
    </row>
    <row r="651" spans="1:11" x14ac:dyDescent="0.2">
      <c r="A651" s="252" t="s">
        <v>755</v>
      </c>
      <c r="B651" s="109" t="s">
        <v>784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341.44</v>
      </c>
      <c r="I651" s="116">
        <f t="shared" ref="I651:I673" si="115">H651*G651</f>
        <v>682.88</v>
      </c>
      <c r="J651" s="116">
        <f t="shared" ref="J651:J672" si="116">F651*H651</f>
        <v>0</v>
      </c>
      <c r="K651" s="116"/>
    </row>
    <row r="652" spans="1:11" x14ac:dyDescent="0.2">
      <c r="A652" s="252" t="s">
        <v>755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12.37</v>
      </c>
      <c r="I652" s="116">
        <f t="shared" si="115"/>
        <v>49.48</v>
      </c>
      <c r="J652" s="116">
        <f t="shared" si="116"/>
        <v>0</v>
      </c>
      <c r="K652" s="116"/>
    </row>
    <row r="653" spans="1:11" x14ac:dyDescent="0.2">
      <c r="A653" s="252" t="s">
        <v>755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1.72</v>
      </c>
      <c r="I653" s="116">
        <f t="shared" si="115"/>
        <v>6.88</v>
      </c>
      <c r="J653" s="116">
        <f t="shared" si="116"/>
        <v>0</v>
      </c>
      <c r="K653" s="116"/>
    </row>
    <row r="654" spans="1:11" x14ac:dyDescent="0.2">
      <c r="A654" s="252" t="s">
        <v>755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3.33</v>
      </c>
      <c r="I654" s="116">
        <f t="shared" si="115"/>
        <v>13.32</v>
      </c>
      <c r="J654" s="116">
        <f t="shared" si="116"/>
        <v>0</v>
      </c>
      <c r="K654" s="116"/>
    </row>
    <row r="655" spans="1:11" x14ac:dyDescent="0.2">
      <c r="A655" s="252" t="s">
        <v>755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3.33</v>
      </c>
      <c r="I655" s="116">
        <f t="shared" si="115"/>
        <v>39.96</v>
      </c>
      <c r="J655" s="116">
        <f t="shared" si="116"/>
        <v>0</v>
      </c>
      <c r="K655" s="116"/>
    </row>
    <row r="656" spans="1:11" ht="25.5" x14ac:dyDescent="0.2">
      <c r="A656" s="252" t="s">
        <v>755</v>
      </c>
      <c r="B656" s="109" t="s">
        <v>638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105.07</v>
      </c>
      <c r="I656" s="116">
        <f t="shared" si="115"/>
        <v>420.28</v>
      </c>
      <c r="J656" s="116">
        <f t="shared" si="116"/>
        <v>0</v>
      </c>
      <c r="K656" s="116"/>
    </row>
    <row r="657" spans="1:11" ht="25.5" x14ac:dyDescent="0.2">
      <c r="A657" s="252" t="s">
        <v>755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25.34</v>
      </c>
      <c r="I657" s="116">
        <f t="shared" si="115"/>
        <v>50.68</v>
      </c>
      <c r="J657" s="116">
        <f t="shared" si="116"/>
        <v>0</v>
      </c>
      <c r="K657" s="116"/>
    </row>
    <row r="658" spans="1:11" ht="25.5" x14ac:dyDescent="0.2">
      <c r="A658" s="252" t="s">
        <v>755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52.33</v>
      </c>
      <c r="I658" s="116">
        <f t="shared" si="115"/>
        <v>104.66</v>
      </c>
      <c r="J658" s="116">
        <f t="shared" si="116"/>
        <v>0</v>
      </c>
      <c r="K658" s="116"/>
    </row>
    <row r="659" spans="1:11" x14ac:dyDescent="0.2">
      <c r="A659" s="252" t="s">
        <v>755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52.33</v>
      </c>
      <c r="I659" s="116">
        <f t="shared" si="115"/>
        <v>156.99</v>
      </c>
      <c r="J659" s="116">
        <f t="shared" si="116"/>
        <v>0</v>
      </c>
      <c r="K659" s="116"/>
    </row>
    <row r="660" spans="1:11" x14ac:dyDescent="0.2">
      <c r="A660" s="252" t="s">
        <v>755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40.39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755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36.47</v>
      </c>
      <c r="I661" s="116">
        <f t="shared" si="115"/>
        <v>36.47</v>
      </c>
      <c r="J661" s="116">
        <f t="shared" si="116"/>
        <v>0</v>
      </c>
      <c r="K661" s="116"/>
    </row>
    <row r="662" spans="1:11" x14ac:dyDescent="0.2">
      <c r="A662" s="252" t="s">
        <v>755</v>
      </c>
      <c r="B662" s="102" t="s">
        <v>649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9.86</v>
      </c>
      <c r="I662" s="116">
        <f t="shared" si="115"/>
        <v>9.86</v>
      </c>
      <c r="J662" s="116">
        <f t="shared" si="116"/>
        <v>0</v>
      </c>
      <c r="K662" s="116"/>
    </row>
    <row r="663" spans="1:11" ht="25.5" x14ac:dyDescent="0.2">
      <c r="A663" s="252" t="s">
        <v>755</v>
      </c>
      <c r="B663" s="102" t="s">
        <v>636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42.04</v>
      </c>
      <c r="I663" s="116">
        <f t="shared" si="115"/>
        <v>126.12</v>
      </c>
      <c r="J663" s="116">
        <f t="shared" si="116"/>
        <v>0</v>
      </c>
      <c r="K663" s="116"/>
    </row>
    <row r="664" spans="1:11" ht="25.5" x14ac:dyDescent="0.2">
      <c r="A664" s="252" t="s">
        <v>755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13.86</v>
      </c>
      <c r="I664" s="116">
        <f t="shared" si="115"/>
        <v>27.72</v>
      </c>
      <c r="J664" s="116">
        <f t="shared" si="116"/>
        <v>0</v>
      </c>
      <c r="K664" s="116"/>
    </row>
    <row r="665" spans="1:11" ht="25.5" x14ac:dyDescent="0.2">
      <c r="A665" s="252" t="s">
        <v>755</v>
      </c>
      <c r="B665" s="102" t="s">
        <v>651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13.7</v>
      </c>
      <c r="I665" s="116">
        <f t="shared" si="115"/>
        <v>54.8</v>
      </c>
      <c r="J665" s="116">
        <f t="shared" si="116"/>
        <v>0</v>
      </c>
      <c r="K665" s="116"/>
    </row>
    <row r="666" spans="1:11" ht="25.5" x14ac:dyDescent="0.2">
      <c r="A666" s="252" t="s">
        <v>755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59.75</v>
      </c>
      <c r="I666" s="116">
        <f t="shared" si="115"/>
        <v>179.25</v>
      </c>
      <c r="J666" s="116">
        <f t="shared" si="116"/>
        <v>0</v>
      </c>
      <c r="K666" s="116"/>
    </row>
    <row r="667" spans="1:11" x14ac:dyDescent="0.2">
      <c r="A667" s="252" t="s">
        <v>755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33.85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755</v>
      </c>
      <c r="B668" s="109" t="s">
        <v>785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157.35</v>
      </c>
      <c r="I668" s="116">
        <f t="shared" si="115"/>
        <v>676.61</v>
      </c>
      <c r="J668" s="116">
        <f t="shared" si="116"/>
        <v>0</v>
      </c>
      <c r="K668" s="116"/>
    </row>
    <row r="669" spans="1:11" x14ac:dyDescent="0.2">
      <c r="A669" s="252" t="s">
        <v>755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8.24</v>
      </c>
      <c r="I669" s="116">
        <f t="shared" si="115"/>
        <v>24.72</v>
      </c>
      <c r="J669" s="116">
        <f t="shared" si="116"/>
        <v>0</v>
      </c>
      <c r="K669" s="116"/>
    </row>
    <row r="670" spans="1:11" x14ac:dyDescent="0.2">
      <c r="A670" s="252" t="s">
        <v>755</v>
      </c>
      <c r="B670" s="102" t="s">
        <v>641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11.54</v>
      </c>
      <c r="I670" s="116">
        <f t="shared" si="115"/>
        <v>34.619999999999997</v>
      </c>
      <c r="J670" s="116">
        <f t="shared" si="116"/>
        <v>0</v>
      </c>
      <c r="K670" s="116"/>
    </row>
    <row r="671" spans="1:11" x14ac:dyDescent="0.2">
      <c r="A671" s="252" t="s">
        <v>755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357.37</v>
      </c>
      <c r="I671" s="116">
        <f t="shared" si="115"/>
        <v>1072.1099999999999</v>
      </c>
      <c r="J671" s="116">
        <f t="shared" si="116"/>
        <v>0</v>
      </c>
      <c r="K671" s="116"/>
    </row>
    <row r="672" spans="1:11" x14ac:dyDescent="0.2">
      <c r="A672" s="252" t="s">
        <v>755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267.02</v>
      </c>
      <c r="I672" s="116">
        <f t="shared" si="115"/>
        <v>801.06</v>
      </c>
      <c r="J672" s="116">
        <f t="shared" si="116"/>
        <v>0</v>
      </c>
      <c r="K672" s="116"/>
    </row>
    <row r="673" spans="1:11" ht="25.5" x14ac:dyDescent="0.2">
      <c r="A673" s="252" t="s">
        <v>755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SUMIF('Lote-08_RDRA_34,5kV'!$B$10:$B$123,Composições!B675,'Lote-08_RDRA_34,5kV'!$D$10:$D$123)</f>
        <v>0</v>
      </c>
      <c r="G675" s="241"/>
      <c r="H675" s="244"/>
      <c r="I675" s="241">
        <f>SUM(I676:I699)</f>
        <v>5248.76</v>
      </c>
      <c r="J675" s="241">
        <f>SUM(J676:J699)</f>
        <v>0</v>
      </c>
      <c r="K675" s="241">
        <v>14.48</v>
      </c>
    </row>
    <row r="676" spans="1:11" x14ac:dyDescent="0.2">
      <c r="A676" s="252" t="s">
        <v>755</v>
      </c>
      <c r="B676" s="109" t="s">
        <v>784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341.44</v>
      </c>
      <c r="I676" s="116">
        <f t="shared" ref="I676:I699" si="118">H676*G676</f>
        <v>682.88</v>
      </c>
      <c r="J676" s="116">
        <f t="shared" ref="J676:J698" si="119">F676*H676</f>
        <v>0</v>
      </c>
      <c r="K676" s="116"/>
    </row>
    <row r="677" spans="1:11" x14ac:dyDescent="0.2">
      <c r="A677" s="252" t="s">
        <v>755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12.37</v>
      </c>
      <c r="I677" s="116">
        <f t="shared" si="118"/>
        <v>49.48</v>
      </c>
      <c r="J677" s="116">
        <f t="shared" si="119"/>
        <v>0</v>
      </c>
      <c r="K677" s="116"/>
    </row>
    <row r="678" spans="1:11" x14ac:dyDescent="0.2">
      <c r="A678" s="252" t="s">
        <v>755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1.72</v>
      </c>
      <c r="I678" s="116">
        <f t="shared" si="118"/>
        <v>6.88</v>
      </c>
      <c r="J678" s="116">
        <f t="shared" si="119"/>
        <v>0</v>
      </c>
      <c r="K678" s="116"/>
    </row>
    <row r="679" spans="1:11" x14ac:dyDescent="0.2">
      <c r="A679" s="252" t="s">
        <v>755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6.36</v>
      </c>
      <c r="I679" s="116">
        <f t="shared" si="118"/>
        <v>12.72</v>
      </c>
      <c r="J679" s="116">
        <f t="shared" si="119"/>
        <v>0</v>
      </c>
      <c r="K679" s="116"/>
    </row>
    <row r="680" spans="1:11" x14ac:dyDescent="0.2">
      <c r="A680" s="252" t="s">
        <v>755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3.33</v>
      </c>
      <c r="I680" s="116">
        <f t="shared" si="118"/>
        <v>13.32</v>
      </c>
      <c r="J680" s="116">
        <f t="shared" si="119"/>
        <v>0</v>
      </c>
      <c r="K680" s="116"/>
    </row>
    <row r="681" spans="1:11" x14ac:dyDescent="0.2">
      <c r="A681" s="252" t="s">
        <v>755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3.33</v>
      </c>
      <c r="I681" s="116">
        <f t="shared" si="118"/>
        <v>46.62</v>
      </c>
      <c r="J681" s="116">
        <f t="shared" si="119"/>
        <v>0</v>
      </c>
      <c r="K681" s="116"/>
    </row>
    <row r="682" spans="1:11" ht="25.5" x14ac:dyDescent="0.2">
      <c r="A682" s="252" t="s">
        <v>755</v>
      </c>
      <c r="B682" s="109" t="s">
        <v>638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105.07</v>
      </c>
      <c r="I682" s="116">
        <f t="shared" si="118"/>
        <v>525.35</v>
      </c>
      <c r="J682" s="116">
        <f t="shared" si="119"/>
        <v>0</v>
      </c>
      <c r="K682" s="116"/>
    </row>
    <row r="683" spans="1:11" ht="25.5" x14ac:dyDescent="0.2">
      <c r="A683" s="252" t="s">
        <v>755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25.34</v>
      </c>
      <c r="I683" s="116">
        <f t="shared" si="118"/>
        <v>50.68</v>
      </c>
      <c r="J683" s="116">
        <f t="shared" si="119"/>
        <v>0</v>
      </c>
      <c r="K683" s="116"/>
    </row>
    <row r="684" spans="1:11" s="106" customFormat="1" ht="25.5" x14ac:dyDescent="0.2">
      <c r="A684" s="252" t="s">
        <v>755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52.33</v>
      </c>
      <c r="I684" s="116">
        <f t="shared" si="118"/>
        <v>104.66</v>
      </c>
      <c r="J684" s="116">
        <f t="shared" si="119"/>
        <v>0</v>
      </c>
      <c r="K684" s="116"/>
    </row>
    <row r="685" spans="1:11" x14ac:dyDescent="0.2">
      <c r="A685" s="252" t="s">
        <v>755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52.33</v>
      </c>
      <c r="I685" s="116">
        <f t="shared" si="118"/>
        <v>156.99</v>
      </c>
      <c r="J685" s="116">
        <f t="shared" si="119"/>
        <v>0</v>
      </c>
      <c r="K685" s="116"/>
    </row>
    <row r="686" spans="1:11" x14ac:dyDescent="0.2">
      <c r="A686" s="252" t="s">
        <v>755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40.39</v>
      </c>
      <c r="I686" s="116">
        <f t="shared" si="118"/>
        <v>121.17</v>
      </c>
      <c r="J686" s="116">
        <f t="shared" si="119"/>
        <v>0</v>
      </c>
      <c r="K686" s="116"/>
    </row>
    <row r="687" spans="1:11" x14ac:dyDescent="0.2">
      <c r="A687" s="252" t="s">
        <v>755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36.47</v>
      </c>
      <c r="I687" s="116">
        <f t="shared" si="118"/>
        <v>36.47</v>
      </c>
      <c r="J687" s="116">
        <f t="shared" si="119"/>
        <v>0</v>
      </c>
      <c r="K687" s="116"/>
    </row>
    <row r="688" spans="1:11" x14ac:dyDescent="0.2">
      <c r="A688" s="252" t="s">
        <v>755</v>
      </c>
      <c r="B688" s="102" t="s">
        <v>649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9.86</v>
      </c>
      <c r="I688" s="116">
        <f t="shared" si="118"/>
        <v>9.86</v>
      </c>
      <c r="J688" s="116">
        <f t="shared" si="119"/>
        <v>0</v>
      </c>
      <c r="K688" s="116"/>
    </row>
    <row r="689" spans="1:11" ht="25.5" x14ac:dyDescent="0.2">
      <c r="A689" s="252" t="s">
        <v>755</v>
      </c>
      <c r="B689" s="102" t="s">
        <v>636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42.04</v>
      </c>
      <c r="I689" s="116">
        <f t="shared" si="118"/>
        <v>126.12</v>
      </c>
      <c r="J689" s="116">
        <f t="shared" si="119"/>
        <v>0</v>
      </c>
      <c r="K689" s="116"/>
    </row>
    <row r="690" spans="1:11" ht="25.5" x14ac:dyDescent="0.2">
      <c r="A690" s="252" t="s">
        <v>755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13.86</v>
      </c>
      <c r="I690" s="116">
        <f t="shared" si="118"/>
        <v>27.72</v>
      </c>
      <c r="J690" s="116">
        <f t="shared" si="119"/>
        <v>0</v>
      </c>
      <c r="K690" s="116"/>
    </row>
    <row r="691" spans="1:11" ht="25.5" x14ac:dyDescent="0.2">
      <c r="A691" s="252" t="s">
        <v>755</v>
      </c>
      <c r="B691" s="102" t="s">
        <v>651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13.7</v>
      </c>
      <c r="I691" s="116">
        <f t="shared" si="118"/>
        <v>342.5</v>
      </c>
      <c r="J691" s="116">
        <f t="shared" si="119"/>
        <v>0</v>
      </c>
      <c r="K691" s="116"/>
    </row>
    <row r="692" spans="1:11" ht="25.5" x14ac:dyDescent="0.2">
      <c r="A692" s="252" t="s">
        <v>755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59.75</v>
      </c>
      <c r="I692" s="116">
        <f t="shared" si="118"/>
        <v>179.25</v>
      </c>
      <c r="J692" s="116">
        <f t="shared" si="119"/>
        <v>0</v>
      </c>
      <c r="K692" s="116"/>
    </row>
    <row r="693" spans="1:11" x14ac:dyDescent="0.2">
      <c r="A693" s="252" t="s">
        <v>755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33.85</v>
      </c>
      <c r="I693" s="116">
        <f t="shared" si="118"/>
        <v>101.55</v>
      </c>
      <c r="J693" s="116">
        <f t="shared" si="119"/>
        <v>0</v>
      </c>
      <c r="K693" s="116"/>
    </row>
    <row r="694" spans="1:11" ht="25.5" x14ac:dyDescent="0.2">
      <c r="A694" s="252" t="s">
        <v>755</v>
      </c>
      <c r="B694" s="109" t="s">
        <v>785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157.35</v>
      </c>
      <c r="I694" s="116">
        <f t="shared" si="118"/>
        <v>676.61</v>
      </c>
      <c r="J694" s="116">
        <f t="shared" si="119"/>
        <v>0</v>
      </c>
      <c r="K694" s="116"/>
    </row>
    <row r="695" spans="1:11" x14ac:dyDescent="0.2">
      <c r="A695" s="252" t="s">
        <v>755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23.38</v>
      </c>
      <c r="I695" s="116">
        <f t="shared" si="118"/>
        <v>70.14</v>
      </c>
      <c r="J695" s="116">
        <f t="shared" si="119"/>
        <v>0</v>
      </c>
      <c r="K695" s="116"/>
    </row>
    <row r="696" spans="1:11" x14ac:dyDescent="0.2">
      <c r="A696" s="252" t="s">
        <v>755</v>
      </c>
      <c r="B696" s="102" t="s">
        <v>641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11.54</v>
      </c>
      <c r="I696" s="116">
        <f t="shared" si="118"/>
        <v>34.619999999999997</v>
      </c>
      <c r="J696" s="116">
        <f t="shared" si="119"/>
        <v>0</v>
      </c>
      <c r="K696" s="116"/>
    </row>
    <row r="697" spans="1:11" x14ac:dyDescent="0.2">
      <c r="A697" s="252" t="s">
        <v>755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357.37</v>
      </c>
      <c r="I697" s="116">
        <f t="shared" si="118"/>
        <v>1072.1099999999999</v>
      </c>
      <c r="J697" s="116">
        <f t="shared" si="119"/>
        <v>0</v>
      </c>
      <c r="K697" s="116"/>
    </row>
    <row r="698" spans="1:11" x14ac:dyDescent="0.2">
      <c r="A698" s="252" t="s">
        <v>755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267.02</v>
      </c>
      <c r="I698" s="116">
        <f t="shared" si="118"/>
        <v>801.06</v>
      </c>
      <c r="J698" s="116">
        <f t="shared" si="119"/>
        <v>0</v>
      </c>
      <c r="K698" s="116"/>
    </row>
    <row r="699" spans="1:11" ht="25.5" x14ac:dyDescent="0.2">
      <c r="A699" s="252" t="s">
        <v>755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SUMIF('Lote-08_RDRA_34,5kV'!$B$10:$B$123,Composições!B701,'Lote-08_RDRA_34,5kV'!$D$10:$D$123)</f>
        <v>0</v>
      </c>
      <c r="G701" s="241"/>
      <c r="H701" s="244"/>
      <c r="I701" s="241">
        <f>SUM(I702:I721)</f>
        <v>4982.49</v>
      </c>
      <c r="J701" s="241">
        <f>SUM(J702:J721)</f>
        <v>0</v>
      </c>
      <c r="K701" s="241">
        <v>14.48</v>
      </c>
    </row>
    <row r="702" spans="1:11" x14ac:dyDescent="0.2">
      <c r="A702" s="252" t="s">
        <v>755</v>
      </c>
      <c r="B702" s="109" t="s">
        <v>784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341.44</v>
      </c>
      <c r="I702" s="116">
        <f t="shared" ref="I702:I721" si="121">H702*G702</f>
        <v>682.88</v>
      </c>
      <c r="J702" s="116">
        <f t="shared" ref="J702:J720" si="122">F702*H702</f>
        <v>0</v>
      </c>
      <c r="K702" s="116"/>
    </row>
    <row r="703" spans="1:11" x14ac:dyDescent="0.2">
      <c r="A703" s="252" t="s">
        <v>755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3.33</v>
      </c>
      <c r="I703" s="116">
        <f t="shared" si="121"/>
        <v>19.98</v>
      </c>
      <c r="J703" s="116">
        <f t="shared" si="122"/>
        <v>0</v>
      </c>
      <c r="K703" s="116"/>
    </row>
    <row r="704" spans="1:11" x14ac:dyDescent="0.2">
      <c r="A704" s="252" t="s">
        <v>755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3.33</v>
      </c>
      <c r="I704" s="116">
        <f t="shared" si="121"/>
        <v>46.62</v>
      </c>
      <c r="J704" s="116">
        <f t="shared" si="122"/>
        <v>0</v>
      </c>
      <c r="K704" s="116"/>
    </row>
    <row r="705" spans="1:11" ht="25.5" x14ac:dyDescent="0.2">
      <c r="A705" s="252" t="s">
        <v>755</v>
      </c>
      <c r="B705" s="109" t="s">
        <v>638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105.07</v>
      </c>
      <c r="I705" s="116">
        <f t="shared" si="121"/>
        <v>525.35</v>
      </c>
      <c r="J705" s="116">
        <f t="shared" si="122"/>
        <v>0</v>
      </c>
      <c r="K705" s="116"/>
    </row>
    <row r="706" spans="1:11" ht="25.5" x14ac:dyDescent="0.2">
      <c r="A706" s="252" t="s">
        <v>755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52.33</v>
      </c>
      <c r="I706" s="116">
        <f t="shared" si="121"/>
        <v>156.99</v>
      </c>
      <c r="J706" s="116">
        <f t="shared" si="122"/>
        <v>0</v>
      </c>
      <c r="K706" s="116"/>
    </row>
    <row r="707" spans="1:11" x14ac:dyDescent="0.2">
      <c r="A707" s="252" t="s">
        <v>755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52.33</v>
      </c>
      <c r="I707" s="116">
        <f t="shared" si="121"/>
        <v>156.99</v>
      </c>
      <c r="J707" s="116">
        <f t="shared" si="122"/>
        <v>0</v>
      </c>
      <c r="K707" s="116"/>
    </row>
    <row r="708" spans="1:11" x14ac:dyDescent="0.2">
      <c r="A708" s="252" t="s">
        <v>755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40.39</v>
      </c>
      <c r="I708" s="116">
        <f t="shared" si="121"/>
        <v>121.17</v>
      </c>
      <c r="J708" s="116">
        <f t="shared" si="122"/>
        <v>0</v>
      </c>
      <c r="K708" s="116"/>
    </row>
    <row r="709" spans="1:11" x14ac:dyDescent="0.2">
      <c r="A709" s="252" t="s">
        <v>755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36.47</v>
      </c>
      <c r="I709" s="116">
        <f t="shared" si="121"/>
        <v>36.47</v>
      </c>
      <c r="J709" s="116">
        <f t="shared" si="122"/>
        <v>0</v>
      </c>
      <c r="K709" s="116"/>
    </row>
    <row r="710" spans="1:11" x14ac:dyDescent="0.2">
      <c r="A710" s="252" t="s">
        <v>755</v>
      </c>
      <c r="B710" s="102" t="s">
        <v>639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9.86</v>
      </c>
      <c r="I710" s="116">
        <f t="shared" si="121"/>
        <v>9.86</v>
      </c>
      <c r="J710" s="116">
        <f t="shared" si="122"/>
        <v>0</v>
      </c>
      <c r="K710" s="116"/>
    </row>
    <row r="711" spans="1:11" ht="25.5" x14ac:dyDescent="0.2">
      <c r="A711" s="252" t="s">
        <v>755</v>
      </c>
      <c r="B711" s="102" t="s">
        <v>636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42.04</v>
      </c>
      <c r="I711" s="116">
        <f t="shared" si="121"/>
        <v>126.12</v>
      </c>
      <c r="J711" s="116">
        <f t="shared" si="122"/>
        <v>0</v>
      </c>
      <c r="K711" s="116"/>
    </row>
    <row r="712" spans="1:11" ht="25.5" x14ac:dyDescent="0.2">
      <c r="A712" s="252" t="s">
        <v>755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13.86</v>
      </c>
      <c r="I712" s="116">
        <f t="shared" si="121"/>
        <v>27.72</v>
      </c>
      <c r="J712" s="116">
        <f t="shared" si="122"/>
        <v>0</v>
      </c>
      <c r="K712" s="116"/>
    </row>
    <row r="713" spans="1:11" ht="25.5" x14ac:dyDescent="0.2">
      <c r="A713" s="252" t="s">
        <v>755</v>
      </c>
      <c r="B713" s="102" t="s">
        <v>651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13.7</v>
      </c>
      <c r="I713" s="116">
        <f t="shared" si="121"/>
        <v>137</v>
      </c>
      <c r="J713" s="116">
        <f t="shared" si="122"/>
        <v>0</v>
      </c>
      <c r="K713" s="116"/>
    </row>
    <row r="714" spans="1:11" ht="25.5" x14ac:dyDescent="0.2">
      <c r="A714" s="252" t="s">
        <v>755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59.75</v>
      </c>
      <c r="I714" s="116">
        <f t="shared" si="121"/>
        <v>179.25</v>
      </c>
      <c r="J714" s="116">
        <f t="shared" si="122"/>
        <v>0</v>
      </c>
      <c r="K714" s="116"/>
    </row>
    <row r="715" spans="1:11" x14ac:dyDescent="0.2">
      <c r="A715" s="252" t="s">
        <v>755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33.85</v>
      </c>
      <c r="I715" s="116">
        <f t="shared" si="121"/>
        <v>101.55</v>
      </c>
      <c r="J715" s="116">
        <f t="shared" si="122"/>
        <v>0</v>
      </c>
      <c r="K715" s="116"/>
    </row>
    <row r="716" spans="1:11" ht="25.5" x14ac:dyDescent="0.2">
      <c r="A716" s="252" t="s">
        <v>755</v>
      </c>
      <c r="B716" s="109" t="s">
        <v>785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157.35</v>
      </c>
      <c r="I716" s="116">
        <f t="shared" si="121"/>
        <v>676.61</v>
      </c>
      <c r="J716" s="116">
        <f t="shared" si="122"/>
        <v>0</v>
      </c>
      <c r="K716" s="116"/>
    </row>
    <row r="717" spans="1:11" x14ac:dyDescent="0.2">
      <c r="A717" s="252" t="s">
        <v>755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23.38</v>
      </c>
      <c r="I717" s="116">
        <f t="shared" si="121"/>
        <v>70.14</v>
      </c>
      <c r="J717" s="116">
        <f t="shared" si="122"/>
        <v>0</v>
      </c>
      <c r="K717" s="116"/>
    </row>
    <row r="718" spans="1:11" x14ac:dyDescent="0.2">
      <c r="A718" s="252" t="s">
        <v>755</v>
      </c>
      <c r="B718" s="102" t="s">
        <v>641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11.54</v>
      </c>
      <c r="I718" s="116">
        <f t="shared" si="121"/>
        <v>34.619999999999997</v>
      </c>
      <c r="J718" s="116">
        <f t="shared" si="122"/>
        <v>0</v>
      </c>
      <c r="K718" s="116"/>
    </row>
    <row r="719" spans="1:11" x14ac:dyDescent="0.2">
      <c r="A719" s="252" t="s">
        <v>755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357.37</v>
      </c>
      <c r="I719" s="116">
        <f t="shared" si="121"/>
        <v>1072.1099999999999</v>
      </c>
      <c r="J719" s="116">
        <f t="shared" si="122"/>
        <v>0</v>
      </c>
      <c r="K719" s="116"/>
    </row>
    <row r="720" spans="1:11" x14ac:dyDescent="0.2">
      <c r="A720" s="252" t="s">
        <v>755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267.02</v>
      </c>
      <c r="I720" s="116">
        <f t="shared" si="121"/>
        <v>801.06</v>
      </c>
      <c r="J720" s="116">
        <f t="shared" si="122"/>
        <v>0</v>
      </c>
      <c r="K720" s="116"/>
    </row>
    <row r="721" spans="1:11" ht="25.5" x14ac:dyDescent="0.2">
      <c r="A721" s="252" t="s">
        <v>755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SUMIF('Lote-08_RDRA_34,5kV'!$B$10:$B$123,Composições!B723,'Lote-08_RDRA_34,5kV'!$D$10:$D$123)</f>
        <v>0</v>
      </c>
      <c r="G723" s="241"/>
      <c r="H723" s="244"/>
      <c r="I723" s="241">
        <f>SUM(I724:I747)</f>
        <v>5049.92</v>
      </c>
      <c r="J723" s="241">
        <f>SUM(J724:J747)</f>
        <v>0</v>
      </c>
      <c r="K723" s="241">
        <v>14.48</v>
      </c>
    </row>
    <row r="724" spans="1:11" x14ac:dyDescent="0.2">
      <c r="A724" s="252" t="s">
        <v>755</v>
      </c>
      <c r="B724" s="109" t="s">
        <v>784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341.44</v>
      </c>
      <c r="I724" s="116">
        <f t="shared" ref="I724:I747" si="124">H724*G724</f>
        <v>682.88</v>
      </c>
      <c r="J724" s="116">
        <f t="shared" ref="J724:J746" si="125">F724*H724</f>
        <v>0</v>
      </c>
      <c r="K724" s="116"/>
    </row>
    <row r="725" spans="1:11" x14ac:dyDescent="0.2">
      <c r="A725" s="252" t="s">
        <v>755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12.37</v>
      </c>
      <c r="I725" s="116">
        <f t="shared" si="124"/>
        <v>49.48</v>
      </c>
      <c r="J725" s="116">
        <f t="shared" si="125"/>
        <v>0</v>
      </c>
      <c r="K725" s="116"/>
    </row>
    <row r="726" spans="1:11" x14ac:dyDescent="0.2">
      <c r="A726" s="252" t="s">
        <v>755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1.72</v>
      </c>
      <c r="I726" s="116">
        <f t="shared" si="124"/>
        <v>6.88</v>
      </c>
      <c r="J726" s="116">
        <f t="shared" si="125"/>
        <v>0</v>
      </c>
      <c r="K726" s="116"/>
    </row>
    <row r="727" spans="1:11" x14ac:dyDescent="0.2">
      <c r="A727" s="252" t="s">
        <v>755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6.36</v>
      </c>
      <c r="I727" s="116">
        <f t="shared" si="124"/>
        <v>12.72</v>
      </c>
      <c r="J727" s="116">
        <f t="shared" si="125"/>
        <v>0</v>
      </c>
      <c r="K727" s="116"/>
    </row>
    <row r="728" spans="1:11" x14ac:dyDescent="0.2">
      <c r="A728" s="252" t="s">
        <v>755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3.33</v>
      </c>
      <c r="I728" s="116">
        <f t="shared" si="124"/>
        <v>19.98</v>
      </c>
      <c r="J728" s="116">
        <f t="shared" si="125"/>
        <v>0</v>
      </c>
      <c r="K728" s="116"/>
    </row>
    <row r="729" spans="1:11" x14ac:dyDescent="0.2">
      <c r="A729" s="252" t="s">
        <v>755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3.33</v>
      </c>
      <c r="I729" s="116">
        <f t="shared" si="124"/>
        <v>46.62</v>
      </c>
      <c r="J729" s="116">
        <f t="shared" si="125"/>
        <v>0</v>
      </c>
      <c r="K729" s="116"/>
    </row>
    <row r="730" spans="1:11" ht="25.5" x14ac:dyDescent="0.2">
      <c r="A730" s="252" t="s">
        <v>755</v>
      </c>
      <c r="B730" s="109" t="s">
        <v>638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105.07</v>
      </c>
      <c r="I730" s="116">
        <f t="shared" si="124"/>
        <v>525.35</v>
      </c>
      <c r="J730" s="116">
        <f t="shared" si="125"/>
        <v>0</v>
      </c>
      <c r="K730" s="116"/>
    </row>
    <row r="731" spans="1:11" ht="25.5" x14ac:dyDescent="0.2">
      <c r="A731" s="252" t="s">
        <v>755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25.34</v>
      </c>
      <c r="I731" s="116">
        <f t="shared" si="124"/>
        <v>50.68</v>
      </c>
      <c r="J731" s="116">
        <f t="shared" si="125"/>
        <v>0</v>
      </c>
      <c r="K731" s="116"/>
    </row>
    <row r="732" spans="1:11" ht="25.5" x14ac:dyDescent="0.2">
      <c r="A732" s="252" t="s">
        <v>755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52.33</v>
      </c>
      <c r="I732" s="116">
        <f t="shared" si="124"/>
        <v>104.66</v>
      </c>
      <c r="J732" s="116">
        <f t="shared" si="125"/>
        <v>0</v>
      </c>
      <c r="K732" s="116"/>
    </row>
    <row r="733" spans="1:11" x14ac:dyDescent="0.2">
      <c r="A733" s="252" t="s">
        <v>755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52.33</v>
      </c>
      <c r="I733" s="116">
        <f t="shared" si="124"/>
        <v>156.99</v>
      </c>
      <c r="J733" s="116">
        <f t="shared" si="125"/>
        <v>0</v>
      </c>
      <c r="K733" s="116"/>
    </row>
    <row r="734" spans="1:11" x14ac:dyDescent="0.2">
      <c r="A734" s="252" t="s">
        <v>755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40.39</v>
      </c>
      <c r="I734" s="116">
        <f t="shared" si="124"/>
        <v>121.17</v>
      </c>
      <c r="J734" s="116">
        <f t="shared" si="125"/>
        <v>0</v>
      </c>
      <c r="K734" s="116"/>
    </row>
    <row r="735" spans="1:11" x14ac:dyDescent="0.2">
      <c r="A735" s="252" t="s">
        <v>755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36.47</v>
      </c>
      <c r="I735" s="116">
        <f t="shared" si="124"/>
        <v>36.47</v>
      </c>
      <c r="J735" s="116">
        <f t="shared" si="125"/>
        <v>0</v>
      </c>
      <c r="K735" s="116"/>
    </row>
    <row r="736" spans="1:11" x14ac:dyDescent="0.2">
      <c r="A736" s="252" t="s">
        <v>755</v>
      </c>
      <c r="B736" s="102" t="s">
        <v>639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9.86</v>
      </c>
      <c r="I736" s="116">
        <f t="shared" si="124"/>
        <v>9.86</v>
      </c>
      <c r="J736" s="116">
        <f t="shared" si="125"/>
        <v>0</v>
      </c>
      <c r="K736" s="116"/>
    </row>
    <row r="737" spans="1:11" ht="25.5" x14ac:dyDescent="0.2">
      <c r="A737" s="252" t="s">
        <v>755</v>
      </c>
      <c r="B737" s="102" t="s">
        <v>636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42.04</v>
      </c>
      <c r="I737" s="116">
        <f t="shared" si="124"/>
        <v>126.12</v>
      </c>
      <c r="J737" s="116">
        <f t="shared" si="125"/>
        <v>0</v>
      </c>
      <c r="K737" s="116"/>
    </row>
    <row r="738" spans="1:11" ht="25.5" x14ac:dyDescent="0.2">
      <c r="A738" s="252" t="s">
        <v>755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13.86</v>
      </c>
      <c r="I738" s="116">
        <f t="shared" si="124"/>
        <v>27.72</v>
      </c>
      <c r="J738" s="116">
        <f t="shared" si="125"/>
        <v>0</v>
      </c>
      <c r="K738" s="116"/>
    </row>
    <row r="739" spans="1:11" ht="25.5" x14ac:dyDescent="0.2">
      <c r="A739" s="252" t="s">
        <v>755</v>
      </c>
      <c r="B739" s="102" t="s">
        <v>651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13.7</v>
      </c>
      <c r="I739" s="116">
        <f t="shared" si="124"/>
        <v>137</v>
      </c>
      <c r="J739" s="116">
        <f t="shared" si="125"/>
        <v>0</v>
      </c>
      <c r="K739" s="116"/>
    </row>
    <row r="740" spans="1:11" ht="25.5" x14ac:dyDescent="0.2">
      <c r="A740" s="252" t="s">
        <v>755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59.75</v>
      </c>
      <c r="I740" s="116">
        <f t="shared" si="124"/>
        <v>179.25</v>
      </c>
      <c r="J740" s="116">
        <f t="shared" si="125"/>
        <v>0</v>
      </c>
      <c r="K740" s="116"/>
    </row>
    <row r="741" spans="1:11" x14ac:dyDescent="0.2">
      <c r="A741" s="252" t="s">
        <v>755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33.85</v>
      </c>
      <c r="I741" s="116">
        <f t="shared" si="124"/>
        <v>101.55</v>
      </c>
      <c r="J741" s="116">
        <f t="shared" si="125"/>
        <v>0</v>
      </c>
      <c r="K741" s="116"/>
    </row>
    <row r="742" spans="1:11" ht="25.5" x14ac:dyDescent="0.2">
      <c r="A742" s="252" t="s">
        <v>755</v>
      </c>
      <c r="B742" s="109" t="s">
        <v>785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157.35</v>
      </c>
      <c r="I742" s="116">
        <f t="shared" si="124"/>
        <v>676.61</v>
      </c>
      <c r="J742" s="116">
        <f t="shared" si="125"/>
        <v>0</v>
      </c>
      <c r="K742" s="116"/>
    </row>
    <row r="743" spans="1:11" x14ac:dyDescent="0.2">
      <c r="A743" s="252" t="s">
        <v>755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23.38</v>
      </c>
      <c r="I743" s="116">
        <f t="shared" si="124"/>
        <v>70.14</v>
      </c>
      <c r="J743" s="116">
        <f t="shared" si="125"/>
        <v>0</v>
      </c>
      <c r="K743" s="116"/>
    </row>
    <row r="744" spans="1:11" x14ac:dyDescent="0.2">
      <c r="A744" s="252" t="s">
        <v>755</v>
      </c>
      <c r="B744" s="102" t="s">
        <v>641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11.54</v>
      </c>
      <c r="I744" s="116">
        <f t="shared" si="124"/>
        <v>34.619999999999997</v>
      </c>
      <c r="J744" s="116">
        <f t="shared" si="125"/>
        <v>0</v>
      </c>
      <c r="K744" s="116"/>
    </row>
    <row r="745" spans="1:11" x14ac:dyDescent="0.2">
      <c r="A745" s="252" t="s">
        <v>755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357.37</v>
      </c>
      <c r="I745" s="116">
        <f t="shared" si="124"/>
        <v>1072.1099999999999</v>
      </c>
      <c r="J745" s="116">
        <f t="shared" si="125"/>
        <v>0</v>
      </c>
      <c r="K745" s="116"/>
    </row>
    <row r="746" spans="1:11" x14ac:dyDescent="0.2">
      <c r="A746" s="252" t="s">
        <v>755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267.02</v>
      </c>
      <c r="I746" s="116">
        <f t="shared" si="124"/>
        <v>801.06</v>
      </c>
      <c r="J746" s="116">
        <f t="shared" si="125"/>
        <v>0</v>
      </c>
      <c r="K746" s="116"/>
    </row>
    <row r="747" spans="1:11" ht="25.5" x14ac:dyDescent="0.2">
      <c r="A747" s="252" t="s">
        <v>755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SUMIF('Lote-08_RDRA_34,5kV'!$B$10:$B$123,Composições!B749,'Lote-08_RDRA_34,5kV'!$D$10:$D$123)</f>
        <v>0</v>
      </c>
      <c r="G749" s="241"/>
      <c r="H749" s="244"/>
      <c r="I749" s="241">
        <f>SUM(I750:I769)</f>
        <v>4547.47</v>
      </c>
      <c r="J749" s="241">
        <f>SUM(J750:J769)</f>
        <v>0</v>
      </c>
      <c r="K749" s="241">
        <v>14.48</v>
      </c>
    </row>
    <row r="750" spans="1:11" x14ac:dyDescent="0.2">
      <c r="A750" s="252" t="s">
        <v>755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255.96</v>
      </c>
      <c r="I750" s="116">
        <f t="shared" ref="I750:I769" si="127">H750*G750</f>
        <v>511.92</v>
      </c>
      <c r="J750" s="116">
        <f t="shared" ref="J750:J768" si="128">F750*H750</f>
        <v>0</v>
      </c>
      <c r="K750" s="116"/>
    </row>
    <row r="751" spans="1:11" x14ac:dyDescent="0.2">
      <c r="A751" s="252" t="s">
        <v>755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3.33</v>
      </c>
      <c r="I751" s="116">
        <f t="shared" si="127"/>
        <v>13.32</v>
      </c>
      <c r="J751" s="116">
        <f t="shared" si="128"/>
        <v>0</v>
      </c>
      <c r="K751" s="116"/>
    </row>
    <row r="752" spans="1:11" x14ac:dyDescent="0.2">
      <c r="A752" s="252" t="s">
        <v>755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3.33</v>
      </c>
      <c r="I752" s="116">
        <f t="shared" si="127"/>
        <v>46.62</v>
      </c>
      <c r="J752" s="116">
        <f t="shared" si="128"/>
        <v>0</v>
      </c>
      <c r="K752" s="116"/>
    </row>
    <row r="753" spans="1:11" ht="25.5" x14ac:dyDescent="0.2">
      <c r="A753" s="252" t="s">
        <v>755</v>
      </c>
      <c r="B753" s="109" t="s">
        <v>638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105.07</v>
      </c>
      <c r="I753" s="116">
        <f t="shared" si="127"/>
        <v>420.28</v>
      </c>
      <c r="J753" s="116">
        <f t="shared" si="128"/>
        <v>0</v>
      </c>
      <c r="K753" s="116"/>
    </row>
    <row r="754" spans="1:11" ht="25.5" x14ac:dyDescent="0.2">
      <c r="A754" s="252" t="s">
        <v>755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52.33</v>
      </c>
      <c r="I754" s="116">
        <f t="shared" si="127"/>
        <v>156.99</v>
      </c>
      <c r="J754" s="116">
        <f t="shared" si="128"/>
        <v>0</v>
      </c>
      <c r="K754" s="116"/>
    </row>
    <row r="755" spans="1:11" x14ac:dyDescent="0.2">
      <c r="A755" s="252" t="s">
        <v>755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52.33</v>
      </c>
      <c r="I755" s="116">
        <f t="shared" si="127"/>
        <v>156.99</v>
      </c>
      <c r="J755" s="116">
        <f t="shared" si="128"/>
        <v>0</v>
      </c>
      <c r="K755" s="116"/>
    </row>
    <row r="756" spans="1:11" x14ac:dyDescent="0.2">
      <c r="A756" s="252" t="s">
        <v>755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40.39</v>
      </c>
      <c r="I756" s="116">
        <f t="shared" si="127"/>
        <v>121.17</v>
      </c>
      <c r="J756" s="116">
        <f t="shared" si="128"/>
        <v>0</v>
      </c>
      <c r="K756" s="116"/>
    </row>
    <row r="757" spans="1:11" x14ac:dyDescent="0.2">
      <c r="A757" s="252" t="s">
        <v>755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36.47</v>
      </c>
      <c r="I757" s="116">
        <f t="shared" si="127"/>
        <v>36.47</v>
      </c>
      <c r="J757" s="116">
        <f t="shared" si="128"/>
        <v>0</v>
      </c>
      <c r="K757" s="119"/>
    </row>
    <row r="758" spans="1:11" x14ac:dyDescent="0.2">
      <c r="A758" s="252" t="s">
        <v>755</v>
      </c>
      <c r="B758" s="102" t="s">
        <v>639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9.86</v>
      </c>
      <c r="I758" s="116">
        <f t="shared" si="127"/>
        <v>9.86</v>
      </c>
      <c r="J758" s="116">
        <f t="shared" si="128"/>
        <v>0</v>
      </c>
      <c r="K758" s="116"/>
    </row>
    <row r="759" spans="1:11" ht="25.5" x14ac:dyDescent="0.2">
      <c r="A759" s="252" t="s">
        <v>755</v>
      </c>
      <c r="B759" s="102" t="s">
        <v>636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42.04</v>
      </c>
      <c r="I759" s="116">
        <f t="shared" si="127"/>
        <v>126.12</v>
      </c>
      <c r="J759" s="116">
        <f t="shared" si="128"/>
        <v>0</v>
      </c>
      <c r="K759" s="116"/>
    </row>
    <row r="760" spans="1:11" ht="25.5" x14ac:dyDescent="0.2">
      <c r="A760" s="252" t="s">
        <v>755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13.86</v>
      </c>
      <c r="I760" s="116">
        <f t="shared" si="127"/>
        <v>27.72</v>
      </c>
      <c r="J760" s="116">
        <f t="shared" si="128"/>
        <v>0</v>
      </c>
      <c r="K760" s="116"/>
    </row>
    <row r="761" spans="1:11" ht="25.5" x14ac:dyDescent="0.2">
      <c r="A761" s="252" t="s">
        <v>755</v>
      </c>
      <c r="B761" s="102" t="s">
        <v>651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13.7</v>
      </c>
      <c r="I761" s="116">
        <f t="shared" si="127"/>
        <v>109.6</v>
      </c>
      <c r="J761" s="116">
        <f t="shared" si="128"/>
        <v>0</v>
      </c>
      <c r="K761" s="116"/>
    </row>
    <row r="762" spans="1:11" ht="25.5" x14ac:dyDescent="0.2">
      <c r="A762" s="252" t="s">
        <v>755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59.75</v>
      </c>
      <c r="I762" s="116">
        <f t="shared" si="127"/>
        <v>179.25</v>
      </c>
      <c r="J762" s="116">
        <f t="shared" si="128"/>
        <v>0</v>
      </c>
      <c r="K762" s="116"/>
    </row>
    <row r="763" spans="1:11" x14ac:dyDescent="0.2">
      <c r="A763" s="252" t="s">
        <v>755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33.85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755</v>
      </c>
      <c r="B764" s="109" t="s">
        <v>785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157.35</v>
      </c>
      <c r="I764" s="116">
        <f t="shared" si="127"/>
        <v>676.61</v>
      </c>
      <c r="J764" s="116">
        <f t="shared" si="128"/>
        <v>0</v>
      </c>
      <c r="K764" s="116"/>
    </row>
    <row r="765" spans="1:11" x14ac:dyDescent="0.2">
      <c r="A765" s="252" t="s">
        <v>755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23.38</v>
      </c>
      <c r="I765" s="116">
        <f t="shared" si="127"/>
        <v>46.76</v>
      </c>
      <c r="J765" s="116">
        <f t="shared" si="128"/>
        <v>0</v>
      </c>
      <c r="K765" s="116"/>
    </row>
    <row r="766" spans="1:11" x14ac:dyDescent="0.2">
      <c r="A766" s="252" t="s">
        <v>755</v>
      </c>
      <c r="B766" s="102" t="s">
        <v>641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11.54</v>
      </c>
      <c r="I766" s="116">
        <f t="shared" si="127"/>
        <v>34.619999999999997</v>
      </c>
      <c r="J766" s="116">
        <f t="shared" si="128"/>
        <v>0</v>
      </c>
      <c r="K766" s="116"/>
    </row>
    <row r="767" spans="1:11" x14ac:dyDescent="0.2">
      <c r="A767" s="252" t="s">
        <v>755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357.37</v>
      </c>
      <c r="I767" s="116">
        <f t="shared" si="127"/>
        <v>1072.1099999999999</v>
      </c>
      <c r="J767" s="116">
        <f t="shared" si="128"/>
        <v>0</v>
      </c>
      <c r="K767" s="116"/>
    </row>
    <row r="768" spans="1:11" x14ac:dyDescent="0.2">
      <c r="A768" s="252" t="s">
        <v>755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267.02</v>
      </c>
      <c r="I768" s="116">
        <f t="shared" si="127"/>
        <v>801.06</v>
      </c>
      <c r="J768" s="116">
        <f t="shared" si="128"/>
        <v>0</v>
      </c>
      <c r="K768" s="116"/>
    </row>
    <row r="769" spans="1:11" ht="25.5" x14ac:dyDescent="0.2">
      <c r="A769" s="252" t="s">
        <v>755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SUMIF('Lote-08_RDRA_34,5kV'!$B$10:$B$123,Composições!B771,'Lote-08_RDRA_34,5kV'!$D$10:$D$123)</f>
        <v>0</v>
      </c>
      <c r="G771" s="241"/>
      <c r="H771" s="240"/>
      <c r="I771" s="241">
        <f>SUM(I772:I789)</f>
        <v>3194.33</v>
      </c>
      <c r="J771" s="241">
        <f>SUM(J772:J789)</f>
        <v>0</v>
      </c>
      <c r="K771" s="241">
        <v>9.36</v>
      </c>
    </row>
    <row r="772" spans="1:11" x14ac:dyDescent="0.2">
      <c r="A772" s="252" t="s">
        <v>755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0</v>
      </c>
      <c r="G772" s="254">
        <v>5</v>
      </c>
      <c r="H772" s="255">
        <f>VLOOKUP(B772,Insumos!$A$2:$C$204,3,FALSE)</f>
        <v>3.33</v>
      </c>
      <c r="I772" s="254">
        <f t="shared" ref="I772:I789" si="130">H772*G772</f>
        <v>16.649999999999999</v>
      </c>
      <c r="J772" s="116">
        <f t="shared" ref="J772:J788" si="131">F772*H772</f>
        <v>0</v>
      </c>
      <c r="K772" s="254"/>
    </row>
    <row r="773" spans="1:11" ht="25.5" x14ac:dyDescent="0.2">
      <c r="A773" s="252" t="s">
        <v>755</v>
      </c>
      <c r="B773" s="109" t="s">
        <v>638</v>
      </c>
      <c r="C773" s="118" t="s">
        <v>509</v>
      </c>
      <c r="D773" s="254" t="s">
        <v>32</v>
      </c>
      <c r="E773" s="116"/>
      <c r="F773" s="116">
        <f t="shared" si="129"/>
        <v>0</v>
      </c>
      <c r="G773" s="254">
        <v>4</v>
      </c>
      <c r="H773" s="255">
        <f>VLOOKUP(B773,Insumos!$A$2:$C$204,3,FALSE)</f>
        <v>105.07</v>
      </c>
      <c r="I773" s="254">
        <f t="shared" si="130"/>
        <v>420.28</v>
      </c>
      <c r="J773" s="116">
        <f t="shared" si="131"/>
        <v>0</v>
      </c>
      <c r="K773" s="254"/>
    </row>
    <row r="774" spans="1:11" ht="25.5" x14ac:dyDescent="0.2">
      <c r="A774" s="252" t="s">
        <v>755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0</v>
      </c>
      <c r="G774" s="254">
        <v>3</v>
      </c>
      <c r="H774" s="255">
        <f>VLOOKUP(B774,Insumos!$A$2:$C$204,3,FALSE)</f>
        <v>25.34</v>
      </c>
      <c r="I774" s="254">
        <f t="shared" si="130"/>
        <v>76.02</v>
      </c>
      <c r="J774" s="116">
        <f t="shared" si="131"/>
        <v>0</v>
      </c>
      <c r="K774" s="254"/>
    </row>
    <row r="775" spans="1:11" ht="25.5" x14ac:dyDescent="0.2">
      <c r="A775" s="252" t="s">
        <v>755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52.33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755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0</v>
      </c>
      <c r="G776" s="254">
        <v>1</v>
      </c>
      <c r="H776" s="255">
        <f>VLOOKUP(B776,Insumos!$A$2:$C$204,3,FALSE)</f>
        <v>52.33</v>
      </c>
      <c r="I776" s="254">
        <f t="shared" si="130"/>
        <v>52.33</v>
      </c>
      <c r="J776" s="116">
        <f t="shared" si="131"/>
        <v>0</v>
      </c>
      <c r="K776" s="254"/>
    </row>
    <row r="777" spans="1:11" x14ac:dyDescent="0.2">
      <c r="A777" s="252" t="s">
        <v>755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0</v>
      </c>
      <c r="G777" s="254">
        <v>1</v>
      </c>
      <c r="H777" s="255">
        <f>VLOOKUP(B777,Insumos!$A$2:$C$204,3,FALSE)</f>
        <v>36.47</v>
      </c>
      <c r="I777" s="254">
        <f t="shared" si="130"/>
        <v>36.47</v>
      </c>
      <c r="J777" s="116">
        <f t="shared" si="131"/>
        <v>0</v>
      </c>
      <c r="K777" s="254"/>
    </row>
    <row r="778" spans="1:11" x14ac:dyDescent="0.2">
      <c r="A778" s="252" t="s">
        <v>755</v>
      </c>
      <c r="B778" s="253" t="s">
        <v>639</v>
      </c>
      <c r="C778" s="118" t="s">
        <v>509</v>
      </c>
      <c r="D778" s="254" t="s">
        <v>32</v>
      </c>
      <c r="E778" s="116"/>
      <c r="F778" s="116">
        <f t="shared" si="129"/>
        <v>0</v>
      </c>
      <c r="G778" s="254">
        <v>1</v>
      </c>
      <c r="H778" s="255">
        <f>VLOOKUP(B778,Insumos!$A$2:$C$204,3,FALSE)</f>
        <v>9.86</v>
      </c>
      <c r="I778" s="254">
        <f t="shared" si="130"/>
        <v>9.86</v>
      </c>
      <c r="J778" s="116">
        <f t="shared" si="131"/>
        <v>0</v>
      </c>
      <c r="K778" s="254"/>
    </row>
    <row r="779" spans="1:11" ht="25.5" x14ac:dyDescent="0.2">
      <c r="A779" s="252" t="s">
        <v>755</v>
      </c>
      <c r="B779" s="102" t="s">
        <v>636</v>
      </c>
      <c r="C779" s="118" t="s">
        <v>509</v>
      </c>
      <c r="D779" s="254" t="s">
        <v>32</v>
      </c>
      <c r="E779" s="116"/>
      <c r="F779" s="116">
        <f t="shared" si="129"/>
        <v>0</v>
      </c>
      <c r="G779" s="116">
        <v>1</v>
      </c>
      <c r="H779" s="255">
        <f>VLOOKUP(B779,Insumos!$A$2:$C$204,3,FALSE)</f>
        <v>42.04</v>
      </c>
      <c r="I779" s="254">
        <f t="shared" si="130"/>
        <v>42.04</v>
      </c>
      <c r="J779" s="116">
        <f t="shared" si="131"/>
        <v>0</v>
      </c>
      <c r="K779" s="254"/>
    </row>
    <row r="780" spans="1:11" ht="25.5" x14ac:dyDescent="0.2">
      <c r="A780" s="252" t="s">
        <v>755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0</v>
      </c>
      <c r="G780" s="254">
        <v>1</v>
      </c>
      <c r="H780" s="255">
        <f>VLOOKUP(B780,Insumos!$A$2:$C$204,3,FALSE)</f>
        <v>13.86</v>
      </c>
      <c r="I780" s="254">
        <f t="shared" si="130"/>
        <v>13.86</v>
      </c>
      <c r="J780" s="116">
        <f t="shared" si="131"/>
        <v>0</v>
      </c>
      <c r="K780" s="254"/>
    </row>
    <row r="781" spans="1:11" ht="25.5" x14ac:dyDescent="0.2">
      <c r="A781" s="252" t="s">
        <v>755</v>
      </c>
      <c r="B781" s="253" t="s">
        <v>651</v>
      </c>
      <c r="C781" s="118" t="s">
        <v>509</v>
      </c>
      <c r="D781" s="254" t="s">
        <v>32</v>
      </c>
      <c r="E781" s="116"/>
      <c r="F781" s="116">
        <f t="shared" si="129"/>
        <v>0</v>
      </c>
      <c r="G781" s="254">
        <v>8</v>
      </c>
      <c r="H781" s="255">
        <f>VLOOKUP(B781,Insumos!$A$2:$C$204,3,FALSE)</f>
        <v>13.7</v>
      </c>
      <c r="I781" s="254">
        <f t="shared" si="130"/>
        <v>109.6</v>
      </c>
      <c r="J781" s="116">
        <f t="shared" si="131"/>
        <v>0</v>
      </c>
      <c r="K781" s="254"/>
    </row>
    <row r="782" spans="1:11" ht="25.5" x14ac:dyDescent="0.2">
      <c r="A782" s="252" t="s">
        <v>755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0</v>
      </c>
      <c r="G782" s="254">
        <v>1</v>
      </c>
      <c r="H782" s="255">
        <f>VLOOKUP(B782,Insumos!$A$2:$C$204,3,FALSE)</f>
        <v>59.75</v>
      </c>
      <c r="I782" s="254">
        <f t="shared" si="130"/>
        <v>59.75</v>
      </c>
      <c r="J782" s="116">
        <f t="shared" si="131"/>
        <v>0</v>
      </c>
      <c r="K782" s="254"/>
    </row>
    <row r="783" spans="1:11" x14ac:dyDescent="0.2">
      <c r="A783" s="252" t="s">
        <v>755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0</v>
      </c>
      <c r="G783" s="254">
        <v>1</v>
      </c>
      <c r="H783" s="255">
        <f>VLOOKUP(B783,Insumos!$A$2:$C$204,3,FALSE)</f>
        <v>23.38</v>
      </c>
      <c r="I783" s="254">
        <f t="shared" si="130"/>
        <v>23.38</v>
      </c>
      <c r="J783" s="116">
        <f t="shared" si="131"/>
        <v>0</v>
      </c>
      <c r="K783" s="254"/>
    </row>
    <row r="784" spans="1:11" ht="25.5" x14ac:dyDescent="0.2">
      <c r="A784" s="252" t="s">
        <v>755</v>
      </c>
      <c r="B784" s="109" t="s">
        <v>786</v>
      </c>
      <c r="C784" s="118" t="s">
        <v>509</v>
      </c>
      <c r="D784" s="254" t="s">
        <v>30</v>
      </c>
      <c r="E784" s="116"/>
      <c r="F784" s="116">
        <f t="shared" si="129"/>
        <v>0</v>
      </c>
      <c r="G784" s="254">
        <v>5</v>
      </c>
      <c r="H784" s="255">
        <f>VLOOKUP(B784,Insumos!$A$2:$C$204,3,FALSE)</f>
        <v>102.38</v>
      </c>
      <c r="I784" s="254">
        <f t="shared" si="130"/>
        <v>511.9</v>
      </c>
      <c r="J784" s="116">
        <f t="shared" si="131"/>
        <v>0</v>
      </c>
      <c r="K784" s="254"/>
    </row>
    <row r="785" spans="1:11" x14ac:dyDescent="0.2">
      <c r="A785" s="252" t="s">
        <v>755</v>
      </c>
      <c r="B785" s="253" t="s">
        <v>640</v>
      </c>
      <c r="C785" s="118" t="s">
        <v>509</v>
      </c>
      <c r="D785" s="254" t="s">
        <v>30</v>
      </c>
      <c r="E785" s="116"/>
      <c r="F785" s="116">
        <f t="shared" si="129"/>
        <v>0</v>
      </c>
      <c r="G785" s="254">
        <v>1</v>
      </c>
      <c r="H785" s="255">
        <f>VLOOKUP(B785,Insumos!$A$2:$C$204,3,FALSE)</f>
        <v>11.54</v>
      </c>
      <c r="I785" s="254">
        <f t="shared" si="130"/>
        <v>11.54</v>
      </c>
      <c r="J785" s="116">
        <f t="shared" si="131"/>
        <v>0</v>
      </c>
      <c r="K785" s="254"/>
    </row>
    <row r="786" spans="1:11" x14ac:dyDescent="0.2">
      <c r="A786" s="252" t="s">
        <v>755</v>
      </c>
      <c r="B786" s="253" t="s">
        <v>714</v>
      </c>
      <c r="C786" s="118" t="s">
        <v>509</v>
      </c>
      <c r="D786" s="254" t="s">
        <v>32</v>
      </c>
      <c r="E786" s="116"/>
      <c r="F786" s="116">
        <f t="shared" si="129"/>
        <v>0</v>
      </c>
      <c r="G786" s="254">
        <v>1</v>
      </c>
      <c r="H786" s="255">
        <f>VLOOKUP(B786,Insumos!$A$2:$C$204,3,FALSE)</f>
        <v>877.7</v>
      </c>
      <c r="I786" s="254">
        <f t="shared" si="130"/>
        <v>877.7</v>
      </c>
      <c r="J786" s="116">
        <f t="shared" si="131"/>
        <v>0</v>
      </c>
      <c r="K786" s="254"/>
    </row>
    <row r="787" spans="1:11" x14ac:dyDescent="0.2">
      <c r="A787" s="252" t="s">
        <v>755</v>
      </c>
      <c r="B787" s="253" t="s">
        <v>716</v>
      </c>
      <c r="C787" s="118" t="s">
        <v>509</v>
      </c>
      <c r="D787" s="254" t="s">
        <v>32</v>
      </c>
      <c r="E787" s="116"/>
      <c r="F787" s="116">
        <f t="shared" si="129"/>
        <v>0</v>
      </c>
      <c r="G787" s="254">
        <v>1</v>
      </c>
      <c r="H787" s="255">
        <f>VLOOKUP(B787,Insumos!$A$2:$C$204,3,FALSE)</f>
        <v>819.12</v>
      </c>
      <c r="I787" s="254">
        <f t="shared" si="130"/>
        <v>819.12</v>
      </c>
      <c r="J787" s="116">
        <f t="shared" si="131"/>
        <v>0</v>
      </c>
      <c r="K787" s="254"/>
    </row>
    <row r="788" spans="1:11" ht="25.5" x14ac:dyDescent="0.2">
      <c r="A788" s="252" t="s">
        <v>755</v>
      </c>
      <c r="B788" s="109" t="s">
        <v>648</v>
      </c>
      <c r="C788" s="118" t="s">
        <v>509</v>
      </c>
      <c r="D788" s="254" t="s">
        <v>32</v>
      </c>
      <c r="E788" s="116"/>
      <c r="F788" s="116">
        <f t="shared" si="129"/>
        <v>0</v>
      </c>
      <c r="G788" s="254">
        <v>1</v>
      </c>
      <c r="H788" s="255">
        <f>VLOOKUP(B788,Insumos!$A$2:$C$204,3,FALSE)</f>
        <v>113.83</v>
      </c>
      <c r="I788" s="254">
        <f t="shared" si="130"/>
        <v>113.83</v>
      </c>
      <c r="J788" s="116">
        <f t="shared" si="131"/>
        <v>0</v>
      </c>
      <c r="K788" s="254"/>
    </row>
    <row r="789" spans="1:11" ht="25.5" x14ac:dyDescent="0.2">
      <c r="A789" s="252" t="s">
        <v>755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SUMIF('Lote-08_RDRA_34,5kV'!$B$10:$B$123,Composições!B791,'Lote-08_RDRA_34,5kV'!$D$10:$D$123)</f>
        <v>0</v>
      </c>
      <c r="G791" s="241"/>
      <c r="H791" s="240"/>
      <c r="I791" s="241">
        <f>SUM(I792:I809)</f>
        <v>3194.33</v>
      </c>
      <c r="J791" s="241">
        <f>SUM(J792:J809)</f>
        <v>0</v>
      </c>
      <c r="K791" s="241">
        <v>9.36</v>
      </c>
    </row>
    <row r="792" spans="1:11" x14ac:dyDescent="0.2">
      <c r="A792" s="252" t="s">
        <v>755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0</v>
      </c>
      <c r="G792" s="254">
        <v>5</v>
      </c>
      <c r="H792" s="255">
        <f>VLOOKUP(B792,Insumos!$A$2:$C$204,3,FALSE)</f>
        <v>3.33</v>
      </c>
      <c r="I792" s="254">
        <f t="shared" ref="I792:I809" si="133">H792*G792</f>
        <v>16.649999999999999</v>
      </c>
      <c r="J792" s="116">
        <f t="shared" ref="J792:J808" si="134">F792*H792</f>
        <v>0</v>
      </c>
      <c r="K792" s="254"/>
    </row>
    <row r="793" spans="1:11" ht="25.5" x14ac:dyDescent="0.2">
      <c r="A793" s="252" t="s">
        <v>755</v>
      </c>
      <c r="B793" s="109" t="s">
        <v>638</v>
      </c>
      <c r="C793" s="118" t="s">
        <v>509</v>
      </c>
      <c r="D793" s="254" t="s">
        <v>32</v>
      </c>
      <c r="E793" s="116"/>
      <c r="F793" s="116">
        <f t="shared" si="132"/>
        <v>0</v>
      </c>
      <c r="G793" s="254">
        <v>4</v>
      </c>
      <c r="H793" s="255">
        <f>VLOOKUP(B793,Insumos!$A$2:$C$204,3,FALSE)</f>
        <v>105.07</v>
      </c>
      <c r="I793" s="254">
        <f t="shared" si="133"/>
        <v>420.28</v>
      </c>
      <c r="J793" s="116">
        <f t="shared" si="134"/>
        <v>0</v>
      </c>
      <c r="K793" s="254"/>
    </row>
    <row r="794" spans="1:11" ht="25.5" x14ac:dyDescent="0.2">
      <c r="A794" s="252" t="s">
        <v>755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0</v>
      </c>
      <c r="G794" s="254">
        <v>3</v>
      </c>
      <c r="H794" s="255">
        <f>VLOOKUP(B794,Insumos!$A$2:$C$204,3,FALSE)</f>
        <v>25.34</v>
      </c>
      <c r="I794" s="254">
        <f t="shared" si="133"/>
        <v>76.02</v>
      </c>
      <c r="J794" s="116">
        <f t="shared" si="134"/>
        <v>0</v>
      </c>
      <c r="K794" s="254"/>
    </row>
    <row r="795" spans="1:11" ht="25.5" x14ac:dyDescent="0.2">
      <c r="A795" s="252" t="s">
        <v>755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52.33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755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0</v>
      </c>
      <c r="G796" s="254">
        <v>1</v>
      </c>
      <c r="H796" s="255">
        <f>VLOOKUP(B796,Insumos!$A$2:$C$204,3,FALSE)</f>
        <v>52.33</v>
      </c>
      <c r="I796" s="254">
        <f t="shared" si="133"/>
        <v>52.33</v>
      </c>
      <c r="J796" s="116">
        <f t="shared" si="134"/>
        <v>0</v>
      </c>
      <c r="K796" s="254"/>
    </row>
    <row r="797" spans="1:11" x14ac:dyDescent="0.2">
      <c r="A797" s="252" t="s">
        <v>755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0</v>
      </c>
      <c r="G797" s="254">
        <v>1</v>
      </c>
      <c r="H797" s="255">
        <f>VLOOKUP(B797,Insumos!$A$2:$C$204,3,FALSE)</f>
        <v>36.47</v>
      </c>
      <c r="I797" s="254">
        <f t="shared" si="133"/>
        <v>36.47</v>
      </c>
      <c r="J797" s="116">
        <f t="shared" si="134"/>
        <v>0</v>
      </c>
      <c r="K797" s="254"/>
    </row>
    <row r="798" spans="1:11" x14ac:dyDescent="0.2">
      <c r="A798" s="252" t="s">
        <v>755</v>
      </c>
      <c r="B798" s="253" t="s">
        <v>639</v>
      </c>
      <c r="C798" s="118" t="s">
        <v>509</v>
      </c>
      <c r="D798" s="254" t="s">
        <v>32</v>
      </c>
      <c r="E798" s="116"/>
      <c r="F798" s="116">
        <f t="shared" si="132"/>
        <v>0</v>
      </c>
      <c r="G798" s="254">
        <v>1</v>
      </c>
      <c r="H798" s="255">
        <f>VLOOKUP(B798,Insumos!$A$2:$C$204,3,FALSE)</f>
        <v>9.86</v>
      </c>
      <c r="I798" s="254">
        <f t="shared" si="133"/>
        <v>9.86</v>
      </c>
      <c r="J798" s="116">
        <f t="shared" si="134"/>
        <v>0</v>
      </c>
      <c r="K798" s="254"/>
    </row>
    <row r="799" spans="1:11" ht="25.5" x14ac:dyDescent="0.2">
      <c r="A799" s="252" t="s">
        <v>755</v>
      </c>
      <c r="B799" s="102" t="s">
        <v>636</v>
      </c>
      <c r="C799" s="118" t="s">
        <v>509</v>
      </c>
      <c r="D799" s="254" t="s">
        <v>32</v>
      </c>
      <c r="E799" s="116"/>
      <c r="F799" s="116">
        <f t="shared" si="132"/>
        <v>0</v>
      </c>
      <c r="G799" s="116">
        <v>1</v>
      </c>
      <c r="H799" s="255">
        <f>VLOOKUP(B799,Insumos!$A$2:$C$204,3,FALSE)</f>
        <v>42.04</v>
      </c>
      <c r="I799" s="254">
        <f t="shared" si="133"/>
        <v>42.04</v>
      </c>
      <c r="J799" s="116">
        <f t="shared" si="134"/>
        <v>0</v>
      </c>
      <c r="K799" s="254"/>
    </row>
    <row r="800" spans="1:11" ht="25.5" x14ac:dyDescent="0.2">
      <c r="A800" s="252" t="s">
        <v>755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0</v>
      </c>
      <c r="G800" s="254">
        <v>1</v>
      </c>
      <c r="H800" s="255">
        <f>VLOOKUP(B800,Insumos!$A$2:$C$204,3,FALSE)</f>
        <v>13.86</v>
      </c>
      <c r="I800" s="254">
        <f t="shared" si="133"/>
        <v>13.86</v>
      </c>
      <c r="J800" s="116">
        <f t="shared" si="134"/>
        <v>0</v>
      </c>
      <c r="K800" s="254"/>
    </row>
    <row r="801" spans="1:11" ht="25.5" x14ac:dyDescent="0.2">
      <c r="A801" s="252" t="s">
        <v>755</v>
      </c>
      <c r="B801" s="253" t="s">
        <v>651</v>
      </c>
      <c r="C801" s="118" t="s">
        <v>509</v>
      </c>
      <c r="D801" s="254" t="s">
        <v>32</v>
      </c>
      <c r="E801" s="116"/>
      <c r="F801" s="116">
        <f t="shared" si="132"/>
        <v>0</v>
      </c>
      <c r="G801" s="254">
        <v>8</v>
      </c>
      <c r="H801" s="255">
        <f>VLOOKUP(B801,Insumos!$A$2:$C$204,3,FALSE)</f>
        <v>13.7</v>
      </c>
      <c r="I801" s="254">
        <f t="shared" si="133"/>
        <v>109.6</v>
      </c>
      <c r="J801" s="116">
        <f t="shared" si="134"/>
        <v>0</v>
      </c>
      <c r="K801" s="254"/>
    </row>
    <row r="802" spans="1:11" ht="25.5" x14ac:dyDescent="0.2">
      <c r="A802" s="252" t="s">
        <v>755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0</v>
      </c>
      <c r="G802" s="254">
        <v>1</v>
      </c>
      <c r="H802" s="255">
        <f>VLOOKUP(B802,Insumos!$A$2:$C$204,3,FALSE)</f>
        <v>59.75</v>
      </c>
      <c r="I802" s="254">
        <f t="shared" si="133"/>
        <v>59.75</v>
      </c>
      <c r="J802" s="116">
        <f t="shared" si="134"/>
        <v>0</v>
      </c>
      <c r="K802" s="254"/>
    </row>
    <row r="803" spans="1:11" x14ac:dyDescent="0.2">
      <c r="A803" s="252" t="s">
        <v>755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0</v>
      </c>
      <c r="G803" s="254">
        <v>1</v>
      </c>
      <c r="H803" s="255">
        <f>VLOOKUP(B803,Insumos!$A$2:$C$204,3,FALSE)</f>
        <v>23.38</v>
      </c>
      <c r="I803" s="254">
        <f t="shared" si="133"/>
        <v>23.38</v>
      </c>
      <c r="J803" s="116">
        <f t="shared" si="134"/>
        <v>0</v>
      </c>
      <c r="K803" s="254"/>
    </row>
    <row r="804" spans="1:11" ht="25.5" x14ac:dyDescent="0.2">
      <c r="A804" s="252" t="s">
        <v>755</v>
      </c>
      <c r="B804" s="109" t="s">
        <v>786</v>
      </c>
      <c r="C804" s="118" t="s">
        <v>509</v>
      </c>
      <c r="D804" s="254" t="s">
        <v>30</v>
      </c>
      <c r="E804" s="116"/>
      <c r="F804" s="116">
        <f t="shared" si="132"/>
        <v>0</v>
      </c>
      <c r="G804" s="254">
        <v>5</v>
      </c>
      <c r="H804" s="255">
        <f>VLOOKUP(B804,Insumos!$A$2:$C$204,3,FALSE)</f>
        <v>102.38</v>
      </c>
      <c r="I804" s="254">
        <f t="shared" si="133"/>
        <v>511.9</v>
      </c>
      <c r="J804" s="116">
        <f t="shared" si="134"/>
        <v>0</v>
      </c>
      <c r="K804" s="254"/>
    </row>
    <row r="805" spans="1:11" x14ac:dyDescent="0.2">
      <c r="A805" s="252" t="s">
        <v>755</v>
      </c>
      <c r="B805" s="253" t="s">
        <v>640</v>
      </c>
      <c r="C805" s="118" t="s">
        <v>509</v>
      </c>
      <c r="D805" s="254" t="s">
        <v>32</v>
      </c>
      <c r="E805" s="116"/>
      <c r="F805" s="116">
        <f t="shared" si="132"/>
        <v>0</v>
      </c>
      <c r="G805" s="254">
        <v>1</v>
      </c>
      <c r="H805" s="255">
        <f>VLOOKUP(B805,Insumos!$A$2:$C$204,3,FALSE)</f>
        <v>11.54</v>
      </c>
      <c r="I805" s="254">
        <f t="shared" si="133"/>
        <v>11.54</v>
      </c>
      <c r="J805" s="116">
        <f t="shared" si="134"/>
        <v>0</v>
      </c>
      <c r="K805" s="254"/>
    </row>
    <row r="806" spans="1:11" s="106" customFormat="1" x14ac:dyDescent="0.2">
      <c r="A806" s="252" t="s">
        <v>755</v>
      </c>
      <c r="B806" s="253" t="s">
        <v>714</v>
      </c>
      <c r="C806" s="118" t="s">
        <v>509</v>
      </c>
      <c r="D806" s="254" t="s">
        <v>32</v>
      </c>
      <c r="E806" s="116"/>
      <c r="F806" s="116">
        <f t="shared" si="132"/>
        <v>0</v>
      </c>
      <c r="G806" s="254">
        <v>1</v>
      </c>
      <c r="H806" s="255">
        <f>VLOOKUP(B806,Insumos!$A$2:$C$204,3,FALSE)</f>
        <v>877.7</v>
      </c>
      <c r="I806" s="254">
        <f t="shared" si="133"/>
        <v>877.7</v>
      </c>
      <c r="J806" s="116">
        <f t="shared" si="134"/>
        <v>0</v>
      </c>
      <c r="K806" s="254"/>
    </row>
    <row r="807" spans="1:11" s="106" customFormat="1" x14ac:dyDescent="0.2">
      <c r="A807" s="252" t="s">
        <v>755</v>
      </c>
      <c r="B807" s="253" t="s">
        <v>716</v>
      </c>
      <c r="C807" s="118" t="s">
        <v>509</v>
      </c>
      <c r="D807" s="254" t="s">
        <v>32</v>
      </c>
      <c r="E807" s="116"/>
      <c r="F807" s="116">
        <f t="shared" si="132"/>
        <v>0</v>
      </c>
      <c r="G807" s="254">
        <v>1</v>
      </c>
      <c r="H807" s="255">
        <f>VLOOKUP(B807,Insumos!$A$2:$C$204,3,FALSE)</f>
        <v>819.12</v>
      </c>
      <c r="I807" s="254">
        <f t="shared" si="133"/>
        <v>819.12</v>
      </c>
      <c r="J807" s="116">
        <f t="shared" si="134"/>
        <v>0</v>
      </c>
      <c r="K807" s="254"/>
    </row>
    <row r="808" spans="1:11" ht="25.5" x14ac:dyDescent="0.2">
      <c r="A808" s="252" t="s">
        <v>755</v>
      </c>
      <c r="B808" s="109" t="s">
        <v>648</v>
      </c>
      <c r="C808" s="118" t="s">
        <v>509</v>
      </c>
      <c r="D808" s="254" t="s">
        <v>32</v>
      </c>
      <c r="E808" s="116"/>
      <c r="F808" s="116">
        <f t="shared" si="132"/>
        <v>0</v>
      </c>
      <c r="G808" s="254">
        <v>1</v>
      </c>
      <c r="H808" s="255">
        <f>VLOOKUP(B808,Insumos!$A$2:$C$204,3,FALSE)</f>
        <v>113.83</v>
      </c>
      <c r="I808" s="254">
        <f t="shared" si="133"/>
        <v>113.83</v>
      </c>
      <c r="J808" s="116">
        <f t="shared" si="134"/>
        <v>0</v>
      </c>
      <c r="K808" s="254"/>
    </row>
    <row r="809" spans="1:11" ht="25.5" x14ac:dyDescent="0.2">
      <c r="A809" s="252" t="s">
        <v>755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778</v>
      </c>
      <c r="C811" s="118" t="s">
        <v>509</v>
      </c>
      <c r="D811" s="240" t="s">
        <v>509</v>
      </c>
      <c r="E811" s="100"/>
      <c r="F811" s="241">
        <f>SUMIF('Lote-08_RDRA_34,5kV'!$B$10:$B$123,Composições!B811,'Lote-08_RDRA_34,5kV'!$D$10:$D$123)</f>
        <v>0</v>
      </c>
      <c r="G811" s="241"/>
      <c r="H811" s="240"/>
      <c r="I811" s="241">
        <f>SUM(I812:I829)</f>
        <v>3194.33</v>
      </c>
      <c r="J811" s="241">
        <f>SUM(J812:J829)</f>
        <v>0</v>
      </c>
      <c r="K811" s="241">
        <v>9.36</v>
      </c>
    </row>
    <row r="812" spans="1:11" x14ac:dyDescent="0.2">
      <c r="A812" s="252" t="s">
        <v>755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0</v>
      </c>
      <c r="G812" s="116">
        <v>5</v>
      </c>
      <c r="H812" s="120">
        <f>VLOOKUP(B812,Insumos!$A$2:$C$204,3,FALSE)</f>
        <v>3.33</v>
      </c>
      <c r="I812" s="116">
        <f t="shared" ref="I812:I829" si="136">H812*G812</f>
        <v>16.649999999999999</v>
      </c>
      <c r="J812" s="116">
        <f t="shared" ref="J812:J828" si="137">F812*H812</f>
        <v>0</v>
      </c>
      <c r="K812" s="116"/>
    </row>
    <row r="813" spans="1:11" ht="25.5" x14ac:dyDescent="0.2">
      <c r="A813" s="252" t="s">
        <v>755</v>
      </c>
      <c r="B813" s="109" t="s">
        <v>638</v>
      </c>
      <c r="C813" s="118" t="s">
        <v>509</v>
      </c>
      <c r="D813" s="116" t="s">
        <v>32</v>
      </c>
      <c r="E813" s="116"/>
      <c r="F813" s="116">
        <f t="shared" si="135"/>
        <v>0</v>
      </c>
      <c r="G813" s="116">
        <v>4</v>
      </c>
      <c r="H813" s="120">
        <f>VLOOKUP(B813,Insumos!$A$2:$C$204,3,FALSE)</f>
        <v>105.07</v>
      </c>
      <c r="I813" s="116">
        <f t="shared" si="136"/>
        <v>420.28</v>
      </c>
      <c r="J813" s="116">
        <f t="shared" si="137"/>
        <v>0</v>
      </c>
      <c r="K813" s="116"/>
    </row>
    <row r="814" spans="1:11" ht="25.5" x14ac:dyDescent="0.2">
      <c r="A814" s="252" t="s">
        <v>755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0</v>
      </c>
      <c r="G814" s="116">
        <v>3</v>
      </c>
      <c r="H814" s="120">
        <f>VLOOKUP(B814,Insumos!$A$2:$C$204,3,FALSE)</f>
        <v>25.34</v>
      </c>
      <c r="I814" s="116">
        <f t="shared" si="136"/>
        <v>76.02</v>
      </c>
      <c r="J814" s="116">
        <f t="shared" si="137"/>
        <v>0</v>
      </c>
      <c r="K814" s="116"/>
    </row>
    <row r="815" spans="1:11" ht="25.5" x14ac:dyDescent="0.2">
      <c r="A815" s="252" t="s">
        <v>755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52.33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755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0</v>
      </c>
      <c r="G816" s="116">
        <v>1</v>
      </c>
      <c r="H816" s="120">
        <f>VLOOKUP(B816,Insumos!$A$2:$C$204,3,FALSE)</f>
        <v>52.33</v>
      </c>
      <c r="I816" s="116">
        <f t="shared" si="136"/>
        <v>52.33</v>
      </c>
      <c r="J816" s="116">
        <f t="shared" si="137"/>
        <v>0</v>
      </c>
      <c r="K816" s="116"/>
    </row>
    <row r="817" spans="1:11" x14ac:dyDescent="0.2">
      <c r="A817" s="252" t="s">
        <v>755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0</v>
      </c>
      <c r="G817" s="116">
        <v>1</v>
      </c>
      <c r="H817" s="120">
        <f>VLOOKUP(B817,Insumos!$A$2:$C$204,3,FALSE)</f>
        <v>36.47</v>
      </c>
      <c r="I817" s="116">
        <f t="shared" si="136"/>
        <v>36.47</v>
      </c>
      <c r="J817" s="116">
        <f t="shared" si="137"/>
        <v>0</v>
      </c>
      <c r="K817" s="116"/>
    </row>
    <row r="818" spans="1:11" x14ac:dyDescent="0.2">
      <c r="A818" s="252" t="s">
        <v>755</v>
      </c>
      <c r="B818" s="102" t="s">
        <v>639</v>
      </c>
      <c r="C818" s="118" t="s">
        <v>509</v>
      </c>
      <c r="D818" s="116" t="s">
        <v>32</v>
      </c>
      <c r="E818" s="116"/>
      <c r="F818" s="116">
        <f t="shared" si="135"/>
        <v>0</v>
      </c>
      <c r="G818" s="116">
        <v>1</v>
      </c>
      <c r="H818" s="120">
        <f>VLOOKUP(B818,Insumos!$A$2:$C$204,3,FALSE)</f>
        <v>9.86</v>
      </c>
      <c r="I818" s="116">
        <f t="shared" si="136"/>
        <v>9.86</v>
      </c>
      <c r="J818" s="116">
        <f t="shared" si="137"/>
        <v>0</v>
      </c>
      <c r="K818" s="116"/>
    </row>
    <row r="819" spans="1:11" ht="25.5" x14ac:dyDescent="0.2">
      <c r="A819" s="252" t="s">
        <v>755</v>
      </c>
      <c r="B819" s="102" t="s">
        <v>636</v>
      </c>
      <c r="C819" s="118" t="s">
        <v>509</v>
      </c>
      <c r="D819" s="116" t="s">
        <v>32</v>
      </c>
      <c r="E819" s="116"/>
      <c r="F819" s="116">
        <f t="shared" si="135"/>
        <v>0</v>
      </c>
      <c r="G819" s="116">
        <v>1</v>
      </c>
      <c r="H819" s="120">
        <f>VLOOKUP(B819,Insumos!$A$2:$C$204,3,FALSE)</f>
        <v>42.04</v>
      </c>
      <c r="I819" s="116">
        <f t="shared" si="136"/>
        <v>42.04</v>
      </c>
      <c r="J819" s="116">
        <f t="shared" si="137"/>
        <v>0</v>
      </c>
      <c r="K819" s="116"/>
    </row>
    <row r="820" spans="1:11" ht="25.5" x14ac:dyDescent="0.2">
      <c r="A820" s="252" t="s">
        <v>755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0</v>
      </c>
      <c r="G820" s="116">
        <v>1</v>
      </c>
      <c r="H820" s="120">
        <f>VLOOKUP(B820,Insumos!$A$2:$C$204,3,FALSE)</f>
        <v>13.86</v>
      </c>
      <c r="I820" s="116">
        <f t="shared" si="136"/>
        <v>13.86</v>
      </c>
      <c r="J820" s="116">
        <f t="shared" si="137"/>
        <v>0</v>
      </c>
      <c r="K820" s="116"/>
    </row>
    <row r="821" spans="1:11" ht="25.5" x14ac:dyDescent="0.2">
      <c r="A821" s="252" t="s">
        <v>755</v>
      </c>
      <c r="B821" s="102" t="s">
        <v>651</v>
      </c>
      <c r="C821" s="118" t="s">
        <v>509</v>
      </c>
      <c r="D821" s="116" t="s">
        <v>32</v>
      </c>
      <c r="E821" s="116"/>
      <c r="F821" s="116">
        <f t="shared" si="135"/>
        <v>0</v>
      </c>
      <c r="G821" s="116">
        <v>8</v>
      </c>
      <c r="H821" s="120">
        <f>VLOOKUP(B821,Insumos!$A$2:$C$204,3,FALSE)</f>
        <v>13.7</v>
      </c>
      <c r="I821" s="116">
        <f t="shared" si="136"/>
        <v>109.6</v>
      </c>
      <c r="J821" s="116">
        <f t="shared" si="137"/>
        <v>0</v>
      </c>
      <c r="K821" s="116"/>
    </row>
    <row r="822" spans="1:11" ht="25.5" x14ac:dyDescent="0.2">
      <c r="A822" s="252" t="s">
        <v>755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0</v>
      </c>
      <c r="G822" s="116">
        <v>1</v>
      </c>
      <c r="H822" s="120">
        <f>VLOOKUP(B822,Insumos!$A$2:$C$204,3,FALSE)</f>
        <v>59.75</v>
      </c>
      <c r="I822" s="116">
        <f t="shared" si="136"/>
        <v>59.75</v>
      </c>
      <c r="J822" s="116">
        <f t="shared" si="137"/>
        <v>0</v>
      </c>
      <c r="K822" s="116"/>
    </row>
    <row r="823" spans="1:11" x14ac:dyDescent="0.2">
      <c r="A823" s="252" t="s">
        <v>755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0</v>
      </c>
      <c r="G823" s="116">
        <v>1</v>
      </c>
      <c r="H823" s="120">
        <f>VLOOKUP(B823,Insumos!$A$2:$C$204,3,FALSE)</f>
        <v>23.38</v>
      </c>
      <c r="I823" s="116">
        <f t="shared" si="136"/>
        <v>23.38</v>
      </c>
      <c r="J823" s="116">
        <f t="shared" si="137"/>
        <v>0</v>
      </c>
      <c r="K823" s="116"/>
    </row>
    <row r="824" spans="1:11" ht="25.5" x14ac:dyDescent="0.2">
      <c r="A824" s="252" t="s">
        <v>755</v>
      </c>
      <c r="B824" s="109" t="s">
        <v>786</v>
      </c>
      <c r="C824" s="118" t="s">
        <v>509</v>
      </c>
      <c r="D824" s="116" t="s">
        <v>30</v>
      </c>
      <c r="E824" s="116"/>
      <c r="F824" s="116">
        <f t="shared" si="135"/>
        <v>0</v>
      </c>
      <c r="G824" s="116">
        <v>5</v>
      </c>
      <c r="H824" s="120">
        <f>VLOOKUP(B824,Insumos!$A$2:$C$204,3,FALSE)</f>
        <v>102.38</v>
      </c>
      <c r="I824" s="116">
        <f t="shared" si="136"/>
        <v>511.9</v>
      </c>
      <c r="J824" s="116">
        <f t="shared" si="137"/>
        <v>0</v>
      </c>
      <c r="K824" s="116"/>
    </row>
    <row r="825" spans="1:11" x14ac:dyDescent="0.2">
      <c r="A825" s="252" t="s">
        <v>755</v>
      </c>
      <c r="B825" s="102" t="s">
        <v>640</v>
      </c>
      <c r="C825" s="118" t="s">
        <v>509</v>
      </c>
      <c r="D825" s="116" t="s">
        <v>32</v>
      </c>
      <c r="E825" s="116"/>
      <c r="F825" s="116">
        <f t="shared" si="135"/>
        <v>0</v>
      </c>
      <c r="G825" s="116">
        <v>1</v>
      </c>
      <c r="H825" s="120">
        <f>VLOOKUP(B825,Insumos!$A$2:$C$204,3,FALSE)</f>
        <v>11.54</v>
      </c>
      <c r="I825" s="116">
        <f t="shared" si="136"/>
        <v>11.54</v>
      </c>
      <c r="J825" s="116">
        <f t="shared" si="137"/>
        <v>0</v>
      </c>
      <c r="K825" s="116"/>
    </row>
    <row r="826" spans="1:11" x14ac:dyDescent="0.2">
      <c r="A826" s="252" t="s">
        <v>755</v>
      </c>
      <c r="B826" s="102" t="s">
        <v>714</v>
      </c>
      <c r="C826" s="118" t="s">
        <v>509</v>
      </c>
      <c r="D826" s="116" t="s">
        <v>32</v>
      </c>
      <c r="E826" s="116"/>
      <c r="F826" s="116">
        <f t="shared" si="135"/>
        <v>0</v>
      </c>
      <c r="G826" s="116">
        <v>1</v>
      </c>
      <c r="H826" s="120">
        <f>VLOOKUP(B826,Insumos!$A$2:$C$204,3,FALSE)</f>
        <v>877.7</v>
      </c>
      <c r="I826" s="116">
        <f t="shared" si="136"/>
        <v>877.7</v>
      </c>
      <c r="J826" s="116">
        <f t="shared" si="137"/>
        <v>0</v>
      </c>
      <c r="K826" s="116"/>
    </row>
    <row r="827" spans="1:11" x14ac:dyDescent="0.2">
      <c r="A827" s="252" t="s">
        <v>755</v>
      </c>
      <c r="B827" s="253" t="s">
        <v>716</v>
      </c>
      <c r="C827" s="118" t="s">
        <v>509</v>
      </c>
      <c r="D827" s="116" t="s">
        <v>32</v>
      </c>
      <c r="E827" s="116"/>
      <c r="F827" s="116">
        <f t="shared" si="135"/>
        <v>0</v>
      </c>
      <c r="G827" s="116">
        <v>1</v>
      </c>
      <c r="H827" s="120">
        <f>VLOOKUP(B827,Insumos!$A$2:$C$204,3,FALSE)</f>
        <v>819.12</v>
      </c>
      <c r="I827" s="116">
        <f t="shared" si="136"/>
        <v>819.12</v>
      </c>
      <c r="J827" s="116">
        <f t="shared" si="137"/>
        <v>0</v>
      </c>
      <c r="K827" s="116"/>
    </row>
    <row r="828" spans="1:11" ht="25.5" x14ac:dyDescent="0.2">
      <c r="A828" s="252" t="s">
        <v>755</v>
      </c>
      <c r="B828" s="109" t="s">
        <v>648</v>
      </c>
      <c r="C828" s="118" t="s">
        <v>509</v>
      </c>
      <c r="D828" s="116" t="s">
        <v>32</v>
      </c>
      <c r="E828" s="116"/>
      <c r="F828" s="116">
        <f t="shared" si="135"/>
        <v>0</v>
      </c>
      <c r="G828" s="116">
        <v>1</v>
      </c>
      <c r="H828" s="120">
        <f>VLOOKUP(B828,Insumos!$A$2:$C$204,3,FALSE)</f>
        <v>113.83</v>
      </c>
      <c r="I828" s="116">
        <f t="shared" si="136"/>
        <v>113.83</v>
      </c>
      <c r="J828" s="116">
        <f t="shared" si="137"/>
        <v>0</v>
      </c>
      <c r="K828" s="116"/>
    </row>
    <row r="829" spans="1:11" ht="25.5" x14ac:dyDescent="0.2">
      <c r="A829" s="252" t="s">
        <v>755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SUMIF('Lote-08_RDRA_34,5kV'!$B$10:$B$123,Composições!B831,'Lote-08_RDRA_34,5kV'!$D$10:$D$123)</f>
        <v>0</v>
      </c>
      <c r="G831" s="241"/>
      <c r="H831" s="244"/>
      <c r="I831" s="241">
        <f>SUM(I832:I846)</f>
        <v>7212.41</v>
      </c>
      <c r="J831" s="241">
        <f>SUM(J832:J846)</f>
        <v>0</v>
      </c>
      <c r="K831" s="241">
        <v>14.48</v>
      </c>
    </row>
    <row r="832" spans="1:11" x14ac:dyDescent="0.2">
      <c r="A832" s="252" t="s">
        <v>755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255.96</v>
      </c>
      <c r="I832" s="116">
        <f t="shared" ref="I832:I846" si="139">H832*G832</f>
        <v>255.96</v>
      </c>
      <c r="J832" s="116">
        <f t="shared" ref="J832:J842" si="140">F832*H832</f>
        <v>0</v>
      </c>
      <c r="K832" s="116"/>
    </row>
    <row r="833" spans="1:11" x14ac:dyDescent="0.2">
      <c r="A833" s="252" t="s">
        <v>755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3.33</v>
      </c>
      <c r="I833" s="116">
        <f t="shared" si="139"/>
        <v>46.62</v>
      </c>
      <c r="J833" s="116">
        <f t="shared" si="140"/>
        <v>0</v>
      </c>
      <c r="K833" s="116"/>
    </row>
    <row r="834" spans="1:11" x14ac:dyDescent="0.2">
      <c r="A834" s="252" t="s">
        <v>755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52.33</v>
      </c>
      <c r="I834" s="116">
        <f t="shared" si="139"/>
        <v>732.62</v>
      </c>
      <c r="J834" s="116">
        <f t="shared" si="140"/>
        <v>0</v>
      </c>
      <c r="K834" s="116"/>
    </row>
    <row r="835" spans="1:11" x14ac:dyDescent="0.2">
      <c r="A835" s="252" t="s">
        <v>755</v>
      </c>
      <c r="B835" s="102" t="s">
        <v>701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101.43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755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13.86</v>
      </c>
      <c r="I836" s="116">
        <f t="shared" si="139"/>
        <v>27.72</v>
      </c>
      <c r="J836" s="116">
        <f t="shared" si="140"/>
        <v>0</v>
      </c>
      <c r="K836" s="116"/>
    </row>
    <row r="837" spans="1:11" ht="25.5" x14ac:dyDescent="0.2">
      <c r="A837" s="252" t="s">
        <v>755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59.75</v>
      </c>
      <c r="I837" s="116">
        <f t="shared" si="139"/>
        <v>179.25</v>
      </c>
      <c r="J837" s="116">
        <f t="shared" si="140"/>
        <v>0</v>
      </c>
      <c r="K837" s="116"/>
    </row>
    <row r="838" spans="1:11" x14ac:dyDescent="0.2">
      <c r="A838" s="252" t="s">
        <v>755</v>
      </c>
      <c r="B838" s="102" t="s">
        <v>704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174.02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755</v>
      </c>
      <c r="B839" s="109" t="s">
        <v>786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102.38</v>
      </c>
      <c r="I839" s="116">
        <f t="shared" si="139"/>
        <v>511.9</v>
      </c>
      <c r="J839" s="116">
        <f t="shared" si="140"/>
        <v>0</v>
      </c>
      <c r="K839" s="251"/>
    </row>
    <row r="840" spans="1:11" x14ac:dyDescent="0.2">
      <c r="A840" s="252" t="s">
        <v>755</v>
      </c>
      <c r="B840" s="102" t="s">
        <v>640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11.54</v>
      </c>
      <c r="I840" s="116">
        <f t="shared" si="139"/>
        <v>34.619999999999997</v>
      </c>
      <c r="J840" s="116">
        <f t="shared" si="140"/>
        <v>0</v>
      </c>
      <c r="K840" s="116"/>
    </row>
    <row r="841" spans="1:11" x14ac:dyDescent="0.2">
      <c r="A841" s="252" t="s">
        <v>755</v>
      </c>
      <c r="B841" s="102" t="s">
        <v>714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877.7</v>
      </c>
      <c r="I841" s="116">
        <f t="shared" si="139"/>
        <v>2633.1</v>
      </c>
      <c r="J841" s="116">
        <f t="shared" si="140"/>
        <v>0</v>
      </c>
      <c r="K841" s="116"/>
    </row>
    <row r="842" spans="1:11" x14ac:dyDescent="0.2">
      <c r="A842" s="252" t="s">
        <v>755</v>
      </c>
      <c r="B842" s="102" t="s">
        <v>716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819.12</v>
      </c>
      <c r="I842" s="116">
        <f t="shared" si="139"/>
        <v>2457.36</v>
      </c>
      <c r="J842" s="116">
        <f t="shared" si="140"/>
        <v>0</v>
      </c>
      <c r="K842" s="116"/>
    </row>
    <row r="843" spans="1:11" ht="25.5" x14ac:dyDescent="0.2">
      <c r="A843" s="252" t="s">
        <v>755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755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23.38</v>
      </c>
      <c r="I844" s="116">
        <f t="shared" si="139"/>
        <v>70.14</v>
      </c>
      <c r="J844" s="116">
        <f>F844*H844</f>
        <v>0</v>
      </c>
      <c r="K844" s="116"/>
    </row>
    <row r="845" spans="1:11" ht="25.5" x14ac:dyDescent="0.2">
      <c r="A845" s="252" t="s">
        <v>755</v>
      </c>
      <c r="B845" s="102" t="s">
        <v>636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42.04</v>
      </c>
      <c r="I845" s="116">
        <f t="shared" si="139"/>
        <v>126.12</v>
      </c>
      <c r="J845" s="116">
        <f>F845*H845</f>
        <v>0</v>
      </c>
      <c r="K845" s="116"/>
    </row>
    <row r="846" spans="1:11" ht="25.5" x14ac:dyDescent="0.2">
      <c r="A846" s="252" t="s">
        <v>755</v>
      </c>
      <c r="B846" s="102" t="s">
        <v>651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13.7</v>
      </c>
      <c r="I846" s="116">
        <f t="shared" si="139"/>
        <v>137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SUMIF('Lote-08_RDRA_34,5kV'!$B$10:$B$123,Composições!B848,'Lote-08_RDRA_34,5kV'!$D$10:$D$123)</f>
        <v>0</v>
      </c>
      <c r="G848" s="241"/>
      <c r="H848" s="244"/>
      <c r="I848" s="241">
        <f>SUM(I849:I864)</f>
        <v>7527.62</v>
      </c>
      <c r="J848" s="241">
        <f>SUM(J849:J864)</f>
        <v>0</v>
      </c>
      <c r="K848" s="241">
        <v>14.48</v>
      </c>
    </row>
    <row r="849" spans="1:11" x14ac:dyDescent="0.2">
      <c r="A849" s="252" t="s">
        <v>755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255.96</v>
      </c>
      <c r="I849" s="116">
        <f t="shared" ref="I849:I864" si="142">H849*G849</f>
        <v>255.96</v>
      </c>
      <c r="J849" s="116">
        <f t="shared" ref="J849:J859" si="143">F849*H849</f>
        <v>0</v>
      </c>
      <c r="K849" s="116"/>
    </row>
    <row r="850" spans="1:11" x14ac:dyDescent="0.2">
      <c r="A850" s="252" t="s">
        <v>755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3.33</v>
      </c>
      <c r="I850" s="116">
        <f t="shared" si="142"/>
        <v>46.62</v>
      </c>
      <c r="J850" s="116">
        <f t="shared" si="143"/>
        <v>0</v>
      </c>
      <c r="K850" s="116"/>
    </row>
    <row r="851" spans="1:11" x14ac:dyDescent="0.2">
      <c r="A851" s="252" t="s">
        <v>755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52.33</v>
      </c>
      <c r="I851" s="116">
        <f t="shared" si="142"/>
        <v>732.62</v>
      </c>
      <c r="J851" s="116">
        <f t="shared" si="143"/>
        <v>0</v>
      </c>
      <c r="K851" s="116"/>
    </row>
    <row r="852" spans="1:11" x14ac:dyDescent="0.2">
      <c r="A852" s="252" t="s">
        <v>755</v>
      </c>
      <c r="B852" s="102" t="s">
        <v>701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101.43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755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13.86</v>
      </c>
      <c r="I853" s="116">
        <f t="shared" si="142"/>
        <v>27.72</v>
      </c>
      <c r="J853" s="116">
        <f t="shared" si="143"/>
        <v>0</v>
      </c>
      <c r="K853" s="116"/>
    </row>
    <row r="854" spans="1:11" ht="25.5" x14ac:dyDescent="0.2">
      <c r="A854" s="252" t="s">
        <v>755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59.75</v>
      </c>
      <c r="I854" s="116">
        <f t="shared" si="142"/>
        <v>179.25</v>
      </c>
      <c r="J854" s="116">
        <f t="shared" si="143"/>
        <v>0</v>
      </c>
      <c r="K854" s="116"/>
    </row>
    <row r="855" spans="1:11" x14ac:dyDescent="0.2">
      <c r="A855" s="252" t="s">
        <v>755</v>
      </c>
      <c r="B855" s="102" t="s">
        <v>704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174.02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755</v>
      </c>
      <c r="B856" s="109" t="s">
        <v>786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102.38</v>
      </c>
      <c r="I856" s="116">
        <f t="shared" si="142"/>
        <v>511.9</v>
      </c>
      <c r="J856" s="116">
        <f t="shared" si="143"/>
        <v>0</v>
      </c>
      <c r="K856" s="251"/>
    </row>
    <row r="857" spans="1:11" x14ac:dyDescent="0.2">
      <c r="A857" s="252" t="s">
        <v>755</v>
      </c>
      <c r="B857" s="102" t="s">
        <v>643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11.54</v>
      </c>
      <c r="I857" s="116">
        <f t="shared" si="142"/>
        <v>34.619999999999997</v>
      </c>
      <c r="J857" s="116">
        <f t="shared" si="143"/>
        <v>0</v>
      </c>
      <c r="K857" s="116"/>
    </row>
    <row r="858" spans="1:11" x14ac:dyDescent="0.2">
      <c r="A858" s="252" t="s">
        <v>755</v>
      </c>
      <c r="B858" s="102" t="s">
        <v>714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877.7</v>
      </c>
      <c r="I858" s="116">
        <f t="shared" si="142"/>
        <v>2633.1</v>
      </c>
      <c r="J858" s="116">
        <f t="shared" si="143"/>
        <v>0</v>
      </c>
      <c r="K858" s="116"/>
    </row>
    <row r="859" spans="1:11" x14ac:dyDescent="0.2">
      <c r="A859" s="252" t="s">
        <v>755</v>
      </c>
      <c r="B859" s="102" t="s">
        <v>716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819.12</v>
      </c>
      <c r="I859" s="116">
        <f t="shared" si="142"/>
        <v>2457.36</v>
      </c>
      <c r="J859" s="116">
        <f t="shared" si="143"/>
        <v>0</v>
      </c>
      <c r="K859" s="116"/>
    </row>
    <row r="860" spans="1:11" ht="25.5" x14ac:dyDescent="0.2">
      <c r="A860" s="252" t="s">
        <v>755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755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23.38</v>
      </c>
      <c r="I861" s="116">
        <f t="shared" si="142"/>
        <v>70.14</v>
      </c>
      <c r="J861" s="116">
        <f>F861*H861</f>
        <v>0</v>
      </c>
      <c r="K861" s="116"/>
    </row>
    <row r="862" spans="1:11" ht="25.5" x14ac:dyDescent="0.2">
      <c r="A862" s="252" t="s">
        <v>755</v>
      </c>
      <c r="B862" s="109" t="s">
        <v>636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42.04</v>
      </c>
      <c r="I862" s="116">
        <f t="shared" si="142"/>
        <v>126.12</v>
      </c>
      <c r="J862" s="116">
        <f>F862*H862</f>
        <v>0</v>
      </c>
      <c r="K862" s="116"/>
    </row>
    <row r="863" spans="1:11" ht="25.5" x14ac:dyDescent="0.2">
      <c r="A863" s="252" t="s">
        <v>755</v>
      </c>
      <c r="B863" s="109" t="s">
        <v>638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105.07</v>
      </c>
      <c r="I863" s="116">
        <f t="shared" si="142"/>
        <v>315.20999999999998</v>
      </c>
      <c r="J863" s="116">
        <f>F863*H863</f>
        <v>0</v>
      </c>
      <c r="K863" s="116"/>
    </row>
    <row r="864" spans="1:11" ht="25.5" x14ac:dyDescent="0.2">
      <c r="A864" s="252" t="s">
        <v>755</v>
      </c>
      <c r="B864" s="102" t="s">
        <v>651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13.7</v>
      </c>
      <c r="I864" s="116">
        <f t="shared" si="142"/>
        <v>137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SUMIF('Lote-08_RDRA_34,5kV'!$B$10:$B$123,Composições!B866,'Lote-08_RDRA_34,5kV'!$D$10:$D$123)</f>
        <v>0</v>
      </c>
      <c r="G866" s="241"/>
      <c r="H866" s="244"/>
      <c r="I866" s="241">
        <f>SUM(I867:I881)</f>
        <v>7343.74</v>
      </c>
      <c r="J866" s="241">
        <f>SUM(J867:J881)</f>
        <v>0</v>
      </c>
      <c r="K866" s="241">
        <v>14.48</v>
      </c>
    </row>
    <row r="867" spans="1:11" x14ac:dyDescent="0.2">
      <c r="A867" s="252" t="s">
        <v>755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255.96</v>
      </c>
      <c r="I867" s="116">
        <f t="shared" ref="I867:I881" si="145">H867*G867</f>
        <v>255.96</v>
      </c>
      <c r="J867" s="116">
        <f t="shared" ref="J867:J877" si="146">F867*H867</f>
        <v>0</v>
      </c>
      <c r="K867" s="116"/>
    </row>
    <row r="868" spans="1:11" x14ac:dyDescent="0.2">
      <c r="A868" s="252" t="s">
        <v>755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3.33</v>
      </c>
      <c r="I868" s="116">
        <f t="shared" si="145"/>
        <v>46.62</v>
      </c>
      <c r="J868" s="116">
        <f t="shared" si="146"/>
        <v>0</v>
      </c>
      <c r="K868" s="116"/>
    </row>
    <row r="869" spans="1:11" x14ac:dyDescent="0.2">
      <c r="A869" s="252" t="s">
        <v>755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52.33</v>
      </c>
      <c r="I869" s="116">
        <f t="shared" si="145"/>
        <v>732.62</v>
      </c>
      <c r="J869" s="116">
        <f t="shared" si="146"/>
        <v>0</v>
      </c>
      <c r="K869" s="116"/>
    </row>
    <row r="870" spans="1:11" x14ac:dyDescent="0.2">
      <c r="A870" s="252" t="s">
        <v>755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40.39</v>
      </c>
      <c r="I870" s="116">
        <f t="shared" si="145"/>
        <v>121.17</v>
      </c>
      <c r="J870" s="116">
        <f t="shared" si="146"/>
        <v>0</v>
      </c>
      <c r="K870" s="116"/>
    </row>
    <row r="871" spans="1:11" ht="25.5" x14ac:dyDescent="0.2">
      <c r="A871" s="252" t="s">
        <v>755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13.86</v>
      </c>
      <c r="I871" s="116">
        <f t="shared" si="145"/>
        <v>27.72</v>
      </c>
      <c r="J871" s="116">
        <f t="shared" si="146"/>
        <v>0</v>
      </c>
      <c r="K871" s="116"/>
    </row>
    <row r="872" spans="1:11" ht="25.5" x14ac:dyDescent="0.2">
      <c r="A872" s="252" t="s">
        <v>755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59.75</v>
      </c>
      <c r="I872" s="116">
        <f t="shared" si="145"/>
        <v>179.25</v>
      </c>
      <c r="J872" s="116">
        <f t="shared" si="146"/>
        <v>0</v>
      </c>
      <c r="K872" s="116"/>
    </row>
    <row r="873" spans="1:11" x14ac:dyDescent="0.2">
      <c r="A873" s="252" t="s">
        <v>755</v>
      </c>
      <c r="B873" s="102" t="s">
        <v>704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174.02</v>
      </c>
      <c r="I873" s="116">
        <f t="shared" si="145"/>
        <v>522.05999999999995</v>
      </c>
      <c r="J873" s="116">
        <f t="shared" si="146"/>
        <v>0</v>
      </c>
      <c r="K873" s="116"/>
    </row>
    <row r="874" spans="1:11" ht="25.5" x14ac:dyDescent="0.2">
      <c r="A874" s="252" t="s">
        <v>755</v>
      </c>
      <c r="B874" s="109" t="s">
        <v>635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755</v>
      </c>
      <c r="B875" s="102" t="s">
        <v>642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11.54</v>
      </c>
      <c r="I875" s="116">
        <f t="shared" si="145"/>
        <v>34.619999999999997</v>
      </c>
      <c r="J875" s="116">
        <f t="shared" si="146"/>
        <v>0</v>
      </c>
      <c r="K875" s="116"/>
    </row>
    <row r="876" spans="1:11" x14ac:dyDescent="0.2">
      <c r="A876" s="252" t="s">
        <v>755</v>
      </c>
      <c r="B876" s="102" t="s">
        <v>714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877.7</v>
      </c>
      <c r="I876" s="116">
        <f t="shared" si="145"/>
        <v>2633.1</v>
      </c>
      <c r="J876" s="116">
        <f t="shared" si="146"/>
        <v>0</v>
      </c>
      <c r="K876" s="116"/>
    </row>
    <row r="877" spans="1:11" x14ac:dyDescent="0.2">
      <c r="A877" s="252" t="s">
        <v>755</v>
      </c>
      <c r="B877" s="102" t="s">
        <v>716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819.12</v>
      </c>
      <c r="I877" s="116">
        <f t="shared" si="145"/>
        <v>2457.36</v>
      </c>
      <c r="J877" s="116">
        <f t="shared" si="146"/>
        <v>0</v>
      </c>
      <c r="K877" s="116"/>
    </row>
    <row r="878" spans="1:11" ht="25.5" x14ac:dyDescent="0.2">
      <c r="A878" s="252" t="s">
        <v>755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755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23.38</v>
      </c>
      <c r="I879" s="116">
        <f t="shared" si="145"/>
        <v>70.14</v>
      </c>
      <c r="J879" s="116">
        <f>F879*H879</f>
        <v>0</v>
      </c>
      <c r="K879" s="116"/>
    </row>
    <row r="880" spans="1:11" ht="25.5" x14ac:dyDescent="0.2">
      <c r="A880" s="252" t="s">
        <v>755</v>
      </c>
      <c r="B880" s="109" t="s">
        <v>636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42.04</v>
      </c>
      <c r="I880" s="116">
        <f t="shared" si="145"/>
        <v>126.12</v>
      </c>
      <c r="J880" s="116">
        <f>F880*H880</f>
        <v>0</v>
      </c>
      <c r="K880" s="116"/>
    </row>
    <row r="881" spans="1:11" ht="25.5" x14ac:dyDescent="0.2">
      <c r="A881" s="252" t="s">
        <v>755</v>
      </c>
      <c r="B881" s="102" t="s">
        <v>651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13.7</v>
      </c>
      <c r="I881" s="116">
        <f t="shared" si="145"/>
        <v>137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SUMIF('Lote-08_RDRA_34,5kV'!$B$10:$B$123,Composições!B883,'Lote-08_RDRA_34,5kV'!$D$10:$D$123)</f>
        <v>836</v>
      </c>
      <c r="G883" s="241"/>
      <c r="H883" s="240"/>
      <c r="I883" s="241">
        <f>SUM(I884:I888)</f>
        <v>86.55</v>
      </c>
      <c r="J883" s="241">
        <f>SUM(J884:J888)</f>
        <v>72355.8</v>
      </c>
      <c r="K883" s="241">
        <v>0.5</v>
      </c>
    </row>
    <row r="884" spans="1:11" x14ac:dyDescent="0.2">
      <c r="A884" s="252" t="s">
        <v>755</v>
      </c>
      <c r="B884" s="109" t="s">
        <v>750</v>
      </c>
      <c r="C884" s="118" t="s">
        <v>525</v>
      </c>
      <c r="D884" s="116" t="s">
        <v>32</v>
      </c>
      <c r="E884" s="116"/>
      <c r="F884" s="116">
        <f>$F$883*G884</f>
        <v>836</v>
      </c>
      <c r="G884" s="116">
        <v>1</v>
      </c>
      <c r="H884" s="120">
        <f>VLOOKUP(B884,Insumos!$A$2:$C$204,3,FALSE)</f>
        <v>11.55</v>
      </c>
      <c r="I884" s="116">
        <f>H884*G884</f>
        <v>11.55</v>
      </c>
      <c r="J884" s="116">
        <f>F884*H884</f>
        <v>9655.7999999999993</v>
      </c>
      <c r="K884" s="116"/>
    </row>
    <row r="885" spans="1:11" x14ac:dyDescent="0.2">
      <c r="A885" s="252" t="s">
        <v>755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836</v>
      </c>
      <c r="G885" s="116">
        <v>1</v>
      </c>
      <c r="H885" s="120">
        <f>VLOOKUP(B885,Insumos!$A$2:$C$204,3,FALSE)</f>
        <v>36.47</v>
      </c>
      <c r="I885" s="116">
        <f>H885*G885</f>
        <v>36.47</v>
      </c>
      <c r="J885" s="116">
        <f>F885*H885</f>
        <v>30488.92</v>
      </c>
      <c r="K885" s="116"/>
    </row>
    <row r="886" spans="1:11" x14ac:dyDescent="0.2">
      <c r="A886" s="252" t="s">
        <v>755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836</v>
      </c>
      <c r="G886" s="116">
        <v>1</v>
      </c>
      <c r="H886" s="120">
        <f>VLOOKUP(B886,Insumos!$A$2:$C$204,3,FALSE)</f>
        <v>3.33</v>
      </c>
      <c r="I886" s="116">
        <f>H886*G886</f>
        <v>3.33</v>
      </c>
      <c r="J886" s="116">
        <f>F886*H886</f>
        <v>2783.88</v>
      </c>
      <c r="K886" s="116"/>
    </row>
    <row r="887" spans="1:11" ht="25.5" x14ac:dyDescent="0.2">
      <c r="A887" s="252" t="s">
        <v>755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836</v>
      </c>
      <c r="G887" s="116">
        <v>1</v>
      </c>
      <c r="H887" s="120">
        <f>VLOOKUP(B887,Insumos!$A$2:$C$204,3,FALSE)</f>
        <v>25.34</v>
      </c>
      <c r="I887" s="116">
        <f>H887*G887</f>
        <v>25.34</v>
      </c>
      <c r="J887" s="116">
        <f>F887*H887</f>
        <v>21184.240000000002</v>
      </c>
      <c r="K887" s="116"/>
    </row>
    <row r="888" spans="1:11" x14ac:dyDescent="0.2">
      <c r="A888" s="252" t="s">
        <v>755</v>
      </c>
      <c r="B888" s="109" t="s">
        <v>639</v>
      </c>
      <c r="C888" s="118" t="s">
        <v>525</v>
      </c>
      <c r="D888" s="116" t="s">
        <v>32</v>
      </c>
      <c r="E888" s="116"/>
      <c r="F888" s="116">
        <f>$F$883*G888</f>
        <v>836</v>
      </c>
      <c r="G888" s="116">
        <v>1</v>
      </c>
      <c r="H888" s="120">
        <f>VLOOKUP(B888,Insumos!$A$2:$C$204,3,FALSE)</f>
        <v>9.86</v>
      </c>
      <c r="I888" s="116">
        <f>H888*G888</f>
        <v>9.86</v>
      </c>
      <c r="J888" s="116">
        <f>F888*H888</f>
        <v>8242.9599999999991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SUMIF('Lote-08_RDRA_34,5kV'!$B$10:$B$123,Composições!B890,'Lote-08_RDRA_34,5kV'!$D$10:$D$123)</f>
        <v>112</v>
      </c>
      <c r="G890" s="241"/>
      <c r="H890" s="240"/>
      <c r="I890" s="241">
        <f>SUM(I891:I895)</f>
        <v>90.36</v>
      </c>
      <c r="J890" s="241">
        <f>SUM(J891:J895)</f>
        <v>10120.32</v>
      </c>
      <c r="K890" s="241">
        <v>0.5</v>
      </c>
    </row>
    <row r="891" spans="1:11" ht="25.5" x14ac:dyDescent="0.2">
      <c r="A891" s="252" t="s">
        <v>755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112</v>
      </c>
      <c r="G891" s="116">
        <v>1</v>
      </c>
      <c r="H891" s="120">
        <f>VLOOKUP(B891,Insumos!$A$2:$C$204,3,FALSE)</f>
        <v>15.36</v>
      </c>
      <c r="I891" s="116">
        <f>H891*G891</f>
        <v>15.36</v>
      </c>
      <c r="J891" s="116">
        <f>F891*H891</f>
        <v>1720.32</v>
      </c>
      <c r="K891" s="116"/>
    </row>
    <row r="892" spans="1:11" x14ac:dyDescent="0.2">
      <c r="A892" s="252" t="s">
        <v>755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112</v>
      </c>
      <c r="G892" s="116">
        <v>1</v>
      </c>
      <c r="H892" s="120">
        <f>VLOOKUP(B892,Insumos!$A$2:$C$204,3,FALSE)</f>
        <v>36.47</v>
      </c>
      <c r="I892" s="116">
        <f>H892*G892</f>
        <v>36.47</v>
      </c>
      <c r="J892" s="116">
        <f>F892*H892</f>
        <v>4084.64</v>
      </c>
      <c r="K892" s="116"/>
    </row>
    <row r="893" spans="1:11" ht="25.5" x14ac:dyDescent="0.2">
      <c r="A893" s="252" t="s">
        <v>755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112</v>
      </c>
      <c r="G893" s="116">
        <v>1</v>
      </c>
      <c r="H893" s="120">
        <f>VLOOKUP(B893,Insumos!$A$2:$C$204,3,FALSE)</f>
        <v>25.34</v>
      </c>
      <c r="I893" s="116">
        <f>H893*G893</f>
        <v>25.34</v>
      </c>
      <c r="J893" s="116">
        <f>F893*H893</f>
        <v>2838.08</v>
      </c>
      <c r="K893" s="116"/>
    </row>
    <row r="894" spans="1:11" x14ac:dyDescent="0.2">
      <c r="A894" s="252" t="s">
        <v>755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112</v>
      </c>
      <c r="G894" s="116">
        <v>1</v>
      </c>
      <c r="H894" s="120">
        <f>VLOOKUP(B894,Insumos!$A$2:$C$204,3,FALSE)</f>
        <v>3.33</v>
      </c>
      <c r="I894" s="116">
        <f>H894*G894</f>
        <v>3.33</v>
      </c>
      <c r="J894" s="116">
        <f>F894*H894</f>
        <v>372.96</v>
      </c>
      <c r="K894" s="116"/>
    </row>
    <row r="895" spans="1:11" x14ac:dyDescent="0.2">
      <c r="A895" s="252" t="s">
        <v>755</v>
      </c>
      <c r="B895" s="109" t="s">
        <v>639</v>
      </c>
      <c r="C895" s="118" t="s">
        <v>526</v>
      </c>
      <c r="D895" s="116" t="s">
        <v>32</v>
      </c>
      <c r="E895" s="116"/>
      <c r="F895" s="116">
        <f>$F$890*G895</f>
        <v>112</v>
      </c>
      <c r="G895" s="116">
        <v>1</v>
      </c>
      <c r="H895" s="120">
        <f>VLOOKUP(B895,Insumos!$A$2:$C$204,3,FALSE)</f>
        <v>9.86</v>
      </c>
      <c r="I895" s="116">
        <f>H895*G895</f>
        <v>9.86</v>
      </c>
      <c r="J895" s="116">
        <f>F895*H895</f>
        <v>1104.32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SUMIF('Lote-08_RDRA_34,5kV'!$B$10:$B$123,Composições!B897,'Lote-08_RDRA_34,5kV'!$D$10:$D$123)</f>
        <v>80</v>
      </c>
      <c r="G897" s="241"/>
      <c r="H897" s="240"/>
      <c r="I897" s="241">
        <f>SUM(I898:I902)</f>
        <v>152.05000000000001</v>
      </c>
      <c r="J897" s="241">
        <f>SUM(J898:J903)</f>
        <v>12164</v>
      </c>
      <c r="K897" s="241">
        <v>1</v>
      </c>
    </row>
    <row r="898" spans="1:11" ht="25.5" x14ac:dyDescent="0.2">
      <c r="A898" s="252" t="s">
        <v>755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160</v>
      </c>
      <c r="G898" s="116">
        <v>2</v>
      </c>
      <c r="H898" s="120">
        <f>VLOOKUP(B898,Insumos!$A$2:$C$204,3,FALSE)</f>
        <v>15.36</v>
      </c>
      <c r="I898" s="116">
        <f>H898*G898</f>
        <v>30.72</v>
      </c>
      <c r="J898" s="116">
        <f>F898*H898</f>
        <v>2457.6</v>
      </c>
      <c r="K898" s="116"/>
    </row>
    <row r="899" spans="1:11" x14ac:dyDescent="0.2">
      <c r="A899" s="252" t="s">
        <v>755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160</v>
      </c>
      <c r="G899" s="116">
        <v>2</v>
      </c>
      <c r="H899" s="120">
        <f>VLOOKUP(B899,Insumos!$A$2:$C$204,3,FALSE)</f>
        <v>36.47</v>
      </c>
      <c r="I899" s="116">
        <f>H899*G899</f>
        <v>72.94</v>
      </c>
      <c r="J899" s="116">
        <f>F899*H899</f>
        <v>5835.2</v>
      </c>
      <c r="K899" s="116"/>
    </row>
    <row r="900" spans="1:11" ht="25.5" x14ac:dyDescent="0.2">
      <c r="A900" s="252" t="s">
        <v>755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80</v>
      </c>
      <c r="G900" s="116">
        <v>1</v>
      </c>
      <c r="H900" s="120">
        <f>VLOOKUP(B900,Insumos!$A$2:$C$204,3,FALSE)</f>
        <v>25.34</v>
      </c>
      <c r="I900" s="116">
        <f>H900*G900</f>
        <v>25.34</v>
      </c>
      <c r="J900" s="116">
        <f>F900*H900</f>
        <v>2027.2</v>
      </c>
      <c r="K900" s="116"/>
    </row>
    <row r="901" spans="1:11" x14ac:dyDescent="0.2">
      <c r="A901" s="252" t="s">
        <v>755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80</v>
      </c>
      <c r="G901" s="116">
        <v>1</v>
      </c>
      <c r="H901" s="120">
        <f>VLOOKUP(B901,Insumos!$A$2:$C$204,3,FALSE)</f>
        <v>3.33</v>
      </c>
      <c r="I901" s="116">
        <f>H901*G901</f>
        <v>3.33</v>
      </c>
      <c r="J901" s="116">
        <f>F901*H901</f>
        <v>266.39999999999998</v>
      </c>
      <c r="K901" s="116"/>
    </row>
    <row r="902" spans="1:11" x14ac:dyDescent="0.2">
      <c r="A902" s="252" t="s">
        <v>755</v>
      </c>
      <c r="B902" s="109" t="s">
        <v>639</v>
      </c>
      <c r="C902" s="118" t="s">
        <v>527</v>
      </c>
      <c r="D902" s="116" t="s">
        <v>32</v>
      </c>
      <c r="E902" s="116"/>
      <c r="F902" s="116">
        <f>$F$897*G902</f>
        <v>160</v>
      </c>
      <c r="G902" s="116">
        <v>2</v>
      </c>
      <c r="H902" s="120">
        <f>VLOOKUP(B902,Insumos!$A$2:$C$204,3,FALSE)</f>
        <v>9.86</v>
      </c>
      <c r="I902" s="116">
        <f>H902*G902</f>
        <v>19.72</v>
      </c>
      <c r="J902" s="116">
        <f>F902*H902</f>
        <v>1577.6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SUMIF('Lote-08_RDRA_34,5kV'!$B$10:$B$123,Composições!B904,'Lote-08_RDRA_34,5kV'!$D$10:$D$123)</f>
        <v>182</v>
      </c>
      <c r="G904" s="241"/>
      <c r="H904" s="240"/>
      <c r="I904" s="241">
        <f>SUM(I905:I910)</f>
        <v>126.84</v>
      </c>
      <c r="J904" s="241">
        <f>SUM(J905:J910)</f>
        <v>23084.880000000001</v>
      </c>
      <c r="K904" s="241">
        <v>1</v>
      </c>
    </row>
    <row r="905" spans="1:11" ht="25.5" x14ac:dyDescent="0.2">
      <c r="A905" s="252" t="s">
        <v>755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182</v>
      </c>
      <c r="G905" s="116">
        <v>1</v>
      </c>
      <c r="H905" s="120">
        <f>VLOOKUP(B905,Insumos!$A$2:$C$204,3,FALSE)</f>
        <v>15.36</v>
      </c>
      <c r="I905" s="116">
        <f t="shared" ref="I905:I910" si="148">H905*G905</f>
        <v>15.36</v>
      </c>
      <c r="J905" s="116">
        <f t="shared" ref="J905:J910" si="149">F905*H905</f>
        <v>2795.52</v>
      </c>
      <c r="K905" s="116"/>
    </row>
    <row r="906" spans="1:11" s="106" customFormat="1" x14ac:dyDescent="0.2">
      <c r="A906" s="252" t="s">
        <v>755</v>
      </c>
      <c r="B906" s="102" t="s">
        <v>724</v>
      </c>
      <c r="C906" s="118" t="s">
        <v>524</v>
      </c>
      <c r="D906" s="116" t="s">
        <v>32</v>
      </c>
      <c r="E906" s="116"/>
      <c r="F906" s="116">
        <f t="shared" si="147"/>
        <v>182</v>
      </c>
      <c r="G906" s="116">
        <v>1</v>
      </c>
      <c r="H906" s="120">
        <f>VLOOKUP(B906,Insumos!$A$2:$C$204,3,FALSE)</f>
        <v>72.95</v>
      </c>
      <c r="I906" s="116">
        <f t="shared" si="148"/>
        <v>72.95</v>
      </c>
      <c r="J906" s="116">
        <f t="shared" si="149"/>
        <v>13276.9</v>
      </c>
      <c r="K906" s="116"/>
    </row>
    <row r="907" spans="1:11" x14ac:dyDescent="0.2">
      <c r="A907" s="252" t="s">
        <v>755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182</v>
      </c>
      <c r="G907" s="116">
        <v>1</v>
      </c>
      <c r="H907" s="120">
        <f>VLOOKUP(B907,Insumos!$A$2:$C$204,3,FALSE)</f>
        <v>3.33</v>
      </c>
      <c r="I907" s="116">
        <f t="shared" si="148"/>
        <v>3.33</v>
      </c>
      <c r="J907" s="116">
        <f t="shared" si="149"/>
        <v>606.05999999999995</v>
      </c>
      <c r="K907" s="116"/>
    </row>
    <row r="908" spans="1:11" ht="25.5" x14ac:dyDescent="0.2">
      <c r="A908" s="252" t="s">
        <v>755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182</v>
      </c>
      <c r="G908" s="116">
        <v>1</v>
      </c>
      <c r="H908" s="120">
        <f>VLOOKUP(B908,Insumos!$A$2:$C$204,3,FALSE)</f>
        <v>25.34</v>
      </c>
      <c r="I908" s="116">
        <f t="shared" si="148"/>
        <v>25.34</v>
      </c>
      <c r="J908" s="116">
        <f t="shared" si="149"/>
        <v>4611.88</v>
      </c>
      <c r="K908" s="116"/>
    </row>
    <row r="909" spans="1:11" x14ac:dyDescent="0.2">
      <c r="A909" s="252" t="s">
        <v>755</v>
      </c>
      <c r="B909" s="109" t="s">
        <v>639</v>
      </c>
      <c r="C909" s="118" t="s">
        <v>524</v>
      </c>
      <c r="D909" s="116" t="s">
        <v>32</v>
      </c>
      <c r="E909" s="116"/>
      <c r="F909" s="116">
        <f t="shared" si="147"/>
        <v>182</v>
      </c>
      <c r="G909" s="116">
        <v>1</v>
      </c>
      <c r="H909" s="120">
        <f>VLOOKUP(B909,Insumos!$A$2:$C$204,3,FALSE)</f>
        <v>9.86</v>
      </c>
      <c r="I909" s="116">
        <f t="shared" si="148"/>
        <v>9.86</v>
      </c>
      <c r="J909" s="116">
        <f t="shared" si="149"/>
        <v>1794.52</v>
      </c>
      <c r="K909" s="116"/>
    </row>
    <row r="910" spans="1:11" x14ac:dyDescent="0.2">
      <c r="A910" s="252" t="s">
        <v>755</v>
      </c>
      <c r="B910" s="109" t="s">
        <v>751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25.9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SUMIF('Lote-08_RDRA_34,5kV'!$B$10:$B$123,Composições!B912,'Lote-08_RDRA_34,5kV'!$D$10:$D$123)</f>
        <v>106</v>
      </c>
      <c r="G912" s="241"/>
      <c r="H912" s="240"/>
      <c r="I912" s="241">
        <f>SUM(I913:I919)</f>
        <v>126.84</v>
      </c>
      <c r="J912" s="241">
        <f>SUM(J913:J919)</f>
        <v>13445.04</v>
      </c>
      <c r="K912" s="241">
        <v>1</v>
      </c>
    </row>
    <row r="913" spans="1:11" ht="25.5" x14ac:dyDescent="0.2">
      <c r="A913" s="252" t="s">
        <v>755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106</v>
      </c>
      <c r="G913" s="116">
        <v>1</v>
      </c>
      <c r="H913" s="120">
        <f>VLOOKUP(B913,Insumos!$A$2:$C$204,3,FALSE)</f>
        <v>15.36</v>
      </c>
      <c r="I913" s="116">
        <f t="shared" ref="I913:I919" si="151">H913*G913</f>
        <v>15.36</v>
      </c>
      <c r="J913" s="116">
        <f t="shared" ref="J913:J919" si="152">F913*H913</f>
        <v>1628.16</v>
      </c>
      <c r="K913" s="116"/>
    </row>
    <row r="914" spans="1:11" x14ac:dyDescent="0.2">
      <c r="A914" s="252" t="s">
        <v>755</v>
      </c>
      <c r="B914" s="102" t="s">
        <v>724</v>
      </c>
      <c r="C914" s="118" t="s">
        <v>529</v>
      </c>
      <c r="D914" s="116" t="s">
        <v>32</v>
      </c>
      <c r="E914" s="116"/>
      <c r="F914" s="116">
        <f t="shared" si="150"/>
        <v>106</v>
      </c>
      <c r="G914" s="116">
        <v>1</v>
      </c>
      <c r="H914" s="120">
        <f>VLOOKUP(B914,Insumos!$A$2:$C$204,3,FALSE)</f>
        <v>72.95</v>
      </c>
      <c r="I914" s="116">
        <f t="shared" si="151"/>
        <v>72.95</v>
      </c>
      <c r="J914" s="116">
        <f t="shared" si="152"/>
        <v>7732.7</v>
      </c>
      <c r="K914" s="116"/>
    </row>
    <row r="915" spans="1:11" x14ac:dyDescent="0.2">
      <c r="A915" s="252" t="s">
        <v>755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106</v>
      </c>
      <c r="G915" s="116">
        <v>1</v>
      </c>
      <c r="H915" s="120">
        <f>VLOOKUP(B915,Insumos!$A$2:$C$204,3,FALSE)</f>
        <v>3.33</v>
      </c>
      <c r="I915" s="116">
        <f t="shared" si="151"/>
        <v>3.33</v>
      </c>
      <c r="J915" s="116">
        <f t="shared" si="152"/>
        <v>352.98</v>
      </c>
      <c r="K915" s="116"/>
    </row>
    <row r="916" spans="1:11" ht="25.5" x14ac:dyDescent="0.2">
      <c r="A916" s="252" t="s">
        <v>755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106</v>
      </c>
      <c r="G916" s="116">
        <v>1</v>
      </c>
      <c r="H916" s="120">
        <f>VLOOKUP(B916,Insumos!$A$2:$C$204,3,FALSE)</f>
        <v>25.34</v>
      </c>
      <c r="I916" s="116">
        <f t="shared" si="151"/>
        <v>25.34</v>
      </c>
      <c r="J916" s="116">
        <f t="shared" si="152"/>
        <v>2686.04</v>
      </c>
      <c r="K916" s="116"/>
    </row>
    <row r="917" spans="1:11" x14ac:dyDescent="0.2">
      <c r="A917" s="252" t="s">
        <v>755</v>
      </c>
      <c r="B917" s="109" t="s">
        <v>639</v>
      </c>
      <c r="C917" s="118" t="s">
        <v>529</v>
      </c>
      <c r="D917" s="116" t="s">
        <v>32</v>
      </c>
      <c r="E917" s="116"/>
      <c r="F917" s="116">
        <f t="shared" si="150"/>
        <v>106</v>
      </c>
      <c r="G917" s="116">
        <v>1</v>
      </c>
      <c r="H917" s="120">
        <f>VLOOKUP(B917,Insumos!$A$2:$C$204,3,FALSE)</f>
        <v>9.86</v>
      </c>
      <c r="I917" s="116">
        <f t="shared" si="151"/>
        <v>9.86</v>
      </c>
      <c r="J917" s="116">
        <f t="shared" si="152"/>
        <v>1045.1600000000001</v>
      </c>
      <c r="K917" s="116"/>
    </row>
    <row r="918" spans="1:11" x14ac:dyDescent="0.2">
      <c r="A918" s="252" t="s">
        <v>755</v>
      </c>
      <c r="B918" s="109" t="s">
        <v>751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25.9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755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15.07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SUMIF('Lote-08_RDRA_34,5kV'!$B$10:$B$123,Composições!B921,'Lote-08_RDRA_34,5kV'!$D$10:$D$123)</f>
        <v>53</v>
      </c>
      <c r="G921" s="241"/>
      <c r="H921" s="240"/>
      <c r="I921" s="241">
        <f>SUM(I922:I927)</f>
        <v>289.47000000000003</v>
      </c>
      <c r="J921" s="241">
        <f>SUM(J922:J927)</f>
        <v>15341.91</v>
      </c>
      <c r="K921" s="241">
        <v>1.5</v>
      </c>
    </row>
    <row r="922" spans="1:11" ht="25.5" x14ac:dyDescent="0.2">
      <c r="A922" s="252" t="s">
        <v>755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106</v>
      </c>
      <c r="G922" s="116">
        <v>2</v>
      </c>
      <c r="H922" s="120">
        <f>VLOOKUP(B922,Insumos!$A$2:$C$204,3,FALSE)</f>
        <v>15.36</v>
      </c>
      <c r="I922" s="116">
        <f t="shared" ref="I922:I927" si="154">H922*G922</f>
        <v>30.72</v>
      </c>
      <c r="J922" s="116">
        <f t="shared" ref="J922:J927" si="155">F922*H922</f>
        <v>1628.16</v>
      </c>
      <c r="K922" s="116"/>
    </row>
    <row r="923" spans="1:11" x14ac:dyDescent="0.2">
      <c r="A923" s="252" t="s">
        <v>755</v>
      </c>
      <c r="B923" s="102" t="s">
        <v>724</v>
      </c>
      <c r="C923" s="118" t="s">
        <v>528</v>
      </c>
      <c r="D923" s="116" t="s">
        <v>32</v>
      </c>
      <c r="E923" s="116"/>
      <c r="F923" s="116">
        <f t="shared" si="153"/>
        <v>106</v>
      </c>
      <c r="G923" s="116">
        <v>2</v>
      </c>
      <c r="H923" s="120">
        <f>VLOOKUP(B923,Insumos!$A$2:$C$204,3,FALSE)</f>
        <v>72.95</v>
      </c>
      <c r="I923" s="116">
        <f t="shared" si="154"/>
        <v>145.9</v>
      </c>
      <c r="J923" s="116">
        <f t="shared" si="155"/>
        <v>7732.7</v>
      </c>
      <c r="K923" s="116"/>
    </row>
    <row r="924" spans="1:11" ht="25.5" x14ac:dyDescent="0.2">
      <c r="A924" s="252" t="s">
        <v>755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53</v>
      </c>
      <c r="G924" s="116">
        <v>1</v>
      </c>
      <c r="H924" s="120">
        <f>VLOOKUP(B924,Insumos!$A$2:$C$204,3,FALSE)</f>
        <v>25.34</v>
      </c>
      <c r="I924" s="116">
        <f t="shared" si="154"/>
        <v>25.34</v>
      </c>
      <c r="J924" s="116">
        <f t="shared" si="155"/>
        <v>1343.02</v>
      </c>
      <c r="K924" s="116"/>
    </row>
    <row r="925" spans="1:11" x14ac:dyDescent="0.2">
      <c r="A925" s="252" t="s">
        <v>755</v>
      </c>
      <c r="B925" s="109" t="s">
        <v>639</v>
      </c>
      <c r="C925" s="118" t="s">
        <v>528</v>
      </c>
      <c r="D925" s="116" t="s">
        <v>32</v>
      </c>
      <c r="E925" s="116"/>
      <c r="F925" s="116">
        <f t="shared" si="153"/>
        <v>106</v>
      </c>
      <c r="G925" s="116">
        <v>2</v>
      </c>
      <c r="H925" s="120">
        <f>VLOOKUP(B925,Insumos!$A$2:$C$204,3,FALSE)</f>
        <v>9.86</v>
      </c>
      <c r="I925" s="116">
        <f t="shared" si="154"/>
        <v>19.72</v>
      </c>
      <c r="J925" s="116">
        <f t="shared" si="155"/>
        <v>1045.1600000000001</v>
      </c>
      <c r="K925" s="116"/>
    </row>
    <row r="926" spans="1:11" x14ac:dyDescent="0.2">
      <c r="A926" s="252" t="s">
        <v>755</v>
      </c>
      <c r="B926" s="102" t="s">
        <v>644</v>
      </c>
      <c r="C926" s="118" t="s">
        <v>528</v>
      </c>
      <c r="D926" s="116" t="s">
        <v>32</v>
      </c>
      <c r="E926" s="116"/>
      <c r="F926" s="116">
        <f t="shared" si="153"/>
        <v>53</v>
      </c>
      <c r="G926" s="116">
        <v>1</v>
      </c>
      <c r="H926" s="120">
        <f>VLOOKUP(B926,Insumos!$A$2:$C$204,3,FALSE)</f>
        <v>15.99</v>
      </c>
      <c r="I926" s="116">
        <f t="shared" si="154"/>
        <v>15.99</v>
      </c>
      <c r="J926" s="116">
        <f t="shared" si="155"/>
        <v>847.47</v>
      </c>
      <c r="K926" s="119"/>
    </row>
    <row r="927" spans="1:11" x14ac:dyDescent="0.2">
      <c r="A927" s="252" t="s">
        <v>755</v>
      </c>
      <c r="B927" s="109" t="s">
        <v>751</v>
      </c>
      <c r="C927" s="118" t="s">
        <v>528</v>
      </c>
      <c r="D927" s="116" t="s">
        <v>32</v>
      </c>
      <c r="E927" s="116"/>
      <c r="F927" s="116">
        <f t="shared" si="153"/>
        <v>106</v>
      </c>
      <c r="G927" s="116">
        <v>2</v>
      </c>
      <c r="H927" s="120">
        <f>VLOOKUP(B927,Insumos!$A$2:$C$204,3,FALSE)</f>
        <v>25.9</v>
      </c>
      <c r="I927" s="116">
        <f t="shared" si="154"/>
        <v>51.8</v>
      </c>
      <c r="J927" s="116">
        <f t="shared" si="155"/>
        <v>2745.4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SUMIF('Lote-08_RDRA_34,5kV'!$B$10:$B$123,Composições!B929,'Lote-08_RDRA_34,5kV'!$D$10:$D$123)</f>
        <v>0</v>
      </c>
      <c r="G929" s="241"/>
      <c r="H929" s="240"/>
      <c r="I929" s="241">
        <f>SUM(I930:I935)</f>
        <v>86.55</v>
      </c>
      <c r="J929" s="241">
        <f>SUM(J930:J935)</f>
        <v>0</v>
      </c>
      <c r="K929" s="241">
        <v>1</v>
      </c>
    </row>
    <row r="930" spans="1:12" x14ac:dyDescent="0.2">
      <c r="A930" s="252" t="s">
        <v>755</v>
      </c>
      <c r="B930" s="109" t="s">
        <v>750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11.55</v>
      </c>
      <c r="I930" s="116">
        <f t="shared" ref="I930:I935" si="157">H930*G930</f>
        <v>11.55</v>
      </c>
      <c r="J930" s="116">
        <f t="shared" ref="J930:J935" si="158">F930*H930</f>
        <v>0</v>
      </c>
      <c r="K930" s="116"/>
    </row>
    <row r="931" spans="1:12" x14ac:dyDescent="0.2">
      <c r="A931" s="252" t="s">
        <v>755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36.47</v>
      </c>
      <c r="I931" s="116">
        <f t="shared" si="157"/>
        <v>36.47</v>
      </c>
      <c r="J931" s="116">
        <f t="shared" si="158"/>
        <v>0</v>
      </c>
      <c r="K931" s="116"/>
    </row>
    <row r="932" spans="1:12" x14ac:dyDescent="0.2">
      <c r="A932" s="252" t="s">
        <v>755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3.33</v>
      </c>
      <c r="I932" s="116">
        <f t="shared" si="157"/>
        <v>3.33</v>
      </c>
      <c r="J932" s="116">
        <f t="shared" si="158"/>
        <v>0</v>
      </c>
      <c r="K932" s="116"/>
    </row>
    <row r="933" spans="1:12" ht="25.5" x14ac:dyDescent="0.2">
      <c r="A933" s="252" t="s">
        <v>755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25.34</v>
      </c>
      <c r="I933" s="116">
        <f t="shared" si="157"/>
        <v>25.34</v>
      </c>
      <c r="J933" s="116">
        <f t="shared" si="158"/>
        <v>0</v>
      </c>
      <c r="K933" s="116"/>
    </row>
    <row r="934" spans="1:12" x14ac:dyDescent="0.2">
      <c r="A934" s="252" t="s">
        <v>755</v>
      </c>
      <c r="B934" s="109" t="s">
        <v>639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9.86</v>
      </c>
      <c r="I934" s="116">
        <f t="shared" si="157"/>
        <v>9.86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755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15.07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SUMIF('Lote-08_RDRA_34,5kV'!$B$10:$B$123,Composições!B937,'Lote-08_RDRA_34,5kV'!$D$10:$D$123)</f>
        <v>0</v>
      </c>
      <c r="G937" s="241"/>
      <c r="H937" s="240"/>
      <c r="I937" s="241">
        <f>SUM(I938:I944)</f>
        <v>90.36</v>
      </c>
      <c r="J937" s="241">
        <f>SUM(J938:J944)</f>
        <v>0</v>
      </c>
      <c r="K937" s="241">
        <v>1</v>
      </c>
    </row>
    <row r="938" spans="1:12" ht="25.5" x14ac:dyDescent="0.2">
      <c r="A938" s="252" t="s">
        <v>755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15.36</v>
      </c>
      <c r="I938" s="242">
        <f t="shared" ref="I938:I944" si="160">H938*G938</f>
        <v>15.36</v>
      </c>
      <c r="J938" s="242"/>
      <c r="K938" s="242"/>
    </row>
    <row r="939" spans="1:12" x14ac:dyDescent="0.2">
      <c r="A939" s="252" t="s">
        <v>755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36.47</v>
      </c>
      <c r="I939" s="116">
        <f t="shared" si="160"/>
        <v>36.47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755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25.34</v>
      </c>
      <c r="I940" s="116">
        <f t="shared" si="160"/>
        <v>25.34</v>
      </c>
      <c r="J940" s="116">
        <f t="shared" si="161"/>
        <v>0</v>
      </c>
      <c r="K940" s="116"/>
    </row>
    <row r="941" spans="1:12" x14ac:dyDescent="0.2">
      <c r="A941" s="252" t="s">
        <v>755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3.33</v>
      </c>
      <c r="I941" s="116">
        <f t="shared" si="160"/>
        <v>3.33</v>
      </c>
      <c r="J941" s="116">
        <f t="shared" si="161"/>
        <v>0</v>
      </c>
      <c r="K941" s="116"/>
    </row>
    <row r="942" spans="1:12" x14ac:dyDescent="0.2">
      <c r="A942" s="252" t="s">
        <v>755</v>
      </c>
      <c r="B942" s="109" t="s">
        <v>639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9.86</v>
      </c>
      <c r="I942" s="116">
        <f t="shared" si="160"/>
        <v>9.86</v>
      </c>
      <c r="J942" s="116">
        <f t="shared" si="161"/>
        <v>0</v>
      </c>
      <c r="K942" s="116"/>
    </row>
    <row r="943" spans="1:12" x14ac:dyDescent="0.2">
      <c r="A943" s="252" t="s">
        <v>755</v>
      </c>
      <c r="B943" s="109" t="s">
        <v>751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25.9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755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15.07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SUMIF('Lote-08_RDRA_34,5kV'!$B$10:$B$123,Composições!B946,'Lote-08_RDRA_34,5kV'!$D$10:$D$123)</f>
        <v>0</v>
      </c>
      <c r="G946" s="241"/>
      <c r="H946" s="240"/>
      <c r="I946" s="241">
        <f>SUM(I947:I953)</f>
        <v>242.41</v>
      </c>
      <c r="J946" s="241">
        <f>SUM(J947:J953)</f>
        <v>0</v>
      </c>
      <c r="K946" s="241">
        <v>2</v>
      </c>
    </row>
    <row r="947" spans="1:11" ht="25.5" x14ac:dyDescent="0.2">
      <c r="A947" s="252" t="s">
        <v>755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15.36</v>
      </c>
      <c r="I947" s="116">
        <f t="shared" ref="I947:I953" si="163">H947*G947</f>
        <v>30.72</v>
      </c>
      <c r="J947" s="116">
        <f t="shared" ref="J947:J953" si="164">F947*H947</f>
        <v>0</v>
      </c>
      <c r="K947" s="116"/>
    </row>
    <row r="948" spans="1:11" x14ac:dyDescent="0.2">
      <c r="A948" s="252" t="s">
        <v>755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36.47</v>
      </c>
      <c r="I948" s="116">
        <f t="shared" si="163"/>
        <v>72.94</v>
      </c>
      <c r="J948" s="116">
        <f t="shared" si="164"/>
        <v>0</v>
      </c>
      <c r="K948" s="116"/>
    </row>
    <row r="949" spans="1:11" ht="25.5" x14ac:dyDescent="0.2">
      <c r="A949" s="252" t="s">
        <v>755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25.34</v>
      </c>
      <c r="I949" s="116">
        <f t="shared" si="163"/>
        <v>25.34</v>
      </c>
      <c r="J949" s="116">
        <f t="shared" si="164"/>
        <v>0</v>
      </c>
      <c r="K949" s="116"/>
    </row>
    <row r="950" spans="1:11" x14ac:dyDescent="0.2">
      <c r="A950" s="252" t="s">
        <v>755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3.33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755</v>
      </c>
      <c r="B951" s="109" t="s">
        <v>639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9.86</v>
      </c>
      <c r="I951" s="116">
        <f t="shared" si="163"/>
        <v>19.72</v>
      </c>
      <c r="J951" s="116">
        <f t="shared" si="164"/>
        <v>0</v>
      </c>
      <c r="K951" s="116"/>
    </row>
    <row r="952" spans="1:11" x14ac:dyDescent="0.2">
      <c r="A952" s="252" t="s">
        <v>755</v>
      </c>
      <c r="B952" s="109" t="s">
        <v>751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25.9</v>
      </c>
      <c r="I952" s="116">
        <f t="shared" si="163"/>
        <v>77.7</v>
      </c>
      <c r="J952" s="116">
        <f t="shared" si="164"/>
        <v>0</v>
      </c>
      <c r="K952" s="116"/>
    </row>
    <row r="953" spans="1:11" x14ac:dyDescent="0.2">
      <c r="A953" s="252" t="s">
        <v>755</v>
      </c>
      <c r="B953" s="102" t="s">
        <v>644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15.99</v>
      </c>
      <c r="I953" s="116">
        <f t="shared" si="163"/>
        <v>15.99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755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SUMIF('Lote-08_RDRA_34,5kV'!$B$10:$B$123,Composições!B955,'Lote-08_RDRA_34,5kV'!$D$10:$D$123)</f>
        <v>0</v>
      </c>
      <c r="G955" s="241"/>
      <c r="H955" s="240"/>
      <c r="I955" s="241">
        <f>SUM(I956:I961)</f>
        <v>86.55</v>
      </c>
      <c r="J955" s="241">
        <f>SUM(J956:J961)</f>
        <v>0</v>
      </c>
      <c r="K955" s="241">
        <v>1</v>
      </c>
    </row>
    <row r="956" spans="1:11" x14ac:dyDescent="0.2">
      <c r="A956" s="252" t="s">
        <v>755</v>
      </c>
      <c r="B956" s="109" t="s">
        <v>750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11.55</v>
      </c>
      <c r="I956" s="116">
        <f t="shared" ref="I956:I961" si="166">H956*G956</f>
        <v>11.55</v>
      </c>
      <c r="J956" s="116">
        <f t="shared" ref="J956:J961" si="167">F956*H956</f>
        <v>0</v>
      </c>
      <c r="K956" s="116"/>
    </row>
    <row r="957" spans="1:11" x14ac:dyDescent="0.2">
      <c r="A957" s="252" t="s">
        <v>755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36.47</v>
      </c>
      <c r="I957" s="116">
        <f t="shared" si="166"/>
        <v>36.47</v>
      </c>
      <c r="J957" s="116">
        <f t="shared" si="167"/>
        <v>0</v>
      </c>
      <c r="K957" s="116"/>
    </row>
    <row r="958" spans="1:11" x14ac:dyDescent="0.2">
      <c r="A958" s="252" t="s">
        <v>755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3.33</v>
      </c>
      <c r="I958" s="116">
        <f t="shared" si="166"/>
        <v>3.33</v>
      </c>
      <c r="J958" s="116">
        <f t="shared" si="167"/>
        <v>0</v>
      </c>
      <c r="K958" s="116"/>
    </row>
    <row r="959" spans="1:11" ht="25.5" x14ac:dyDescent="0.2">
      <c r="A959" s="252" t="s">
        <v>755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25.34</v>
      </c>
      <c r="I959" s="116">
        <f t="shared" si="166"/>
        <v>25.34</v>
      </c>
      <c r="J959" s="116">
        <f t="shared" si="167"/>
        <v>0</v>
      </c>
      <c r="K959" s="116"/>
    </row>
    <row r="960" spans="1:11" s="106" customFormat="1" x14ac:dyDescent="0.2">
      <c r="A960" s="252" t="s">
        <v>755</v>
      </c>
      <c r="B960" s="109" t="s">
        <v>639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9.86</v>
      </c>
      <c r="I960" s="116">
        <f t="shared" si="166"/>
        <v>9.86</v>
      </c>
      <c r="J960" s="116">
        <f t="shared" si="167"/>
        <v>0</v>
      </c>
      <c r="K960" s="116"/>
    </row>
    <row r="961" spans="1:11" ht="25.5" x14ac:dyDescent="0.2">
      <c r="A961" s="252" t="s">
        <v>755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15.07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755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SUMIF('Lote-08_RDRA_34,5kV'!$B$10:$B$123,Composições!B963,'Lote-08_RDRA_34,5kV'!$D$10:$D$123)</f>
        <v>0</v>
      </c>
      <c r="G963" s="241"/>
      <c r="H963" s="240"/>
      <c r="I963" s="241">
        <f>SUM(I964:I970)</f>
        <v>106.35</v>
      </c>
      <c r="J963" s="241">
        <f>SUM(J964:J970)</f>
        <v>0</v>
      </c>
      <c r="K963" s="241">
        <v>1</v>
      </c>
    </row>
    <row r="964" spans="1:11" ht="25.5" x14ac:dyDescent="0.2">
      <c r="A964" s="252" t="s">
        <v>755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15.36</v>
      </c>
      <c r="I964" s="116">
        <f t="shared" ref="I964:I970" si="169">H964*G964</f>
        <v>15.36</v>
      </c>
      <c r="J964" s="116">
        <f t="shared" ref="J964:J970" si="170">F964*H964</f>
        <v>0</v>
      </c>
      <c r="K964" s="116"/>
    </row>
    <row r="965" spans="1:11" x14ac:dyDescent="0.2">
      <c r="A965" s="252" t="s">
        <v>755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36.47</v>
      </c>
      <c r="I965" s="116">
        <f t="shared" si="169"/>
        <v>36.47</v>
      </c>
      <c r="J965" s="116">
        <f t="shared" si="170"/>
        <v>0</v>
      </c>
      <c r="K965" s="116"/>
    </row>
    <row r="966" spans="1:11" ht="25.5" x14ac:dyDescent="0.2">
      <c r="A966" s="252" t="s">
        <v>755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25.34</v>
      </c>
      <c r="I966" s="116">
        <f t="shared" si="169"/>
        <v>25.34</v>
      </c>
      <c r="J966" s="116">
        <f t="shared" si="170"/>
        <v>0</v>
      </c>
      <c r="K966" s="116"/>
    </row>
    <row r="967" spans="1:11" x14ac:dyDescent="0.2">
      <c r="A967" s="252" t="s">
        <v>755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3.33</v>
      </c>
      <c r="I967" s="116">
        <f t="shared" si="169"/>
        <v>3.33</v>
      </c>
      <c r="J967" s="116">
        <f t="shared" si="170"/>
        <v>0</v>
      </c>
      <c r="K967" s="116"/>
    </row>
    <row r="968" spans="1:11" x14ac:dyDescent="0.2">
      <c r="A968" s="252" t="s">
        <v>755</v>
      </c>
      <c r="B968" s="109" t="s">
        <v>639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9.86</v>
      </c>
      <c r="I968" s="116">
        <f t="shared" si="169"/>
        <v>9.86</v>
      </c>
      <c r="J968" s="116">
        <f t="shared" si="170"/>
        <v>0</v>
      </c>
      <c r="K968" s="116"/>
    </row>
    <row r="969" spans="1:11" x14ac:dyDescent="0.2">
      <c r="A969" s="252" t="s">
        <v>755</v>
      </c>
      <c r="B969" s="109" t="s">
        <v>751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25.9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755</v>
      </c>
      <c r="B970" s="102" t="s">
        <v>644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15.99</v>
      </c>
      <c r="I970" s="116">
        <f t="shared" si="169"/>
        <v>15.99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755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SUMIF('Lote-08_RDRA_34,5kV'!$B$10:$B$123,Composições!B972,'Lote-08_RDRA_34,5kV'!$D$10:$D$123)</f>
        <v>0</v>
      </c>
      <c r="G972" s="241"/>
      <c r="H972" s="240"/>
      <c r="I972" s="241">
        <f>SUM(I973:I979)</f>
        <v>245.74</v>
      </c>
      <c r="J972" s="241">
        <f>SUM(J973:J979)</f>
        <v>0</v>
      </c>
      <c r="K972" s="241">
        <v>2</v>
      </c>
    </row>
    <row r="973" spans="1:11" ht="25.5" x14ac:dyDescent="0.2">
      <c r="A973" s="252" t="s">
        <v>755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15.36</v>
      </c>
      <c r="I973" s="116">
        <f t="shared" ref="I973:I979" si="172">H973*G973</f>
        <v>30.72</v>
      </c>
      <c r="J973" s="116">
        <f t="shared" ref="J973:J979" si="173">F973*H973</f>
        <v>0</v>
      </c>
      <c r="K973" s="116"/>
    </row>
    <row r="974" spans="1:11" x14ac:dyDescent="0.2">
      <c r="A974" s="252" t="s">
        <v>755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36.47</v>
      </c>
      <c r="I974" s="116">
        <f t="shared" si="172"/>
        <v>72.94</v>
      </c>
      <c r="J974" s="116">
        <f t="shared" si="173"/>
        <v>0</v>
      </c>
      <c r="K974" s="116"/>
    </row>
    <row r="975" spans="1:11" ht="25.5" x14ac:dyDescent="0.2">
      <c r="A975" s="252" t="s">
        <v>755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25.34</v>
      </c>
      <c r="I975" s="116">
        <f t="shared" si="172"/>
        <v>25.34</v>
      </c>
      <c r="J975" s="116">
        <f t="shared" si="173"/>
        <v>0</v>
      </c>
      <c r="K975" s="116"/>
    </row>
    <row r="976" spans="1:11" x14ac:dyDescent="0.2">
      <c r="A976" s="252" t="s">
        <v>755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3.33</v>
      </c>
      <c r="I976" s="116">
        <f t="shared" si="172"/>
        <v>3.33</v>
      </c>
      <c r="J976" s="116">
        <f t="shared" si="173"/>
        <v>0</v>
      </c>
      <c r="K976" s="116"/>
    </row>
    <row r="977" spans="1:11" x14ac:dyDescent="0.2">
      <c r="A977" s="252" t="s">
        <v>755</v>
      </c>
      <c r="B977" s="109" t="s">
        <v>639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9.86</v>
      </c>
      <c r="I977" s="116">
        <f t="shared" si="172"/>
        <v>19.72</v>
      </c>
      <c r="J977" s="116">
        <f t="shared" si="173"/>
        <v>0</v>
      </c>
      <c r="K977" s="116"/>
    </row>
    <row r="978" spans="1:11" x14ac:dyDescent="0.2">
      <c r="A978" s="252" t="s">
        <v>755</v>
      </c>
      <c r="B978" s="109" t="s">
        <v>751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25.9</v>
      </c>
      <c r="I978" s="116">
        <f t="shared" si="172"/>
        <v>77.7</v>
      </c>
      <c r="J978" s="116">
        <f t="shared" si="173"/>
        <v>0</v>
      </c>
      <c r="K978" s="116"/>
    </row>
    <row r="979" spans="1:11" x14ac:dyDescent="0.2">
      <c r="A979" s="252" t="s">
        <v>755</v>
      </c>
      <c r="B979" s="102" t="s">
        <v>644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15.99</v>
      </c>
      <c r="I979" s="116">
        <f t="shared" si="172"/>
        <v>15.99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SUMIF('Lote-08_RDRA_34,5kV'!$B$10:$B$123,Composições!B981,'Lote-08_RDRA_34,5kV'!$D$10:$D$123)</f>
        <v>180</v>
      </c>
      <c r="G981" s="241"/>
      <c r="H981" s="240"/>
      <c r="I981" s="241">
        <f>SUM(I982:I986)</f>
        <v>166.97</v>
      </c>
      <c r="J981" s="241">
        <f>SUM(J982:J986)</f>
        <v>30054.6</v>
      </c>
      <c r="K981" s="241">
        <v>1</v>
      </c>
    </row>
    <row r="982" spans="1:11" x14ac:dyDescent="0.2">
      <c r="A982" s="252" t="s">
        <v>755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360</v>
      </c>
      <c r="G982" s="116">
        <v>2</v>
      </c>
      <c r="H982" s="120">
        <f>VLOOKUP(B982,Insumos!$A$2:$C$204,3,FALSE)</f>
        <v>3.33</v>
      </c>
      <c r="I982" s="116">
        <f>H982*G982</f>
        <v>6.66</v>
      </c>
      <c r="J982" s="116">
        <f>F982*H982</f>
        <v>1198.8</v>
      </c>
      <c r="K982" s="116"/>
    </row>
    <row r="983" spans="1:11" ht="25.5" x14ac:dyDescent="0.2">
      <c r="A983" s="252" t="s">
        <v>755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360</v>
      </c>
      <c r="G983" s="116">
        <v>2</v>
      </c>
      <c r="H983" s="120">
        <f>VLOOKUP(B983,Insumos!$A$2:$C$204,3,FALSE)</f>
        <v>25.34</v>
      </c>
      <c r="I983" s="116">
        <f>H983*G983</f>
        <v>50.68</v>
      </c>
      <c r="J983" s="116">
        <f>F983*H983</f>
        <v>9122.4</v>
      </c>
      <c r="K983" s="116"/>
    </row>
    <row r="984" spans="1:11" ht="25.5" x14ac:dyDescent="0.2">
      <c r="A984" s="252" t="s">
        <v>755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180</v>
      </c>
      <c r="G984" s="116">
        <v>1</v>
      </c>
      <c r="H984" s="120">
        <f>VLOOKUP(B984,Insumos!$A$2:$C$204,3,FALSE)</f>
        <v>7.65</v>
      </c>
      <c r="I984" s="116">
        <f>H984*G984</f>
        <v>7.65</v>
      </c>
      <c r="J984" s="116">
        <f>F984*H984</f>
        <v>1377</v>
      </c>
      <c r="K984" s="116"/>
    </row>
    <row r="985" spans="1:11" x14ac:dyDescent="0.2">
      <c r="A985" s="252" t="s">
        <v>755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180</v>
      </c>
      <c r="G985" s="116">
        <v>1</v>
      </c>
      <c r="H985" s="120">
        <f>VLOOKUP(B985,Insumos!$A$2:$C$204,3,FALSE)</f>
        <v>33.85</v>
      </c>
      <c r="I985" s="116">
        <f>H985*G985</f>
        <v>33.85</v>
      </c>
      <c r="J985" s="116">
        <f>F985*H985</f>
        <v>6093</v>
      </c>
      <c r="K985" s="116"/>
    </row>
    <row r="986" spans="1:11" x14ac:dyDescent="0.2">
      <c r="A986" s="252" t="s">
        <v>755</v>
      </c>
      <c r="B986" s="102" t="s">
        <v>787</v>
      </c>
      <c r="C986" s="118" t="s">
        <v>517</v>
      </c>
      <c r="D986" s="116" t="s">
        <v>32</v>
      </c>
      <c r="E986" s="116"/>
      <c r="F986" s="116">
        <f>$F$981*G986</f>
        <v>180</v>
      </c>
      <c r="G986" s="116">
        <v>1</v>
      </c>
      <c r="H986" s="120">
        <f>VLOOKUP(B986,Insumos!$A$2:$C$204,3,FALSE)</f>
        <v>68.13</v>
      </c>
      <c r="I986" s="116">
        <f>H986*G986</f>
        <v>68.13</v>
      </c>
      <c r="J986" s="116">
        <f>F986*H986</f>
        <v>12263.4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SUMIF('Lote-08_RDRA_34,5kV'!$B$10:$B$123,Composições!B988,'Lote-08_RDRA_34,5kV'!$D$10:$D$123)</f>
        <v>46</v>
      </c>
      <c r="G988" s="241"/>
      <c r="H988" s="240"/>
      <c r="I988" s="241">
        <f>SUM(I989:I993)</f>
        <v>353.25</v>
      </c>
      <c r="J988" s="241">
        <f>SUM(J989:J993)</f>
        <v>16249.5</v>
      </c>
      <c r="K988" s="241">
        <v>1</v>
      </c>
    </row>
    <row r="989" spans="1:11" x14ac:dyDescent="0.2">
      <c r="A989" s="252" t="s">
        <v>755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92</v>
      </c>
      <c r="G989" s="116">
        <v>2</v>
      </c>
      <c r="H989" s="120">
        <f>VLOOKUP(B989,Insumos!$A$2:$C$204,3,FALSE)</f>
        <v>3.33</v>
      </c>
      <c r="I989" s="116">
        <f>H989*G989</f>
        <v>6.66</v>
      </c>
      <c r="J989" s="116">
        <f>F989*H989</f>
        <v>306.36</v>
      </c>
      <c r="K989" s="116"/>
    </row>
    <row r="990" spans="1:11" ht="25.5" x14ac:dyDescent="0.2">
      <c r="A990" s="252" t="s">
        <v>755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92</v>
      </c>
      <c r="G990" s="116">
        <v>2</v>
      </c>
      <c r="H990" s="120">
        <f>VLOOKUP(B990,Insumos!$A$2:$C$204,3,FALSE)</f>
        <v>25.34</v>
      </c>
      <c r="I990" s="116">
        <f>H990*G990</f>
        <v>50.68</v>
      </c>
      <c r="J990" s="116">
        <f>F990*H990</f>
        <v>2331.2800000000002</v>
      </c>
      <c r="K990" s="116"/>
    </row>
    <row r="991" spans="1:11" ht="25.5" x14ac:dyDescent="0.2">
      <c r="A991" s="252" t="s">
        <v>755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46</v>
      </c>
      <c r="G991" s="116">
        <v>1</v>
      </c>
      <c r="H991" s="120">
        <f>VLOOKUP(B991,Insumos!$A$2:$C$204,3,FALSE)</f>
        <v>7.65</v>
      </c>
      <c r="I991" s="116">
        <f>H991*G991</f>
        <v>7.65</v>
      </c>
      <c r="J991" s="116">
        <f>F991*H991</f>
        <v>351.9</v>
      </c>
      <c r="K991" s="116"/>
    </row>
    <row r="992" spans="1:11" x14ac:dyDescent="0.2">
      <c r="A992" s="252" t="s">
        <v>755</v>
      </c>
      <c r="B992" s="102" t="s">
        <v>704</v>
      </c>
      <c r="C992" s="118" t="s">
        <v>517</v>
      </c>
      <c r="D992" s="116" t="s">
        <v>32</v>
      </c>
      <c r="E992" s="116"/>
      <c r="F992" s="116">
        <f>$F$988*G992</f>
        <v>46</v>
      </c>
      <c r="G992" s="116">
        <v>1</v>
      </c>
      <c r="H992" s="120">
        <f>VLOOKUP(B992,Insumos!$A$2:$C$204,3,FALSE)</f>
        <v>174.02</v>
      </c>
      <c r="I992" s="116">
        <f>H992*G992</f>
        <v>174.02</v>
      </c>
      <c r="J992" s="116">
        <f>F992*H992</f>
        <v>8004.92</v>
      </c>
      <c r="K992" s="116"/>
    </row>
    <row r="993" spans="1:11" x14ac:dyDescent="0.2">
      <c r="A993" s="252" t="s">
        <v>755</v>
      </c>
      <c r="B993" s="102" t="s">
        <v>702</v>
      </c>
      <c r="C993" s="118" t="s">
        <v>517</v>
      </c>
      <c r="D993" s="116" t="s">
        <v>32</v>
      </c>
      <c r="E993" s="116"/>
      <c r="F993" s="116">
        <f>$F$988*G993</f>
        <v>46</v>
      </c>
      <c r="G993" s="116">
        <v>1</v>
      </c>
      <c r="H993" s="120">
        <f>VLOOKUP(B993,Insumos!$A$2:$C$204,3,FALSE)</f>
        <v>114.24</v>
      </c>
      <c r="I993" s="116">
        <f>H993*G993</f>
        <v>114.24</v>
      </c>
      <c r="J993" s="116">
        <f>F993*H993</f>
        <v>5255.04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SUMIF('Lote-08_RDRA_34,5kV'!$B$10:$B$123,Composições!B995,'Lote-08_RDRA_34,5kV'!$D$10:$D$123)</f>
        <v>100</v>
      </c>
      <c r="G995" s="241"/>
      <c r="H995" s="240"/>
      <c r="I995" s="241">
        <f>SUM(I996:I1000)</f>
        <v>264.98</v>
      </c>
      <c r="J995" s="241">
        <f>SUM(J996:J1000)</f>
        <v>26498</v>
      </c>
      <c r="K995" s="241">
        <v>1</v>
      </c>
    </row>
    <row r="996" spans="1:11" ht="25.5" x14ac:dyDescent="0.2">
      <c r="A996" s="252" t="s">
        <v>755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100</v>
      </c>
      <c r="G996" s="116">
        <v>1</v>
      </c>
      <c r="H996" s="120">
        <f>VLOOKUP(B996,Insumos!$A$2:$C$204,3,FALSE)</f>
        <v>10.34</v>
      </c>
      <c r="I996" s="116">
        <f>H996*G996</f>
        <v>10.34</v>
      </c>
      <c r="J996" s="116">
        <f>F996*H996</f>
        <v>1034</v>
      </c>
      <c r="K996" s="116"/>
    </row>
    <row r="997" spans="1:11" x14ac:dyDescent="0.2">
      <c r="A997" s="252" t="s">
        <v>755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3.33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755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200</v>
      </c>
      <c r="G998" s="116">
        <v>2</v>
      </c>
      <c r="H998" s="120">
        <f>VLOOKUP(B998,Insumos!$A$2:$C$204,3,FALSE)</f>
        <v>25.34</v>
      </c>
      <c r="I998" s="116">
        <f>H998*G998</f>
        <v>50.68</v>
      </c>
      <c r="J998" s="116">
        <f>F998*H998</f>
        <v>5068</v>
      </c>
      <c r="K998" s="116"/>
    </row>
    <row r="999" spans="1:11" x14ac:dyDescent="0.2">
      <c r="A999" s="252" t="s">
        <v>755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200</v>
      </c>
      <c r="G999" s="116">
        <v>2</v>
      </c>
      <c r="H999" s="120">
        <f>VLOOKUP(B999,Insumos!$A$2:$C$204,3,FALSE)</f>
        <v>33.85</v>
      </c>
      <c r="I999" s="116">
        <f>H999*G999</f>
        <v>67.7</v>
      </c>
      <c r="J999" s="116">
        <f>F999*H999</f>
        <v>6770</v>
      </c>
      <c r="K999" s="116"/>
    </row>
    <row r="1000" spans="1:11" x14ac:dyDescent="0.2">
      <c r="A1000" s="252" t="s">
        <v>755</v>
      </c>
      <c r="B1000" s="102" t="s">
        <v>787</v>
      </c>
      <c r="C1000" s="118" t="s">
        <v>518</v>
      </c>
      <c r="D1000" s="116" t="s">
        <v>32</v>
      </c>
      <c r="E1000" s="116"/>
      <c r="F1000" s="116">
        <f>$F$995*G1000</f>
        <v>200</v>
      </c>
      <c r="G1000" s="116">
        <v>2</v>
      </c>
      <c r="H1000" s="120">
        <f>VLOOKUP(B1000,Insumos!$A$2:$C$204,3,FALSE)</f>
        <v>68.13</v>
      </c>
      <c r="I1000" s="116">
        <f>H1000*G1000</f>
        <v>136.26</v>
      </c>
      <c r="J1000" s="116">
        <f>F1000*H1000</f>
        <v>13626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SUMIF('Lote-08_RDRA_34,5kV'!$B$10:$B$123,Composições!B1002,'Lote-08_RDRA_34,5kV'!$D$10:$D$123)</f>
        <v>39</v>
      </c>
      <c r="G1002" s="241"/>
      <c r="H1002" s="240"/>
      <c r="I1002" s="241">
        <f>SUM(I1003:I1007)</f>
        <v>637.54</v>
      </c>
      <c r="J1002" s="241">
        <f>SUM(J1003:J1007)</f>
        <v>24864.06</v>
      </c>
      <c r="K1002" s="241">
        <v>1</v>
      </c>
    </row>
    <row r="1003" spans="1:11" s="106" customFormat="1" ht="25.5" x14ac:dyDescent="0.2">
      <c r="A1003" s="252" t="s">
        <v>755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39</v>
      </c>
      <c r="G1003" s="116">
        <v>1</v>
      </c>
      <c r="H1003" s="120">
        <f>VLOOKUP(B1003,Insumos!$A$2:$C$204,3,FALSE)</f>
        <v>10.34</v>
      </c>
      <c r="I1003" s="116">
        <f>H1003*G1003</f>
        <v>10.34</v>
      </c>
      <c r="J1003" s="116">
        <f>F1003*H1003</f>
        <v>403.26</v>
      </c>
      <c r="K1003" s="116"/>
    </row>
    <row r="1004" spans="1:11" x14ac:dyDescent="0.2">
      <c r="A1004" s="252" t="s">
        <v>755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3.33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755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78</v>
      </c>
      <c r="G1005" s="116">
        <v>2</v>
      </c>
      <c r="H1005" s="120">
        <f>VLOOKUP(B1005,Insumos!$A$2:$C$204,3,FALSE)</f>
        <v>25.34</v>
      </c>
      <c r="I1005" s="116">
        <f>H1005*G1005</f>
        <v>50.68</v>
      </c>
      <c r="J1005" s="116">
        <f>F1005*H1005</f>
        <v>1976.52</v>
      </c>
      <c r="K1005" s="116"/>
    </row>
    <row r="1006" spans="1:11" x14ac:dyDescent="0.2">
      <c r="A1006" s="252" t="s">
        <v>755</v>
      </c>
      <c r="B1006" s="102" t="s">
        <v>704</v>
      </c>
      <c r="C1006" s="118" t="s">
        <v>518</v>
      </c>
      <c r="D1006" s="116" t="s">
        <v>32</v>
      </c>
      <c r="E1006" s="116"/>
      <c r="F1006" s="116">
        <f>$F$1002*G1006</f>
        <v>78</v>
      </c>
      <c r="G1006" s="116">
        <v>2</v>
      </c>
      <c r="H1006" s="120">
        <f>VLOOKUP(B1006,Insumos!$A$2:$C$204,3,FALSE)</f>
        <v>174.02</v>
      </c>
      <c r="I1006" s="116">
        <f>H1006*G1006</f>
        <v>348.04</v>
      </c>
      <c r="J1006" s="116">
        <f>F1006*H1006</f>
        <v>13573.56</v>
      </c>
      <c r="K1006" s="116"/>
    </row>
    <row r="1007" spans="1:11" x14ac:dyDescent="0.2">
      <c r="A1007" s="252" t="s">
        <v>755</v>
      </c>
      <c r="B1007" s="102" t="s">
        <v>702</v>
      </c>
      <c r="C1007" s="118" t="s">
        <v>518</v>
      </c>
      <c r="D1007" s="116" t="s">
        <v>32</v>
      </c>
      <c r="E1007" s="116"/>
      <c r="F1007" s="116">
        <f>$F$1002*G1007</f>
        <v>78</v>
      </c>
      <c r="G1007" s="116">
        <v>2</v>
      </c>
      <c r="H1007" s="120">
        <f>VLOOKUP(B1007,Insumos!$A$2:$C$204,3,FALSE)</f>
        <v>114.24</v>
      </c>
      <c r="I1007" s="116">
        <f>H1007*G1007</f>
        <v>228.48</v>
      </c>
      <c r="J1007" s="116">
        <f>F1007*H1007</f>
        <v>8910.7199999999993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SUMIF('Lote-08_RDRA_34,5kV'!$B$10:$B$123,Composições!B1009,'Lote-08_RDRA_34,5kV'!$D$10:$D$123)</f>
        <v>88</v>
      </c>
      <c r="G1009" s="241"/>
      <c r="H1009" s="240"/>
      <c r="I1009" s="241">
        <f>SUM(I1010:I1015)</f>
        <v>209.52</v>
      </c>
      <c r="J1009" s="241">
        <f>SUM(J1010:J1015)</f>
        <v>18437.759999999998</v>
      </c>
      <c r="K1009" s="241">
        <v>1</v>
      </c>
    </row>
    <row r="1010" spans="1:11" ht="25.5" x14ac:dyDescent="0.2">
      <c r="A1010" s="252" t="s">
        <v>755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88</v>
      </c>
      <c r="G1010" s="116">
        <v>1</v>
      </c>
      <c r="H1010" s="120">
        <f>VLOOKUP(B1010,Insumos!$A$2:$C$204,3,FALSE)</f>
        <v>15.36</v>
      </c>
      <c r="I1010" s="116">
        <f t="shared" ref="I1010:I1015" si="175">H1010*G1010</f>
        <v>15.36</v>
      </c>
      <c r="J1010" s="116">
        <f t="shared" ref="J1010:J1015" si="176">F1010*H1010</f>
        <v>1351.68</v>
      </c>
      <c r="K1010" s="116"/>
    </row>
    <row r="1011" spans="1:11" x14ac:dyDescent="0.2">
      <c r="A1011" s="252" t="s">
        <v>755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88</v>
      </c>
      <c r="G1011" s="116">
        <v>1</v>
      </c>
      <c r="H1011" s="120">
        <f>VLOOKUP(B1011,Insumos!$A$2:$C$204,3,FALSE)</f>
        <v>39.39</v>
      </c>
      <c r="I1011" s="116">
        <f t="shared" si="175"/>
        <v>39.39</v>
      </c>
      <c r="J1011" s="116">
        <f t="shared" si="176"/>
        <v>3466.32</v>
      </c>
      <c r="K1011" s="116"/>
    </row>
    <row r="1012" spans="1:11" x14ac:dyDescent="0.2">
      <c r="A1012" s="252" t="s">
        <v>755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88</v>
      </c>
      <c r="G1012" s="116">
        <v>1</v>
      </c>
      <c r="H1012" s="120">
        <f>VLOOKUP(B1012,Insumos!$A$2:$C$204,3,FALSE)</f>
        <v>3.33</v>
      </c>
      <c r="I1012" s="116">
        <f t="shared" si="175"/>
        <v>3.33</v>
      </c>
      <c r="J1012" s="116">
        <f t="shared" si="176"/>
        <v>293.04000000000002</v>
      </c>
      <c r="K1012" s="116"/>
    </row>
    <row r="1013" spans="1:11" x14ac:dyDescent="0.2">
      <c r="A1013" s="252" t="s">
        <v>755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88</v>
      </c>
      <c r="G1013" s="116">
        <v>1</v>
      </c>
      <c r="H1013" s="120">
        <f>VLOOKUP(B1013,Insumos!$A$2:$C$204,3,FALSE)</f>
        <v>36.72</v>
      </c>
      <c r="I1013" s="116">
        <f t="shared" si="175"/>
        <v>36.72</v>
      </c>
      <c r="J1013" s="116">
        <f t="shared" si="176"/>
        <v>3231.36</v>
      </c>
      <c r="K1013" s="116"/>
    </row>
    <row r="1014" spans="1:11" x14ac:dyDescent="0.2">
      <c r="A1014" s="252" t="s">
        <v>755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88</v>
      </c>
      <c r="G1014" s="116">
        <v>1</v>
      </c>
      <c r="H1014" s="120">
        <f>VLOOKUP(B1014,Insumos!$A$2:$C$204,3,FALSE)</f>
        <v>24.72</v>
      </c>
      <c r="I1014" s="116">
        <f t="shared" si="175"/>
        <v>24.72</v>
      </c>
      <c r="J1014" s="116">
        <f t="shared" si="176"/>
        <v>2175.36</v>
      </c>
      <c r="K1014" s="116"/>
    </row>
    <row r="1015" spans="1:11" x14ac:dyDescent="0.2">
      <c r="A1015" s="252" t="s">
        <v>755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88</v>
      </c>
      <c r="G1015" s="116">
        <v>1</v>
      </c>
      <c r="H1015" s="120">
        <f>VLOOKUP(B1015,Insumos!$A$2:$C$204,3,FALSE)</f>
        <v>90</v>
      </c>
      <c r="I1015" s="116">
        <f t="shared" si="175"/>
        <v>90</v>
      </c>
      <c r="J1015" s="116">
        <f t="shared" si="176"/>
        <v>7920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SUMIF('Lote-08_RDRA_34,5kV'!$B$10:$B$123,Composições!B1017,'Lote-08_RDRA_34,5kV'!$D$10:$D$123)</f>
        <v>17</v>
      </c>
      <c r="G1017" s="241"/>
      <c r="H1017" s="240"/>
      <c r="I1017" s="241">
        <f>SUM(I1018:I1023)</f>
        <v>297.97000000000003</v>
      </c>
      <c r="J1017" s="241">
        <f>SUM(J1018:J1023)</f>
        <v>5065.49</v>
      </c>
      <c r="K1017" s="241">
        <v>1</v>
      </c>
    </row>
    <row r="1018" spans="1:11" ht="25.5" x14ac:dyDescent="0.2">
      <c r="A1018" s="252" t="s">
        <v>755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17</v>
      </c>
      <c r="G1018" s="116">
        <v>1</v>
      </c>
      <c r="H1018" s="120">
        <f>VLOOKUP(B1018,Insumos!$A$2:$C$204,3,FALSE)</f>
        <v>15.36</v>
      </c>
      <c r="I1018" s="116">
        <f t="shared" ref="I1018:I1023" si="178">H1018*G1018</f>
        <v>15.36</v>
      </c>
      <c r="J1018" s="116">
        <f t="shared" ref="J1018:J1023" si="179">F1018*H1018</f>
        <v>261.12</v>
      </c>
      <c r="K1018" s="116"/>
    </row>
    <row r="1019" spans="1:11" x14ac:dyDescent="0.2">
      <c r="A1019" s="252" t="s">
        <v>755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17</v>
      </c>
      <c r="G1019" s="116">
        <v>1</v>
      </c>
      <c r="H1019" s="120">
        <f>VLOOKUP(B1019,Insumos!$A$2:$C$204,3,FALSE)</f>
        <v>39.39</v>
      </c>
      <c r="I1019" s="116">
        <f t="shared" si="178"/>
        <v>39.39</v>
      </c>
      <c r="J1019" s="116">
        <f t="shared" si="179"/>
        <v>669.63</v>
      </c>
      <c r="K1019" s="116"/>
    </row>
    <row r="1020" spans="1:11" x14ac:dyDescent="0.2">
      <c r="A1020" s="252" t="s">
        <v>755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17</v>
      </c>
      <c r="G1020" s="116">
        <v>1</v>
      </c>
      <c r="H1020" s="120">
        <f>VLOOKUP(B1020,Insumos!$A$2:$C$204,3,FALSE)</f>
        <v>3.33</v>
      </c>
      <c r="I1020" s="116">
        <f t="shared" si="178"/>
        <v>3.33</v>
      </c>
      <c r="J1020" s="116">
        <f t="shared" si="179"/>
        <v>56.61</v>
      </c>
      <c r="K1020" s="116"/>
    </row>
    <row r="1021" spans="1:11" x14ac:dyDescent="0.2">
      <c r="A1021" s="252" t="s">
        <v>755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17</v>
      </c>
      <c r="G1021" s="116">
        <v>1</v>
      </c>
      <c r="H1021" s="120">
        <f>VLOOKUP(B1021,Insumos!$A$2:$C$204,3,FALSE)</f>
        <v>36.72</v>
      </c>
      <c r="I1021" s="116">
        <f t="shared" si="178"/>
        <v>36.72</v>
      </c>
      <c r="J1021" s="116">
        <f t="shared" si="179"/>
        <v>624.24</v>
      </c>
      <c r="K1021" s="116"/>
    </row>
    <row r="1022" spans="1:11" x14ac:dyDescent="0.2">
      <c r="A1022" s="252" t="s">
        <v>755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17</v>
      </c>
      <c r="G1022" s="116">
        <v>1</v>
      </c>
      <c r="H1022" s="120">
        <f>VLOOKUP(B1022,Insumos!$A$2:$C$204,3,FALSE)</f>
        <v>24.72</v>
      </c>
      <c r="I1022" s="116">
        <f t="shared" si="178"/>
        <v>24.72</v>
      </c>
      <c r="J1022" s="116">
        <f t="shared" si="179"/>
        <v>420.24</v>
      </c>
      <c r="K1022" s="116"/>
    </row>
    <row r="1023" spans="1:11" x14ac:dyDescent="0.2">
      <c r="A1023" s="252" t="s">
        <v>755</v>
      </c>
      <c r="B1023" s="102" t="s">
        <v>754</v>
      </c>
      <c r="C1023" s="118" t="s">
        <v>519</v>
      </c>
      <c r="D1023" s="116" t="s">
        <v>32</v>
      </c>
      <c r="E1023" s="116"/>
      <c r="F1023" s="116">
        <f t="shared" si="177"/>
        <v>17</v>
      </c>
      <c r="G1023" s="116">
        <v>1</v>
      </c>
      <c r="H1023" s="120">
        <f>VLOOKUP(B1023,Insumos!$A$2:$C$204,3,FALSE)</f>
        <v>178.45</v>
      </c>
      <c r="I1023" s="116">
        <f t="shared" si="178"/>
        <v>178.45</v>
      </c>
      <c r="J1023" s="116">
        <f t="shared" si="179"/>
        <v>3033.65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SUMIF('Lote-08_RDRA_34,5kV'!$B$10:$B$123,Composições!B1025,'Lote-08_RDRA_34,5kV'!$D$10:$D$123)</f>
        <v>23</v>
      </c>
      <c r="G1025" s="241"/>
      <c r="H1025" s="240"/>
      <c r="I1025" s="241">
        <f>SUM(I1026:I1037)</f>
        <v>558.74</v>
      </c>
      <c r="J1025" s="241">
        <f>SUM(J1026:J1037)</f>
        <v>12851.02</v>
      </c>
      <c r="K1025" s="241">
        <v>1</v>
      </c>
    </row>
    <row r="1026" spans="1:11" ht="25.5" x14ac:dyDescent="0.2">
      <c r="A1026" s="252" t="s">
        <v>755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46</v>
      </c>
      <c r="G1026" s="116">
        <v>2</v>
      </c>
      <c r="H1026" s="120">
        <f>VLOOKUP(B1026,Insumos!$A$2:$C$204,3,FALSE)</f>
        <v>15.36</v>
      </c>
      <c r="I1026" s="116">
        <f t="shared" ref="I1026:I1037" si="181">H1026*G1026</f>
        <v>30.72</v>
      </c>
      <c r="J1026" s="116">
        <f t="shared" ref="J1026:J1037" si="182">F1026*H1026</f>
        <v>706.56</v>
      </c>
      <c r="K1026" s="116"/>
    </row>
    <row r="1027" spans="1:11" ht="25.5" x14ac:dyDescent="0.2">
      <c r="A1027" s="252" t="s">
        <v>755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23</v>
      </c>
      <c r="G1027" s="116">
        <v>1</v>
      </c>
      <c r="H1027" s="120">
        <f>VLOOKUP(B1027,Insumos!$A$2:$C$204,3,FALSE)</f>
        <v>7.65</v>
      </c>
      <c r="I1027" s="116">
        <f t="shared" si="181"/>
        <v>7.65</v>
      </c>
      <c r="J1027" s="116">
        <f t="shared" si="182"/>
        <v>175.95</v>
      </c>
      <c r="K1027" s="116"/>
    </row>
    <row r="1028" spans="1:11" x14ac:dyDescent="0.2">
      <c r="A1028" s="252" t="s">
        <v>755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46</v>
      </c>
      <c r="G1028" s="116">
        <v>2</v>
      </c>
      <c r="H1028" s="120">
        <f>VLOOKUP(B1028,Insumos!$A$2:$C$204,3,FALSE)</f>
        <v>39.39</v>
      </c>
      <c r="I1028" s="116">
        <f t="shared" si="181"/>
        <v>78.78</v>
      </c>
      <c r="J1028" s="116">
        <f t="shared" si="182"/>
        <v>1811.94</v>
      </c>
      <c r="K1028" s="116"/>
    </row>
    <row r="1029" spans="1:11" x14ac:dyDescent="0.2">
      <c r="A1029" s="252" t="s">
        <v>755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46</v>
      </c>
      <c r="G1029" s="116">
        <v>2</v>
      </c>
      <c r="H1029" s="120">
        <f>VLOOKUP(B1029,Insumos!$A$2:$C$204,3,FALSE)</f>
        <v>3.33</v>
      </c>
      <c r="I1029" s="116">
        <f t="shared" si="181"/>
        <v>6.66</v>
      </c>
      <c r="J1029" s="116">
        <f t="shared" si="182"/>
        <v>153.18</v>
      </c>
      <c r="K1029" s="116"/>
    </row>
    <row r="1030" spans="1:11" x14ac:dyDescent="0.2">
      <c r="A1030" s="252" t="s">
        <v>755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23</v>
      </c>
      <c r="G1030" s="116">
        <v>1</v>
      </c>
      <c r="H1030" s="120">
        <f>VLOOKUP(B1030,Insumos!$A$2:$C$204,3,FALSE)</f>
        <v>36.72</v>
      </c>
      <c r="I1030" s="116">
        <f t="shared" si="181"/>
        <v>36.72</v>
      </c>
      <c r="J1030" s="116">
        <f t="shared" si="182"/>
        <v>844.56</v>
      </c>
      <c r="K1030" s="116"/>
    </row>
    <row r="1031" spans="1:11" x14ac:dyDescent="0.2">
      <c r="A1031" s="252" t="s">
        <v>755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23</v>
      </c>
      <c r="G1031" s="116">
        <v>1</v>
      </c>
      <c r="H1031" s="120">
        <f>VLOOKUP(B1031,Insumos!$A$2:$C$204,3,FALSE)</f>
        <v>26.38</v>
      </c>
      <c r="I1031" s="116">
        <f t="shared" si="181"/>
        <v>26.38</v>
      </c>
      <c r="J1031" s="116">
        <f t="shared" si="182"/>
        <v>606.74</v>
      </c>
      <c r="K1031" s="116"/>
    </row>
    <row r="1032" spans="1:11" ht="25.5" x14ac:dyDescent="0.2">
      <c r="A1032" s="252" t="s">
        <v>755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23</v>
      </c>
      <c r="G1032" s="116">
        <v>1</v>
      </c>
      <c r="H1032" s="120">
        <f>VLOOKUP(B1032,Insumos!$A$2:$C$204,3,FALSE)</f>
        <v>25.34</v>
      </c>
      <c r="I1032" s="116">
        <f t="shared" si="181"/>
        <v>25.34</v>
      </c>
      <c r="J1032" s="116">
        <f t="shared" si="182"/>
        <v>582.82000000000005</v>
      </c>
      <c r="K1032" s="116"/>
    </row>
    <row r="1033" spans="1:11" x14ac:dyDescent="0.2">
      <c r="A1033" s="252" t="s">
        <v>755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46</v>
      </c>
      <c r="G1033" s="116">
        <v>2</v>
      </c>
      <c r="H1033" s="120">
        <f>VLOOKUP(B1033,Insumos!$A$2:$C$204,3,FALSE)</f>
        <v>24.72</v>
      </c>
      <c r="I1033" s="116">
        <f t="shared" si="181"/>
        <v>49.44</v>
      </c>
      <c r="J1033" s="116">
        <f t="shared" si="182"/>
        <v>1137.1199999999999</v>
      </c>
      <c r="K1033" s="116"/>
    </row>
    <row r="1034" spans="1:11" x14ac:dyDescent="0.2">
      <c r="A1034" s="252" t="s">
        <v>755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46</v>
      </c>
      <c r="G1034" s="116">
        <v>2</v>
      </c>
      <c r="H1034" s="120">
        <f>VLOOKUP(B1034,Insumos!$A$2:$C$204,3,FALSE)</f>
        <v>90</v>
      </c>
      <c r="I1034" s="116">
        <f t="shared" si="181"/>
        <v>180</v>
      </c>
      <c r="J1034" s="116">
        <f t="shared" si="182"/>
        <v>4140</v>
      </c>
      <c r="K1034" s="116"/>
    </row>
    <row r="1035" spans="1:11" x14ac:dyDescent="0.2">
      <c r="A1035" s="252" t="s">
        <v>755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23</v>
      </c>
      <c r="G1035" s="116">
        <v>1</v>
      </c>
      <c r="H1035" s="120">
        <f>VLOOKUP(B1035,Insumos!$A$2:$C$204,3,FALSE)</f>
        <v>33.85</v>
      </c>
      <c r="I1035" s="116">
        <f t="shared" si="181"/>
        <v>33.85</v>
      </c>
      <c r="J1035" s="116">
        <f t="shared" si="182"/>
        <v>778.55</v>
      </c>
      <c r="K1035" s="116"/>
    </row>
    <row r="1036" spans="1:11" x14ac:dyDescent="0.2">
      <c r="A1036" s="252" t="s">
        <v>755</v>
      </c>
      <c r="B1036" s="102" t="s">
        <v>787</v>
      </c>
      <c r="C1036" s="118" t="s">
        <v>520</v>
      </c>
      <c r="D1036" s="116" t="s">
        <v>32</v>
      </c>
      <c r="E1036" s="116"/>
      <c r="F1036" s="116">
        <f t="shared" si="180"/>
        <v>23</v>
      </c>
      <c r="G1036" s="116">
        <v>1</v>
      </c>
      <c r="H1036" s="120">
        <f>VLOOKUP(B1036,Insumos!$A$2:$C$204,3,FALSE)</f>
        <v>68.13</v>
      </c>
      <c r="I1036" s="116">
        <f t="shared" si="181"/>
        <v>68.13</v>
      </c>
      <c r="J1036" s="116">
        <f t="shared" si="182"/>
        <v>1566.99</v>
      </c>
      <c r="K1036" s="116"/>
    </row>
    <row r="1037" spans="1:11" ht="25.5" x14ac:dyDescent="0.2">
      <c r="A1037" s="252" t="s">
        <v>755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23</v>
      </c>
      <c r="G1037" s="116">
        <v>1</v>
      </c>
      <c r="H1037" s="120">
        <f>VLOOKUP(B1037,Insumos!$A$2:$C$204,3,FALSE)</f>
        <v>15.07</v>
      </c>
      <c r="I1037" s="116">
        <f t="shared" si="181"/>
        <v>15.07</v>
      </c>
      <c r="J1037" s="116">
        <f t="shared" si="182"/>
        <v>346.61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SUMIF('Lote-08_RDRA_34,5kV'!$B$10:$B$123,Composições!B1039,'Lote-08_RDRA_34,5kV'!$D$10:$D$123)</f>
        <v>5</v>
      </c>
      <c r="G1039" s="241"/>
      <c r="H1039" s="240"/>
      <c r="I1039" s="241">
        <f>SUM(I1040:I1051)</f>
        <v>921.92</v>
      </c>
      <c r="J1039" s="241">
        <f>SUM(J1040:J1051)</f>
        <v>4609.6000000000004</v>
      </c>
      <c r="K1039" s="241">
        <v>1</v>
      </c>
    </row>
    <row r="1040" spans="1:11" ht="25.5" x14ac:dyDescent="0.2">
      <c r="A1040" s="252" t="s">
        <v>755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10</v>
      </c>
      <c r="G1040" s="116">
        <v>2</v>
      </c>
      <c r="H1040" s="120">
        <f>VLOOKUP(B1040,Insumos!$A$2:$C$204,3,FALSE)</f>
        <v>15.36</v>
      </c>
      <c r="I1040" s="116">
        <f t="shared" ref="I1040:I1051" si="184">H1040*G1040</f>
        <v>30.72</v>
      </c>
      <c r="J1040" s="116">
        <f t="shared" ref="J1040:J1051" si="185">F1040*H1040</f>
        <v>153.6</v>
      </c>
      <c r="K1040" s="116"/>
    </row>
    <row r="1041" spans="1:11" ht="25.5" x14ac:dyDescent="0.2">
      <c r="A1041" s="252" t="s">
        <v>755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5</v>
      </c>
      <c r="G1041" s="116">
        <v>1</v>
      </c>
      <c r="H1041" s="120">
        <f>VLOOKUP(B1041,Insumos!$A$2:$C$204,3,FALSE)</f>
        <v>7.65</v>
      </c>
      <c r="I1041" s="116">
        <f t="shared" si="184"/>
        <v>7.65</v>
      </c>
      <c r="J1041" s="116">
        <f t="shared" si="185"/>
        <v>38.25</v>
      </c>
      <c r="K1041" s="116"/>
    </row>
    <row r="1042" spans="1:11" x14ac:dyDescent="0.2">
      <c r="A1042" s="252" t="s">
        <v>755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10</v>
      </c>
      <c r="G1042" s="116">
        <v>2</v>
      </c>
      <c r="H1042" s="120">
        <f>VLOOKUP(B1042,Insumos!$A$2:$C$204,3,FALSE)</f>
        <v>39.39</v>
      </c>
      <c r="I1042" s="116">
        <f t="shared" si="184"/>
        <v>78.78</v>
      </c>
      <c r="J1042" s="116">
        <f t="shared" si="185"/>
        <v>393.9</v>
      </c>
      <c r="K1042" s="116"/>
    </row>
    <row r="1043" spans="1:11" x14ac:dyDescent="0.2">
      <c r="A1043" s="252" t="s">
        <v>755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10</v>
      </c>
      <c r="G1043" s="116">
        <v>2</v>
      </c>
      <c r="H1043" s="120">
        <f>VLOOKUP(B1043,Insumos!$A$2:$C$204,3,FALSE)</f>
        <v>3.33</v>
      </c>
      <c r="I1043" s="116">
        <f t="shared" si="184"/>
        <v>6.66</v>
      </c>
      <c r="J1043" s="116">
        <f t="shared" si="185"/>
        <v>33.299999999999997</v>
      </c>
      <c r="K1043" s="116"/>
    </row>
    <row r="1044" spans="1:11" x14ac:dyDescent="0.2">
      <c r="A1044" s="252" t="s">
        <v>755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5</v>
      </c>
      <c r="G1044" s="116">
        <v>1</v>
      </c>
      <c r="H1044" s="120">
        <f>VLOOKUP(B1044,Insumos!$A$2:$C$204,3,FALSE)</f>
        <v>36.72</v>
      </c>
      <c r="I1044" s="116">
        <f t="shared" si="184"/>
        <v>36.72</v>
      </c>
      <c r="J1044" s="116">
        <f t="shared" si="185"/>
        <v>183.6</v>
      </c>
      <c r="K1044" s="116"/>
    </row>
    <row r="1045" spans="1:11" x14ac:dyDescent="0.2">
      <c r="A1045" s="252" t="s">
        <v>755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5</v>
      </c>
      <c r="G1045" s="116">
        <v>1</v>
      </c>
      <c r="H1045" s="120">
        <f>VLOOKUP(B1045,Insumos!$A$2:$C$204,3,FALSE)</f>
        <v>26.38</v>
      </c>
      <c r="I1045" s="116">
        <f t="shared" si="184"/>
        <v>26.38</v>
      </c>
      <c r="J1045" s="116">
        <f t="shared" si="185"/>
        <v>131.9</v>
      </c>
      <c r="K1045" s="116"/>
    </row>
    <row r="1046" spans="1:11" ht="25.5" x14ac:dyDescent="0.2">
      <c r="A1046" s="252" t="s">
        <v>755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5</v>
      </c>
      <c r="G1046" s="116">
        <f>G1032</f>
        <v>1</v>
      </c>
      <c r="H1046" s="120">
        <f>VLOOKUP(B1046,Insumos!$A$2:$C$204,3,FALSE)</f>
        <v>25.34</v>
      </c>
      <c r="I1046" s="116">
        <f t="shared" si="184"/>
        <v>25.34</v>
      </c>
      <c r="J1046" s="116">
        <f t="shared" si="185"/>
        <v>126.7</v>
      </c>
      <c r="K1046" s="116"/>
    </row>
    <row r="1047" spans="1:11" x14ac:dyDescent="0.2">
      <c r="A1047" s="252" t="s">
        <v>755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10</v>
      </c>
      <c r="G1047" s="116">
        <v>2</v>
      </c>
      <c r="H1047" s="120">
        <f>VLOOKUP(B1047,Insumos!$A$2:$C$204,3,FALSE)</f>
        <v>24.72</v>
      </c>
      <c r="I1047" s="116">
        <f t="shared" si="184"/>
        <v>49.44</v>
      </c>
      <c r="J1047" s="116">
        <f t="shared" si="185"/>
        <v>247.2</v>
      </c>
      <c r="K1047" s="116"/>
    </row>
    <row r="1048" spans="1:11" x14ac:dyDescent="0.2">
      <c r="A1048" s="252" t="s">
        <v>755</v>
      </c>
      <c r="B1048" s="102" t="s">
        <v>754</v>
      </c>
      <c r="C1048" s="118" t="s">
        <v>520</v>
      </c>
      <c r="D1048" s="116" t="s">
        <v>32</v>
      </c>
      <c r="E1048" s="116"/>
      <c r="F1048" s="116">
        <f t="shared" si="183"/>
        <v>10</v>
      </c>
      <c r="G1048" s="116">
        <v>2</v>
      </c>
      <c r="H1048" s="120">
        <f>VLOOKUP(B1048,Insumos!$A$2:$C$204,3,FALSE)</f>
        <v>178.45</v>
      </c>
      <c r="I1048" s="116">
        <f t="shared" si="184"/>
        <v>356.9</v>
      </c>
      <c r="J1048" s="116">
        <f t="shared" si="185"/>
        <v>1784.5</v>
      </c>
      <c r="K1048" s="116"/>
    </row>
    <row r="1049" spans="1:11" x14ac:dyDescent="0.2">
      <c r="A1049" s="252" t="s">
        <v>755</v>
      </c>
      <c r="B1049" s="102" t="s">
        <v>704</v>
      </c>
      <c r="C1049" s="118" t="s">
        <v>520</v>
      </c>
      <c r="D1049" s="116" t="s">
        <v>32</v>
      </c>
      <c r="E1049" s="116"/>
      <c r="F1049" s="116">
        <f t="shared" si="183"/>
        <v>5</v>
      </c>
      <c r="G1049" s="116">
        <v>1</v>
      </c>
      <c r="H1049" s="120">
        <f>VLOOKUP(B1049,Insumos!$A$2:$C$204,3,FALSE)</f>
        <v>174.02</v>
      </c>
      <c r="I1049" s="116">
        <f t="shared" si="184"/>
        <v>174.02</v>
      </c>
      <c r="J1049" s="116">
        <f t="shared" si="185"/>
        <v>870.1</v>
      </c>
      <c r="K1049" s="116"/>
    </row>
    <row r="1050" spans="1:11" x14ac:dyDescent="0.2">
      <c r="A1050" s="252" t="s">
        <v>755</v>
      </c>
      <c r="B1050" s="102" t="s">
        <v>702</v>
      </c>
      <c r="C1050" s="118" t="s">
        <v>520</v>
      </c>
      <c r="D1050" s="116" t="s">
        <v>32</v>
      </c>
      <c r="E1050" s="116"/>
      <c r="F1050" s="116">
        <f t="shared" si="183"/>
        <v>5</v>
      </c>
      <c r="G1050" s="116">
        <v>1</v>
      </c>
      <c r="H1050" s="120">
        <f>VLOOKUP(B1050,Insumos!$A$2:$C$204,3,FALSE)</f>
        <v>114.24</v>
      </c>
      <c r="I1050" s="116">
        <f t="shared" si="184"/>
        <v>114.24</v>
      </c>
      <c r="J1050" s="116">
        <f t="shared" si="185"/>
        <v>571.20000000000005</v>
      </c>
      <c r="K1050" s="116"/>
    </row>
    <row r="1051" spans="1:11" ht="25.5" x14ac:dyDescent="0.2">
      <c r="A1051" s="252" t="s">
        <v>755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5</v>
      </c>
      <c r="G1051" s="116">
        <v>1</v>
      </c>
      <c r="H1051" s="120">
        <f>VLOOKUP(B1051,Insumos!$A$2:$C$204,3,FALSE)</f>
        <v>15.07</v>
      </c>
      <c r="I1051" s="116">
        <f t="shared" si="184"/>
        <v>15.07</v>
      </c>
      <c r="J1051" s="116">
        <f t="shared" si="185"/>
        <v>75.349999999999994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729</v>
      </c>
      <c r="C1053" s="118" t="s">
        <v>111</v>
      </c>
      <c r="D1053" s="240" t="s">
        <v>509</v>
      </c>
      <c r="E1053" s="100"/>
      <c r="F1053" s="241">
        <f>SUMIF('Lote-08_RDRA_34,5kV'!$B$10:$B$123,Composições!B1053,'Lote-08_RDRA_34,5kV'!$D$10:$D$123)</f>
        <v>0</v>
      </c>
      <c r="G1053" s="241"/>
      <c r="H1053" s="240"/>
      <c r="I1053" s="241">
        <f>SUM(I1054:I1063)</f>
        <v>2103.7600000000002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755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15.36</v>
      </c>
      <c r="I1054" s="116">
        <f t="shared" ref="I1054:I1063" si="186">H1054*G1054</f>
        <v>92.16</v>
      </c>
      <c r="J1054" s="116">
        <f t="shared" ref="J1054:J1063" si="187">F1054*H1054</f>
        <v>0</v>
      </c>
      <c r="K1054" s="116"/>
    </row>
    <row r="1055" spans="1:11" x14ac:dyDescent="0.2">
      <c r="A1055" s="252" t="s">
        <v>755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39.39</v>
      </c>
      <c r="I1055" s="116">
        <f t="shared" si="186"/>
        <v>236.34</v>
      </c>
      <c r="J1055" s="116">
        <f t="shared" si="187"/>
        <v>0</v>
      </c>
      <c r="K1055" s="116"/>
    </row>
    <row r="1056" spans="1:11" ht="25.5" x14ac:dyDescent="0.2">
      <c r="A1056" s="252" t="s">
        <v>755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52.33</v>
      </c>
      <c r="I1056" s="116">
        <f t="shared" si="186"/>
        <v>104.66</v>
      </c>
      <c r="J1056" s="116">
        <f t="shared" si="187"/>
        <v>0</v>
      </c>
      <c r="K1056" s="116"/>
    </row>
    <row r="1057" spans="1:11" x14ac:dyDescent="0.2">
      <c r="A1057" s="252" t="s">
        <v>755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3.33</v>
      </c>
      <c r="I1057" s="116">
        <f t="shared" si="186"/>
        <v>43.29</v>
      </c>
      <c r="J1057" s="116">
        <f t="shared" si="187"/>
        <v>0</v>
      </c>
      <c r="K1057" s="116"/>
    </row>
    <row r="1058" spans="1:11" x14ac:dyDescent="0.2">
      <c r="A1058" s="252" t="s">
        <v>755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52.33</v>
      </c>
      <c r="I1058" s="116">
        <f t="shared" si="186"/>
        <v>156.99</v>
      </c>
      <c r="J1058" s="116">
        <f t="shared" si="187"/>
        <v>0</v>
      </c>
      <c r="K1058" s="116"/>
    </row>
    <row r="1059" spans="1:11" x14ac:dyDescent="0.2">
      <c r="A1059" s="252" t="s">
        <v>755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24.72</v>
      </c>
      <c r="I1059" s="116">
        <f t="shared" si="186"/>
        <v>148.32</v>
      </c>
      <c r="J1059" s="116">
        <f t="shared" si="187"/>
        <v>0</v>
      </c>
      <c r="K1059" s="116"/>
    </row>
    <row r="1060" spans="1:11" x14ac:dyDescent="0.2">
      <c r="A1060" s="252" t="s">
        <v>755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90</v>
      </c>
      <c r="I1060" s="116">
        <f t="shared" si="186"/>
        <v>540</v>
      </c>
      <c r="J1060" s="116">
        <f t="shared" si="187"/>
        <v>0</v>
      </c>
      <c r="K1060" s="116"/>
    </row>
    <row r="1061" spans="1:11" x14ac:dyDescent="0.2">
      <c r="A1061" s="252" t="s">
        <v>755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26.38</v>
      </c>
      <c r="I1061" s="116">
        <f t="shared" si="186"/>
        <v>79.14</v>
      </c>
      <c r="J1061" s="116">
        <f t="shared" si="187"/>
        <v>0</v>
      </c>
      <c r="K1061" s="116"/>
    </row>
    <row r="1062" spans="1:11" x14ac:dyDescent="0.2">
      <c r="A1062" s="252" t="s">
        <v>755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3.33</v>
      </c>
      <c r="I1062" s="116">
        <f t="shared" si="186"/>
        <v>19.98</v>
      </c>
      <c r="J1062" s="116">
        <f t="shared" si="187"/>
        <v>0</v>
      </c>
      <c r="K1062" s="116"/>
    </row>
    <row r="1063" spans="1:11" x14ac:dyDescent="0.2">
      <c r="A1063" s="252" t="s">
        <v>755</v>
      </c>
      <c r="B1063" s="102" t="s">
        <v>784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341.44</v>
      </c>
      <c r="I1063" s="116">
        <f t="shared" si="186"/>
        <v>682.88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730</v>
      </c>
      <c r="C1065" s="118" t="s">
        <v>111</v>
      </c>
      <c r="D1065" s="240" t="s">
        <v>509</v>
      </c>
      <c r="E1065" s="100"/>
      <c r="F1065" s="241">
        <f>SUMIF('Lote-08_RDRA_34,5kV'!$B$10:$B$123,Composições!B1065,'Lote-08_RDRA_34,5kV'!$D$10:$D$123)</f>
        <v>0</v>
      </c>
      <c r="G1065" s="241"/>
      <c r="H1065" s="240"/>
      <c r="I1065" s="241">
        <f>SUM(I1066:I1075)</f>
        <v>2634.46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755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15.36</v>
      </c>
      <c r="I1066" s="116">
        <f t="shared" ref="I1066:I1075" si="190">H1066*G1066</f>
        <v>92.16</v>
      </c>
      <c r="J1066" s="116">
        <f t="shared" ref="J1066:J1075" si="191">F1066*H1066</f>
        <v>0</v>
      </c>
      <c r="K1066" s="116"/>
    </row>
    <row r="1067" spans="1:11" x14ac:dyDescent="0.2">
      <c r="A1067" s="252" t="s">
        <v>755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39.39</v>
      </c>
      <c r="I1067" s="116">
        <f t="shared" si="190"/>
        <v>236.34</v>
      </c>
      <c r="J1067" s="116">
        <f t="shared" si="191"/>
        <v>0</v>
      </c>
      <c r="K1067" s="116"/>
    </row>
    <row r="1068" spans="1:11" ht="25.5" x14ac:dyDescent="0.2">
      <c r="A1068" s="252" t="s">
        <v>755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52.33</v>
      </c>
      <c r="I1068" s="116">
        <f t="shared" si="190"/>
        <v>104.66</v>
      </c>
      <c r="J1068" s="116">
        <f t="shared" si="191"/>
        <v>0</v>
      </c>
      <c r="K1068" s="116"/>
    </row>
    <row r="1069" spans="1:11" x14ac:dyDescent="0.2">
      <c r="A1069" s="252" t="s">
        <v>755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3.33</v>
      </c>
      <c r="I1069" s="116">
        <f t="shared" si="190"/>
        <v>43.29</v>
      </c>
      <c r="J1069" s="116">
        <f t="shared" si="191"/>
        <v>0</v>
      </c>
      <c r="K1069" s="116"/>
    </row>
    <row r="1070" spans="1:11" x14ac:dyDescent="0.2">
      <c r="A1070" s="252" t="s">
        <v>755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52.33</v>
      </c>
      <c r="I1070" s="116">
        <f t="shared" si="190"/>
        <v>156.99</v>
      </c>
      <c r="J1070" s="116">
        <f t="shared" si="191"/>
        <v>0</v>
      </c>
      <c r="K1070" s="116"/>
    </row>
    <row r="1071" spans="1:11" x14ac:dyDescent="0.2">
      <c r="A1071" s="252" t="s">
        <v>755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24.72</v>
      </c>
      <c r="I1071" s="116">
        <f t="shared" si="190"/>
        <v>148.32</v>
      </c>
      <c r="J1071" s="116">
        <f t="shared" si="191"/>
        <v>0</v>
      </c>
      <c r="K1071" s="116"/>
    </row>
    <row r="1072" spans="1:11" x14ac:dyDescent="0.2">
      <c r="A1072" s="252" t="s">
        <v>755</v>
      </c>
      <c r="B1072" s="102" t="s">
        <v>754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178.45</v>
      </c>
      <c r="I1072" s="116">
        <f t="shared" si="190"/>
        <v>1070.7</v>
      </c>
      <c r="J1072" s="116">
        <f t="shared" si="191"/>
        <v>0</v>
      </c>
      <c r="K1072" s="116"/>
    </row>
    <row r="1073" spans="1:11" x14ac:dyDescent="0.2">
      <c r="A1073" s="252" t="s">
        <v>755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26.38</v>
      </c>
      <c r="I1073" s="116">
        <f t="shared" si="190"/>
        <v>79.14</v>
      </c>
      <c r="J1073" s="116">
        <f t="shared" si="191"/>
        <v>0</v>
      </c>
      <c r="K1073" s="116"/>
    </row>
    <row r="1074" spans="1:11" x14ac:dyDescent="0.2">
      <c r="A1074" s="252" t="s">
        <v>755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3.33</v>
      </c>
      <c r="I1074" s="116">
        <f t="shared" si="190"/>
        <v>19.98</v>
      </c>
      <c r="J1074" s="116">
        <f t="shared" si="191"/>
        <v>0</v>
      </c>
      <c r="K1074" s="116"/>
    </row>
    <row r="1075" spans="1:11" x14ac:dyDescent="0.2">
      <c r="A1075" s="252" t="s">
        <v>755</v>
      </c>
      <c r="B1075" s="102" t="s">
        <v>784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341.44</v>
      </c>
      <c r="I1075" s="116">
        <f t="shared" si="190"/>
        <v>682.88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SUMIF('Lote-08_RDRA_34,5kV'!$B$10:$B$123,Composições!B1077,'Lote-08_RDRA_34,5kV'!$D$10:$D$123)</f>
        <v>18</v>
      </c>
      <c r="G1077" s="241"/>
      <c r="H1077" s="240"/>
      <c r="I1077" s="241">
        <f>SUM(I1078:I1087)</f>
        <v>1789.17</v>
      </c>
      <c r="J1077" s="241">
        <f>SUM(J1078:J1087)</f>
        <v>32205.06</v>
      </c>
      <c r="K1077" s="241">
        <v>5.33</v>
      </c>
    </row>
    <row r="1078" spans="1:11" ht="25.5" x14ac:dyDescent="0.2">
      <c r="A1078" s="252" t="s">
        <v>755</v>
      </c>
      <c r="B1078" s="109" t="s">
        <v>638</v>
      </c>
      <c r="C1078" s="118" t="s">
        <v>530</v>
      </c>
      <c r="D1078" s="116" t="s">
        <v>32</v>
      </c>
      <c r="E1078" s="116"/>
      <c r="F1078" s="116">
        <f t="shared" ref="F1078:F1087" si="192">$F$1077*G1078</f>
        <v>72</v>
      </c>
      <c r="G1078" s="116">
        <v>4</v>
      </c>
      <c r="H1078" s="120">
        <f>VLOOKUP(B1078,Insumos!$A$2:$C$204,3,FALSE)</f>
        <v>105.07</v>
      </c>
      <c r="I1078" s="116">
        <f t="shared" ref="I1078:I1087" si="193">H1078*G1078</f>
        <v>420.28</v>
      </c>
      <c r="J1078" s="116">
        <f t="shared" ref="J1078:J1087" si="194">F1078*H1078</f>
        <v>7565.04</v>
      </c>
      <c r="K1078" s="116"/>
    </row>
    <row r="1079" spans="1:11" ht="25.5" x14ac:dyDescent="0.2">
      <c r="A1079" s="252" t="s">
        <v>755</v>
      </c>
      <c r="B1079" s="102" t="s">
        <v>651</v>
      </c>
      <c r="C1079" s="118" t="s">
        <v>530</v>
      </c>
      <c r="D1079" s="116" t="s">
        <v>32</v>
      </c>
      <c r="E1079" s="116"/>
      <c r="F1079" s="116">
        <f t="shared" si="192"/>
        <v>144</v>
      </c>
      <c r="G1079" s="116">
        <v>8</v>
      </c>
      <c r="H1079" s="120">
        <f>VLOOKUP(B1079,Insumos!$A$2:$C$204,3,FALSE)</f>
        <v>13.7</v>
      </c>
      <c r="I1079" s="116">
        <f t="shared" si="193"/>
        <v>109.6</v>
      </c>
      <c r="J1079" s="116">
        <f t="shared" si="194"/>
        <v>1972.8</v>
      </c>
      <c r="K1079" s="116"/>
    </row>
    <row r="1080" spans="1:11" ht="25.5" x14ac:dyDescent="0.2">
      <c r="A1080" s="252" t="s">
        <v>755</v>
      </c>
      <c r="B1080" s="109" t="s">
        <v>785</v>
      </c>
      <c r="C1080" s="118" t="s">
        <v>530</v>
      </c>
      <c r="D1080" s="116" t="s">
        <v>30</v>
      </c>
      <c r="E1080" s="116"/>
      <c r="F1080" s="116">
        <f t="shared" si="192"/>
        <v>90</v>
      </c>
      <c r="G1080" s="116">
        <v>5</v>
      </c>
      <c r="H1080" s="120">
        <f>VLOOKUP(B1080,Insumos!$A$2:$C$204,3,FALSE)</f>
        <v>157.35</v>
      </c>
      <c r="I1080" s="116">
        <f t="shared" si="193"/>
        <v>786.75</v>
      </c>
      <c r="J1080" s="116">
        <f t="shared" si="194"/>
        <v>14161.5</v>
      </c>
      <c r="K1080" s="116"/>
    </row>
    <row r="1081" spans="1:11" ht="25.5" x14ac:dyDescent="0.2">
      <c r="A1081" s="252" t="s">
        <v>755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18</v>
      </c>
      <c r="G1081" s="116">
        <v>1</v>
      </c>
      <c r="H1081" s="120">
        <f>VLOOKUP(B1081,Insumos!$A$2:$C$204,3,FALSE)</f>
        <v>15.07</v>
      </c>
      <c r="I1081" s="116">
        <f t="shared" si="193"/>
        <v>15.07</v>
      </c>
      <c r="J1081" s="116">
        <f t="shared" si="194"/>
        <v>271.26</v>
      </c>
      <c r="K1081" s="116"/>
    </row>
    <row r="1082" spans="1:11" ht="25.5" x14ac:dyDescent="0.2">
      <c r="A1082" s="252" t="s">
        <v>755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18</v>
      </c>
      <c r="G1082" s="116">
        <v>1</v>
      </c>
      <c r="H1082" s="120">
        <f>VLOOKUP(B1082,Insumos!$A$2:$C$204,3,FALSE)</f>
        <v>13.86</v>
      </c>
      <c r="I1082" s="116">
        <f t="shared" si="193"/>
        <v>13.86</v>
      </c>
      <c r="J1082" s="116">
        <f t="shared" si="194"/>
        <v>249.48</v>
      </c>
      <c r="K1082" s="116"/>
    </row>
    <row r="1083" spans="1:11" x14ac:dyDescent="0.2">
      <c r="A1083" s="252" t="s">
        <v>755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18</v>
      </c>
      <c r="G1083" s="116">
        <v>1</v>
      </c>
      <c r="H1083" s="120">
        <f>VLOOKUP(B1083,Insumos!$A$2:$C$204,3,FALSE)</f>
        <v>267.02</v>
      </c>
      <c r="I1083" s="116">
        <f t="shared" si="193"/>
        <v>267.02</v>
      </c>
      <c r="J1083" s="116">
        <f t="shared" si="194"/>
        <v>4806.3599999999997</v>
      </c>
      <c r="K1083" s="116"/>
    </row>
    <row r="1084" spans="1:11" ht="25.5" x14ac:dyDescent="0.2">
      <c r="A1084" s="252" t="s">
        <v>755</v>
      </c>
      <c r="B1084" s="109" t="s">
        <v>648</v>
      </c>
      <c r="C1084" s="118" t="s">
        <v>530</v>
      </c>
      <c r="D1084" s="116" t="s">
        <v>32</v>
      </c>
      <c r="E1084" s="116"/>
      <c r="F1084" s="116">
        <f t="shared" si="192"/>
        <v>18</v>
      </c>
      <c r="G1084" s="116">
        <v>1</v>
      </c>
      <c r="H1084" s="120">
        <f>VLOOKUP(B1084,Insumos!$A$2:$C$204,3,FALSE)</f>
        <v>113.83</v>
      </c>
      <c r="I1084" s="116">
        <f t="shared" si="193"/>
        <v>113.83</v>
      </c>
      <c r="J1084" s="116">
        <f t="shared" si="194"/>
        <v>2048.94</v>
      </c>
      <c r="K1084" s="116"/>
    </row>
    <row r="1085" spans="1:11" ht="25.5" x14ac:dyDescent="0.2">
      <c r="A1085" s="252" t="s">
        <v>755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36</v>
      </c>
      <c r="G1085" s="116">
        <v>2</v>
      </c>
      <c r="H1085" s="120">
        <f>VLOOKUP(B1085,Insumos!$A$2:$C$204,3,FALSE)</f>
        <v>25.34</v>
      </c>
      <c r="I1085" s="116">
        <f t="shared" si="193"/>
        <v>50.68</v>
      </c>
      <c r="J1085" s="116">
        <f t="shared" si="194"/>
        <v>912.24</v>
      </c>
      <c r="K1085" s="116"/>
    </row>
    <row r="1086" spans="1:11" x14ac:dyDescent="0.2">
      <c r="A1086" s="252" t="s">
        <v>755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36</v>
      </c>
      <c r="G1086" s="116">
        <v>2</v>
      </c>
      <c r="H1086" s="120">
        <f>VLOOKUP(B1086,Insumos!$A$2:$C$204,3,FALSE)</f>
        <v>3.33</v>
      </c>
      <c r="I1086" s="116">
        <f t="shared" si="193"/>
        <v>6.66</v>
      </c>
      <c r="J1086" s="116">
        <f t="shared" si="194"/>
        <v>119.88</v>
      </c>
      <c r="K1086" s="116"/>
    </row>
    <row r="1087" spans="1:11" ht="25.5" x14ac:dyDescent="0.2">
      <c r="A1087" s="252" t="s">
        <v>755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18</v>
      </c>
      <c r="G1087" s="116">
        <v>1</v>
      </c>
      <c r="H1087" s="120">
        <f>VLOOKUP(B1087,Insumos!$A$2:$C$204,3,FALSE)</f>
        <v>5.42</v>
      </c>
      <c r="I1087" s="116">
        <f t="shared" si="193"/>
        <v>5.42</v>
      </c>
      <c r="J1087" s="116">
        <f t="shared" si="194"/>
        <v>97.56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SUMIF('Lote-08_RDRA_34,5kV'!$B$10:$B$123,Composições!B1089,'Lote-08_RDRA_34,5kV'!$D$10:$D$123)</f>
        <v>0</v>
      </c>
      <c r="G1089" s="241"/>
      <c r="H1089" s="240"/>
      <c r="I1089" s="241">
        <f>SUM(I1090:I1096)</f>
        <v>2364.23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755</v>
      </c>
      <c r="B1090" s="109" t="s">
        <v>638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105.07</v>
      </c>
      <c r="I1090" s="116">
        <f t="shared" ref="I1090:I1096" si="196">H1090*G1090</f>
        <v>420.28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755</v>
      </c>
      <c r="B1091" s="102" t="s">
        <v>651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13.7</v>
      </c>
      <c r="I1091" s="116">
        <f t="shared" si="196"/>
        <v>109.6</v>
      </c>
      <c r="J1091" s="116">
        <f t="shared" si="197"/>
        <v>0</v>
      </c>
      <c r="K1091" s="116"/>
    </row>
    <row r="1092" spans="1:11" ht="25.5" x14ac:dyDescent="0.2">
      <c r="A1092" s="252" t="s">
        <v>755</v>
      </c>
      <c r="B1092" s="109" t="s">
        <v>785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157.35</v>
      </c>
      <c r="I1092" s="116">
        <f t="shared" si="196"/>
        <v>944.1</v>
      </c>
      <c r="J1092" s="116">
        <f t="shared" si="197"/>
        <v>0</v>
      </c>
      <c r="K1092" s="116"/>
    </row>
    <row r="1093" spans="1:11" ht="25.5" x14ac:dyDescent="0.2">
      <c r="A1093" s="252" t="s">
        <v>755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15.07</v>
      </c>
      <c r="I1093" s="116">
        <f t="shared" si="196"/>
        <v>45.21</v>
      </c>
      <c r="J1093" s="116">
        <f t="shared" si="197"/>
        <v>0</v>
      </c>
      <c r="K1093" s="116"/>
    </row>
    <row r="1094" spans="1:11" ht="25.5" x14ac:dyDescent="0.2">
      <c r="A1094" s="252" t="s">
        <v>755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13.86</v>
      </c>
      <c r="I1094" s="116">
        <f t="shared" si="196"/>
        <v>27.72</v>
      </c>
      <c r="J1094" s="116">
        <f t="shared" si="197"/>
        <v>0</v>
      </c>
      <c r="K1094" s="116"/>
    </row>
    <row r="1095" spans="1:11" x14ac:dyDescent="0.2">
      <c r="A1095" s="252" t="s">
        <v>755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267.02</v>
      </c>
      <c r="I1095" s="116">
        <f t="shared" si="196"/>
        <v>801.06</v>
      </c>
      <c r="J1095" s="116">
        <f t="shared" si="197"/>
        <v>0</v>
      </c>
      <c r="K1095" s="116"/>
    </row>
    <row r="1096" spans="1:11" ht="25.5" x14ac:dyDescent="0.2">
      <c r="A1096" s="252" t="s">
        <v>755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5.42</v>
      </c>
      <c r="I1096" s="116">
        <f t="shared" si="196"/>
        <v>16.260000000000002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SUMIF('Lote-08_RDRA_34,5kV'!$B$10:$B$123,Composições!B1098,'Lote-08_RDRA_34,5kV'!$D$10:$D$123)</f>
        <v>7</v>
      </c>
      <c r="G1098" s="241"/>
      <c r="H1098" s="240"/>
      <c r="I1098" s="241">
        <f>SUM(I1099:I1108)</f>
        <v>2066.42</v>
      </c>
      <c r="J1098" s="241">
        <f>SUM(J1099:J1108)</f>
        <v>14464.94</v>
      </c>
      <c r="K1098" s="241">
        <v>5.33</v>
      </c>
    </row>
    <row r="1099" spans="1:11" ht="25.5" x14ac:dyDescent="0.2">
      <c r="A1099" s="252" t="s">
        <v>755</v>
      </c>
      <c r="B1099" s="109" t="s">
        <v>638</v>
      </c>
      <c r="C1099" s="118" t="s">
        <v>530</v>
      </c>
      <c r="D1099" s="116" t="s">
        <v>32</v>
      </c>
      <c r="E1099" s="116"/>
      <c r="F1099" s="116">
        <f t="shared" ref="F1099:F1108" si="198">$F$1098*G1099</f>
        <v>28</v>
      </c>
      <c r="G1099" s="116">
        <v>4</v>
      </c>
      <c r="H1099" s="120">
        <f>VLOOKUP(B1099,Insumos!$A$2:$C$204,3,FALSE)</f>
        <v>105.07</v>
      </c>
      <c r="I1099" s="116">
        <f t="shared" ref="I1099:I1108" si="199">H1099*G1099</f>
        <v>420.28</v>
      </c>
      <c r="J1099" s="116">
        <f t="shared" ref="J1099:J1108" si="200">F1099*H1099</f>
        <v>2941.96</v>
      </c>
      <c r="K1099" s="116"/>
    </row>
    <row r="1100" spans="1:11" ht="25.5" x14ac:dyDescent="0.2">
      <c r="A1100" s="252" t="s">
        <v>755</v>
      </c>
      <c r="B1100" s="102" t="s">
        <v>651</v>
      </c>
      <c r="C1100" s="118" t="s">
        <v>530</v>
      </c>
      <c r="D1100" s="116" t="s">
        <v>32</v>
      </c>
      <c r="E1100" s="116"/>
      <c r="F1100" s="116">
        <f t="shared" si="198"/>
        <v>56</v>
      </c>
      <c r="G1100" s="116">
        <v>8</v>
      </c>
      <c r="H1100" s="120">
        <f>VLOOKUP(B1100,Insumos!$A$2:$C$204,3,FALSE)</f>
        <v>13.7</v>
      </c>
      <c r="I1100" s="116">
        <f t="shared" si="199"/>
        <v>109.6</v>
      </c>
      <c r="J1100" s="116">
        <f t="shared" si="200"/>
        <v>767.2</v>
      </c>
      <c r="K1100" s="116"/>
    </row>
    <row r="1101" spans="1:11" ht="25.5" x14ac:dyDescent="0.2">
      <c r="A1101" s="252" t="s">
        <v>755</v>
      </c>
      <c r="B1101" s="109" t="s">
        <v>786</v>
      </c>
      <c r="C1101" s="118" t="s">
        <v>530</v>
      </c>
      <c r="D1101" s="116" t="s">
        <v>30</v>
      </c>
      <c r="E1101" s="116"/>
      <c r="F1101" s="116">
        <f t="shared" si="198"/>
        <v>35</v>
      </c>
      <c r="G1101" s="116">
        <v>5</v>
      </c>
      <c r="H1101" s="120">
        <f>VLOOKUP(B1101,Insumos!$A$2:$C$204,3,FALSE)</f>
        <v>102.38</v>
      </c>
      <c r="I1101" s="116">
        <f t="shared" si="199"/>
        <v>511.9</v>
      </c>
      <c r="J1101" s="116">
        <f t="shared" si="200"/>
        <v>3583.3</v>
      </c>
      <c r="K1101" s="116"/>
    </row>
    <row r="1102" spans="1:11" ht="25.5" x14ac:dyDescent="0.2">
      <c r="A1102" s="252" t="s">
        <v>755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7</v>
      </c>
      <c r="G1102" s="116">
        <v>1</v>
      </c>
      <c r="H1102" s="120">
        <f>VLOOKUP(B1102,Insumos!$A$2:$C$204,3,FALSE)</f>
        <v>15.07</v>
      </c>
      <c r="I1102" s="116">
        <f t="shared" si="199"/>
        <v>15.07</v>
      </c>
      <c r="J1102" s="116">
        <f t="shared" si="200"/>
        <v>105.49</v>
      </c>
      <c r="K1102" s="116"/>
    </row>
    <row r="1103" spans="1:11" ht="25.5" x14ac:dyDescent="0.2">
      <c r="A1103" s="252" t="s">
        <v>755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7</v>
      </c>
      <c r="G1103" s="116">
        <v>1</v>
      </c>
      <c r="H1103" s="120">
        <f>VLOOKUP(B1103,Insumos!$A$2:$C$204,3,FALSE)</f>
        <v>13.86</v>
      </c>
      <c r="I1103" s="116">
        <f t="shared" si="199"/>
        <v>13.86</v>
      </c>
      <c r="J1103" s="116">
        <f t="shared" si="200"/>
        <v>97.02</v>
      </c>
      <c r="K1103" s="116"/>
    </row>
    <row r="1104" spans="1:11" x14ac:dyDescent="0.2">
      <c r="A1104" s="252" t="s">
        <v>755</v>
      </c>
      <c r="B1104" s="253" t="s">
        <v>716</v>
      </c>
      <c r="C1104" s="118" t="s">
        <v>530</v>
      </c>
      <c r="D1104" s="116" t="s">
        <v>32</v>
      </c>
      <c r="E1104" s="116"/>
      <c r="F1104" s="116">
        <f t="shared" si="198"/>
        <v>7</v>
      </c>
      <c r="G1104" s="116">
        <v>1</v>
      </c>
      <c r="H1104" s="120">
        <f>VLOOKUP(B1104,Insumos!$A$2:$C$204,3,FALSE)</f>
        <v>819.12</v>
      </c>
      <c r="I1104" s="116">
        <f t="shared" si="199"/>
        <v>819.12</v>
      </c>
      <c r="J1104" s="116">
        <f t="shared" si="200"/>
        <v>5733.84</v>
      </c>
      <c r="K1104" s="116"/>
    </row>
    <row r="1105" spans="1:11" ht="25.5" x14ac:dyDescent="0.2">
      <c r="A1105" s="252" t="s">
        <v>755</v>
      </c>
      <c r="B1105" s="109" t="s">
        <v>648</v>
      </c>
      <c r="C1105" s="118" t="s">
        <v>530</v>
      </c>
      <c r="D1105" s="116" t="s">
        <v>32</v>
      </c>
      <c r="E1105" s="116"/>
      <c r="F1105" s="116">
        <f t="shared" si="198"/>
        <v>7</v>
      </c>
      <c r="G1105" s="116">
        <v>1</v>
      </c>
      <c r="H1105" s="120">
        <f>VLOOKUP(B1105,Insumos!$A$2:$C$204,3,FALSE)</f>
        <v>113.83</v>
      </c>
      <c r="I1105" s="116">
        <f t="shared" si="199"/>
        <v>113.83</v>
      </c>
      <c r="J1105" s="116">
        <f t="shared" si="200"/>
        <v>796.81</v>
      </c>
      <c r="K1105" s="116"/>
    </row>
    <row r="1106" spans="1:11" ht="25.5" x14ac:dyDescent="0.2">
      <c r="A1106" s="252" t="s">
        <v>755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14</v>
      </c>
      <c r="G1106" s="116">
        <v>2</v>
      </c>
      <c r="H1106" s="120">
        <f>VLOOKUP(B1106,Insumos!$A$2:$C$204,3,FALSE)</f>
        <v>25.34</v>
      </c>
      <c r="I1106" s="116">
        <f t="shared" si="199"/>
        <v>50.68</v>
      </c>
      <c r="J1106" s="116">
        <f t="shared" si="200"/>
        <v>354.76</v>
      </c>
      <c r="K1106" s="116"/>
    </row>
    <row r="1107" spans="1:11" x14ac:dyDescent="0.2">
      <c r="A1107" s="252" t="s">
        <v>755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14</v>
      </c>
      <c r="G1107" s="116">
        <v>2</v>
      </c>
      <c r="H1107" s="120">
        <f>VLOOKUP(B1107,Insumos!$A$2:$C$204,3,FALSE)</f>
        <v>3.33</v>
      </c>
      <c r="I1107" s="116">
        <f t="shared" si="199"/>
        <v>6.66</v>
      </c>
      <c r="J1107" s="116">
        <f t="shared" si="200"/>
        <v>46.62</v>
      </c>
      <c r="K1107" s="116"/>
    </row>
    <row r="1108" spans="1:11" ht="25.5" x14ac:dyDescent="0.2">
      <c r="A1108" s="252" t="s">
        <v>755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7</v>
      </c>
      <c r="G1108" s="116">
        <v>1</v>
      </c>
      <c r="H1108" s="120">
        <f>VLOOKUP(B1108,Insumos!$A$2:$C$204,3,FALSE)</f>
        <v>5.42</v>
      </c>
      <c r="I1108" s="116">
        <f t="shared" si="199"/>
        <v>5.42</v>
      </c>
      <c r="J1108" s="116">
        <f t="shared" si="200"/>
        <v>37.94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SUMIF('Lote-08_RDRA_34,5kV'!$B$10:$B$123,Composições!B1110,'Lote-08_RDRA_34,5kV'!$D$10:$D$123)</f>
        <v>20</v>
      </c>
      <c r="G1110" s="241"/>
      <c r="H1110" s="240"/>
      <c r="I1110" s="241">
        <f>SUM(I1111:I1117)</f>
        <v>3690.71</v>
      </c>
      <c r="J1110" s="241">
        <f>SUM(J1111:J1117)</f>
        <v>73814.2</v>
      </c>
      <c r="K1110" s="241">
        <v>5.99</v>
      </c>
    </row>
    <row r="1111" spans="1:11" ht="25.5" x14ac:dyDescent="0.2">
      <c r="A1111" s="252" t="s">
        <v>755</v>
      </c>
      <c r="B1111" s="109" t="s">
        <v>638</v>
      </c>
      <c r="C1111" s="118" t="s">
        <v>530</v>
      </c>
      <c r="D1111" s="116" t="s">
        <v>32</v>
      </c>
      <c r="E1111" s="116"/>
      <c r="F1111" s="116">
        <f t="shared" ref="F1111:F1117" si="201">$F$1110*G1111</f>
        <v>80</v>
      </c>
      <c r="G1111" s="116">
        <v>4</v>
      </c>
      <c r="H1111" s="120">
        <f>VLOOKUP(B1111,Insumos!$A$2:$C$204,3,FALSE)</f>
        <v>105.07</v>
      </c>
      <c r="I1111" s="116">
        <f t="shared" ref="I1111:I1117" si="202">H1111*G1111</f>
        <v>420.28</v>
      </c>
      <c r="J1111" s="116">
        <f t="shared" ref="J1111:J1117" si="203">F1111*H1111</f>
        <v>8405.6</v>
      </c>
      <c r="K1111" s="116"/>
    </row>
    <row r="1112" spans="1:11" ht="25.5" x14ac:dyDescent="0.2">
      <c r="A1112" s="252" t="s">
        <v>755</v>
      </c>
      <c r="B1112" s="102" t="s">
        <v>651</v>
      </c>
      <c r="C1112" s="118" t="s">
        <v>530</v>
      </c>
      <c r="D1112" s="116" t="s">
        <v>32</v>
      </c>
      <c r="E1112" s="116"/>
      <c r="F1112" s="116">
        <f t="shared" si="201"/>
        <v>160</v>
      </c>
      <c r="G1112" s="116">
        <v>8</v>
      </c>
      <c r="H1112" s="120">
        <f>VLOOKUP(B1112,Insumos!$A$2:$C$204,3,FALSE)</f>
        <v>13.7</v>
      </c>
      <c r="I1112" s="116">
        <f t="shared" si="202"/>
        <v>109.6</v>
      </c>
      <c r="J1112" s="116">
        <f t="shared" si="203"/>
        <v>2192</v>
      </c>
      <c r="K1112" s="116"/>
    </row>
    <row r="1113" spans="1:11" ht="25.5" x14ac:dyDescent="0.2">
      <c r="A1113" s="252" t="s">
        <v>755</v>
      </c>
      <c r="B1113" s="109" t="s">
        <v>786</v>
      </c>
      <c r="C1113" s="118" t="s">
        <v>530</v>
      </c>
      <c r="D1113" s="116" t="s">
        <v>30</v>
      </c>
      <c r="E1113" s="116"/>
      <c r="F1113" s="116">
        <f t="shared" si="201"/>
        <v>120</v>
      </c>
      <c r="G1113" s="116">
        <v>6</v>
      </c>
      <c r="H1113" s="120">
        <f>VLOOKUP(B1113,Insumos!$A$2:$C$204,3,FALSE)</f>
        <v>102.38</v>
      </c>
      <c r="I1113" s="116">
        <f t="shared" si="202"/>
        <v>614.28</v>
      </c>
      <c r="J1113" s="116">
        <f t="shared" si="203"/>
        <v>12285.6</v>
      </c>
      <c r="K1113" s="116"/>
    </row>
    <row r="1114" spans="1:11" ht="25.5" x14ac:dyDescent="0.2">
      <c r="A1114" s="252" t="s">
        <v>755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60</v>
      </c>
      <c r="G1114" s="116">
        <v>3</v>
      </c>
      <c r="H1114" s="120">
        <f>VLOOKUP(B1114,Insumos!$A$2:$C$204,3,FALSE)</f>
        <v>15.07</v>
      </c>
      <c r="I1114" s="116">
        <f t="shared" si="202"/>
        <v>45.21</v>
      </c>
      <c r="J1114" s="116">
        <f t="shared" si="203"/>
        <v>904.2</v>
      </c>
      <c r="K1114" s="116"/>
    </row>
    <row r="1115" spans="1:11" ht="25.5" x14ac:dyDescent="0.2">
      <c r="A1115" s="252" t="s">
        <v>755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40</v>
      </c>
      <c r="G1115" s="116">
        <v>2</v>
      </c>
      <c r="H1115" s="120">
        <f>VLOOKUP(B1115,Insumos!$A$2:$C$204,3,FALSE)</f>
        <v>13.86</v>
      </c>
      <c r="I1115" s="116">
        <f t="shared" si="202"/>
        <v>27.72</v>
      </c>
      <c r="J1115" s="116">
        <f t="shared" si="203"/>
        <v>554.4</v>
      </c>
      <c r="K1115" s="116"/>
    </row>
    <row r="1116" spans="1:11" x14ac:dyDescent="0.2">
      <c r="A1116" s="252" t="s">
        <v>755</v>
      </c>
      <c r="B1116" s="102" t="s">
        <v>716</v>
      </c>
      <c r="C1116" s="118" t="s">
        <v>530</v>
      </c>
      <c r="D1116" s="116" t="s">
        <v>32</v>
      </c>
      <c r="E1116" s="116"/>
      <c r="F1116" s="116">
        <f t="shared" si="201"/>
        <v>60</v>
      </c>
      <c r="G1116" s="116">
        <v>3</v>
      </c>
      <c r="H1116" s="120">
        <f>VLOOKUP(B1116,Insumos!$A$2:$C$204,3,FALSE)</f>
        <v>819.12</v>
      </c>
      <c r="I1116" s="116">
        <f t="shared" si="202"/>
        <v>2457.36</v>
      </c>
      <c r="J1116" s="116">
        <f t="shared" si="203"/>
        <v>49147.199999999997</v>
      </c>
      <c r="K1116" s="116"/>
    </row>
    <row r="1117" spans="1:11" ht="25.5" x14ac:dyDescent="0.2">
      <c r="A1117" s="252" t="s">
        <v>755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60</v>
      </c>
      <c r="G1117" s="116">
        <v>3</v>
      </c>
      <c r="H1117" s="120">
        <f>VLOOKUP(B1117,Insumos!$A$2:$C$204,3,FALSE)</f>
        <v>5.42</v>
      </c>
      <c r="I1117" s="116">
        <f t="shared" si="202"/>
        <v>16.260000000000002</v>
      </c>
      <c r="J1117" s="116">
        <f t="shared" si="203"/>
        <v>325.2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SUMIF('Lote-08_RDRA_34,5kV'!$B$10:$B$123,Composições!B1119,'Lote-08_RDRA_34,5kV'!$D$10:$D$123)</f>
        <v>0</v>
      </c>
      <c r="G1119" s="241"/>
      <c r="H1119" s="240"/>
      <c r="I1119" s="241">
        <f>SUM(I1120:I1124)</f>
        <v>232.77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755</v>
      </c>
      <c r="B1120" s="109" t="s">
        <v>638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105.07</v>
      </c>
      <c r="I1120" s="116">
        <f>H1120*G1120</f>
        <v>105.07</v>
      </c>
      <c r="J1120" s="116">
        <f>F1120*H1120</f>
        <v>0</v>
      </c>
      <c r="K1120" s="116"/>
    </row>
    <row r="1121" spans="1:13" x14ac:dyDescent="0.2">
      <c r="A1121" s="252" t="s">
        <v>755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46.07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64.5</v>
      </c>
      <c r="I1122" s="116">
        <f>H1122*G1122</f>
        <v>32.25</v>
      </c>
      <c r="J1122" s="116">
        <f>F1122*H1122</f>
        <v>0</v>
      </c>
      <c r="K1122" s="116"/>
    </row>
    <row r="1123" spans="1:13" x14ac:dyDescent="0.2">
      <c r="A1123" s="252" t="s">
        <v>755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16.350000000000001</v>
      </c>
      <c r="I1123" s="116">
        <f>H1123*G1123</f>
        <v>81.75</v>
      </c>
      <c r="J1123" s="116">
        <f>F1123*H1123</f>
        <v>0</v>
      </c>
      <c r="K1123" s="116"/>
    </row>
    <row r="1124" spans="1:13" ht="25.5" x14ac:dyDescent="0.2">
      <c r="A1124" s="252" t="s">
        <v>755</v>
      </c>
      <c r="B1124" s="102" t="s">
        <v>651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13.7</v>
      </c>
      <c r="I1124" s="116">
        <f>H1124*G1124</f>
        <v>13.7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SUMIF('Lote-08_RDRA_34,5kV'!$B$10:$B$123,Composições!B1126,'Lote-08_RDRA_34,5kV'!$D$10:$D$123)</f>
        <v>0</v>
      </c>
      <c r="G1126" s="241"/>
      <c r="H1126" s="240"/>
      <c r="I1126" s="241">
        <f>SUM(I1127:I1140)</f>
        <v>4626.41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755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755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25.34</v>
      </c>
      <c r="I1128" s="116">
        <f t="shared" si="205"/>
        <v>76.02</v>
      </c>
      <c r="J1128" s="116">
        <f t="shared" si="206"/>
        <v>0</v>
      </c>
      <c r="K1128" s="116"/>
    </row>
    <row r="1129" spans="1:13" ht="25.5" x14ac:dyDescent="0.2">
      <c r="A1129" s="252" t="s">
        <v>755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59.75</v>
      </c>
      <c r="I1129" s="116">
        <f t="shared" si="205"/>
        <v>59.75</v>
      </c>
      <c r="J1129" s="116">
        <f t="shared" si="206"/>
        <v>0</v>
      </c>
      <c r="K1129" s="116"/>
      <c r="M1129" s="131"/>
    </row>
    <row r="1130" spans="1:13" x14ac:dyDescent="0.2">
      <c r="A1130" s="252" t="s">
        <v>755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755</v>
      </c>
      <c r="B1131" s="109" t="s">
        <v>638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105.07</v>
      </c>
      <c r="I1131" s="116">
        <f t="shared" si="205"/>
        <v>420.28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755</v>
      </c>
      <c r="B1132" s="109" t="s">
        <v>786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102.38</v>
      </c>
      <c r="I1132" s="116">
        <f t="shared" si="205"/>
        <v>2559.5</v>
      </c>
      <c r="J1132" s="116">
        <f t="shared" si="206"/>
        <v>0</v>
      </c>
      <c r="K1132" s="116"/>
      <c r="M1132" s="131"/>
    </row>
    <row r="1133" spans="1:13" x14ac:dyDescent="0.2">
      <c r="A1133" s="252" t="s">
        <v>755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23.38</v>
      </c>
      <c r="I1133" s="116">
        <f t="shared" si="205"/>
        <v>23.38</v>
      </c>
      <c r="J1133" s="116">
        <f t="shared" si="206"/>
        <v>0</v>
      </c>
      <c r="K1133" s="116"/>
    </row>
    <row r="1134" spans="1:13" ht="25.5" x14ac:dyDescent="0.2">
      <c r="A1134" s="252" t="s">
        <v>755</v>
      </c>
      <c r="B1134" s="102" t="s">
        <v>651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13.7</v>
      </c>
      <c r="I1134" s="116">
        <f t="shared" si="205"/>
        <v>95.9</v>
      </c>
      <c r="J1134" s="116">
        <f t="shared" si="206"/>
        <v>0</v>
      </c>
      <c r="K1134" s="116"/>
    </row>
    <row r="1135" spans="1:13" ht="25.5" x14ac:dyDescent="0.2">
      <c r="A1135" s="252" t="s">
        <v>755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15.07</v>
      </c>
      <c r="I1135" s="116">
        <f t="shared" si="205"/>
        <v>15.07</v>
      </c>
      <c r="J1135" s="116">
        <f t="shared" si="206"/>
        <v>0</v>
      </c>
      <c r="K1135" s="116"/>
    </row>
    <row r="1136" spans="1:13" ht="25.5" x14ac:dyDescent="0.2">
      <c r="A1136" s="252" t="s">
        <v>755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13.86</v>
      </c>
      <c r="I1136" s="116">
        <f t="shared" si="205"/>
        <v>27.72</v>
      </c>
      <c r="J1136" s="116">
        <f t="shared" si="206"/>
        <v>0</v>
      </c>
      <c r="K1136" s="116"/>
    </row>
    <row r="1137" spans="1:11" x14ac:dyDescent="0.2">
      <c r="A1137" s="252" t="s">
        <v>755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357.37</v>
      </c>
      <c r="I1137" s="116">
        <f t="shared" si="205"/>
        <v>357.37</v>
      </c>
      <c r="J1137" s="116">
        <f t="shared" si="206"/>
        <v>0</v>
      </c>
      <c r="K1137" s="116"/>
    </row>
    <row r="1138" spans="1:11" x14ac:dyDescent="0.2">
      <c r="A1138" s="252" t="s">
        <v>755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712.86</v>
      </c>
      <c r="I1138" s="116">
        <f t="shared" si="205"/>
        <v>712.86</v>
      </c>
      <c r="J1138" s="116">
        <f t="shared" si="206"/>
        <v>0</v>
      </c>
      <c r="K1138" s="116"/>
    </row>
    <row r="1139" spans="1:11" x14ac:dyDescent="0.2">
      <c r="A1139" s="252" t="s">
        <v>755</v>
      </c>
      <c r="B1139" s="102" t="s">
        <v>643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11.54</v>
      </c>
      <c r="I1139" s="116">
        <f t="shared" si="205"/>
        <v>11.54</v>
      </c>
      <c r="J1139" s="116">
        <f t="shared" si="206"/>
        <v>0</v>
      </c>
      <c r="K1139" s="116"/>
    </row>
    <row r="1140" spans="1:11" x14ac:dyDescent="0.2">
      <c r="A1140" s="252" t="s">
        <v>755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267.02</v>
      </c>
      <c r="I1140" s="116">
        <f t="shared" si="205"/>
        <v>267.02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SUMIF('Lote-08_RDRA_34,5kV'!$B$10:$B$123,Composições!B1142,'Lote-08_RDRA_34,5kV'!$D$10:$D$123)</f>
        <v>0</v>
      </c>
      <c r="G1142" s="241"/>
      <c r="H1142" s="240"/>
      <c r="I1142" s="241">
        <f>SUM(I1143:I1156)</f>
        <v>4900.59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755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755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25.34</v>
      </c>
      <c r="I1144" s="116">
        <f t="shared" si="208"/>
        <v>76.02</v>
      </c>
      <c r="J1144" s="116">
        <f t="shared" si="209"/>
        <v>0</v>
      </c>
      <c r="K1144" s="116"/>
    </row>
    <row r="1145" spans="1:11" ht="25.5" x14ac:dyDescent="0.2">
      <c r="A1145" s="252" t="s">
        <v>755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59.75</v>
      </c>
      <c r="I1145" s="116">
        <f t="shared" si="208"/>
        <v>59.75</v>
      </c>
      <c r="J1145" s="116">
        <f t="shared" si="209"/>
        <v>0</v>
      </c>
      <c r="K1145" s="116"/>
    </row>
    <row r="1146" spans="1:11" x14ac:dyDescent="0.2">
      <c r="A1146" s="252" t="s">
        <v>755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755</v>
      </c>
      <c r="B1147" s="109" t="s">
        <v>638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105.07</v>
      </c>
      <c r="I1147" s="116">
        <f t="shared" si="208"/>
        <v>420.28</v>
      </c>
      <c r="J1147" s="116">
        <f t="shared" si="209"/>
        <v>0</v>
      </c>
      <c r="K1147" s="116"/>
    </row>
    <row r="1148" spans="1:11" ht="25.5" x14ac:dyDescent="0.2">
      <c r="A1148" s="252" t="s">
        <v>755</v>
      </c>
      <c r="B1148" s="109" t="s">
        <v>786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102.38</v>
      </c>
      <c r="I1148" s="116">
        <f t="shared" si="208"/>
        <v>2559.5</v>
      </c>
      <c r="J1148" s="116">
        <f t="shared" si="209"/>
        <v>0</v>
      </c>
      <c r="K1148" s="116"/>
    </row>
    <row r="1149" spans="1:11" x14ac:dyDescent="0.2">
      <c r="A1149" s="252" t="s">
        <v>755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23.38</v>
      </c>
      <c r="I1149" s="116">
        <f t="shared" si="208"/>
        <v>23.38</v>
      </c>
      <c r="J1149" s="116">
        <f t="shared" si="209"/>
        <v>0</v>
      </c>
      <c r="K1149" s="116"/>
    </row>
    <row r="1150" spans="1:11" ht="25.5" x14ac:dyDescent="0.2">
      <c r="A1150" s="252" t="s">
        <v>755</v>
      </c>
      <c r="B1150" s="102" t="s">
        <v>651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13.7</v>
      </c>
      <c r="I1150" s="116">
        <f t="shared" si="208"/>
        <v>95.9</v>
      </c>
      <c r="J1150" s="116">
        <f t="shared" si="209"/>
        <v>0</v>
      </c>
      <c r="K1150" s="116"/>
    </row>
    <row r="1151" spans="1:11" ht="25.5" x14ac:dyDescent="0.2">
      <c r="A1151" s="252" t="s">
        <v>755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15.07</v>
      </c>
      <c r="I1151" s="116">
        <f t="shared" si="208"/>
        <v>15.07</v>
      </c>
      <c r="J1151" s="116">
        <f t="shared" si="209"/>
        <v>0</v>
      </c>
      <c r="K1151" s="116"/>
    </row>
    <row r="1152" spans="1:11" ht="25.5" x14ac:dyDescent="0.2">
      <c r="A1152" s="252" t="s">
        <v>755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13.86</v>
      </c>
      <c r="I1152" s="116">
        <f t="shared" si="208"/>
        <v>27.72</v>
      </c>
      <c r="J1152" s="116">
        <f t="shared" si="209"/>
        <v>0</v>
      </c>
      <c r="K1152" s="116"/>
    </row>
    <row r="1153" spans="1:11" x14ac:dyDescent="0.2">
      <c r="A1153" s="252" t="s">
        <v>755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357.37</v>
      </c>
      <c r="I1153" s="116">
        <f t="shared" si="208"/>
        <v>357.37</v>
      </c>
      <c r="J1153" s="116">
        <f t="shared" si="209"/>
        <v>0</v>
      </c>
      <c r="K1153" s="116"/>
    </row>
    <row r="1154" spans="1:11" x14ac:dyDescent="0.2">
      <c r="A1154" s="252" t="s">
        <v>755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987.04</v>
      </c>
      <c r="I1154" s="116">
        <f t="shared" si="208"/>
        <v>987.04</v>
      </c>
      <c r="J1154" s="116">
        <f t="shared" si="209"/>
        <v>0</v>
      </c>
      <c r="K1154" s="116"/>
    </row>
    <row r="1155" spans="1:11" x14ac:dyDescent="0.2">
      <c r="A1155" s="252" t="s">
        <v>755</v>
      </c>
      <c r="B1155" s="102" t="s">
        <v>643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11.54</v>
      </c>
      <c r="I1155" s="116">
        <f t="shared" si="208"/>
        <v>11.54</v>
      </c>
      <c r="J1155" s="116">
        <f t="shared" si="209"/>
        <v>0</v>
      </c>
      <c r="K1155" s="116"/>
    </row>
    <row r="1156" spans="1:11" x14ac:dyDescent="0.2">
      <c r="A1156" s="252" t="s">
        <v>755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267.02</v>
      </c>
      <c r="I1156" s="116">
        <f t="shared" si="208"/>
        <v>267.02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SUMIF('Lote-08_RDRA_34,5kV'!$B$10:$B$123,Composições!B1158,'Lote-08_RDRA_34,5kV'!$D$10:$D$123)</f>
        <v>0</v>
      </c>
      <c r="G1158" s="241"/>
      <c r="H1158" s="240"/>
      <c r="I1158" s="241">
        <f>SUM(I1159:I1172)</f>
        <v>5777.94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755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25.34</v>
      </c>
      <c r="I1160" s="116">
        <f t="shared" si="211"/>
        <v>76.02</v>
      </c>
      <c r="J1160" s="116">
        <f t="shared" si="212"/>
        <v>0</v>
      </c>
      <c r="K1160" s="116"/>
    </row>
    <row r="1161" spans="1:11" ht="25.5" x14ac:dyDescent="0.2">
      <c r="A1161" s="252" t="s">
        <v>755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59.75</v>
      </c>
      <c r="I1161" s="116">
        <f t="shared" si="211"/>
        <v>59.75</v>
      </c>
      <c r="J1161" s="116">
        <f t="shared" si="212"/>
        <v>0</v>
      </c>
      <c r="K1161" s="116"/>
    </row>
    <row r="1162" spans="1:11" x14ac:dyDescent="0.2">
      <c r="A1162" s="252" t="s">
        <v>755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755</v>
      </c>
      <c r="B1163" s="109" t="s">
        <v>638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105.07</v>
      </c>
      <c r="I1163" s="116">
        <f t="shared" si="211"/>
        <v>420.28</v>
      </c>
      <c r="J1163" s="116">
        <f t="shared" si="212"/>
        <v>0</v>
      </c>
      <c r="K1163" s="116"/>
    </row>
    <row r="1164" spans="1:11" ht="25.5" x14ac:dyDescent="0.2">
      <c r="A1164" s="252" t="s">
        <v>755</v>
      </c>
      <c r="B1164" s="109" t="s">
        <v>786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102.38</v>
      </c>
      <c r="I1164" s="116">
        <f t="shared" si="211"/>
        <v>2559.5</v>
      </c>
      <c r="J1164" s="116">
        <f t="shared" si="212"/>
        <v>0</v>
      </c>
      <c r="K1164" s="116"/>
    </row>
    <row r="1165" spans="1:11" x14ac:dyDescent="0.2">
      <c r="A1165" s="252" t="s">
        <v>755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23.38</v>
      </c>
      <c r="I1165" s="116">
        <f t="shared" si="211"/>
        <v>23.38</v>
      </c>
      <c r="J1165" s="116">
        <f t="shared" si="212"/>
        <v>0</v>
      </c>
      <c r="K1165" s="116"/>
    </row>
    <row r="1166" spans="1:11" ht="25.5" x14ac:dyDescent="0.2">
      <c r="A1166" s="252" t="s">
        <v>755</v>
      </c>
      <c r="B1166" s="102" t="s">
        <v>651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13.7</v>
      </c>
      <c r="I1166" s="116">
        <f t="shared" si="211"/>
        <v>95.9</v>
      </c>
      <c r="J1166" s="116">
        <f t="shared" si="212"/>
        <v>0</v>
      </c>
      <c r="K1166" s="116"/>
    </row>
    <row r="1167" spans="1:11" ht="25.5" x14ac:dyDescent="0.2">
      <c r="A1167" s="252" t="s">
        <v>755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15.07</v>
      </c>
      <c r="I1167" s="116">
        <f t="shared" si="211"/>
        <v>15.07</v>
      </c>
      <c r="J1167" s="116">
        <f t="shared" si="212"/>
        <v>0</v>
      </c>
      <c r="K1167" s="116"/>
    </row>
    <row r="1168" spans="1:11" ht="25.5" x14ac:dyDescent="0.2">
      <c r="A1168" s="252" t="s">
        <v>755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13.86</v>
      </c>
      <c r="I1168" s="116">
        <f t="shared" si="211"/>
        <v>27.72</v>
      </c>
      <c r="J1168" s="116">
        <f t="shared" si="212"/>
        <v>0</v>
      </c>
      <c r="K1168" s="116"/>
    </row>
    <row r="1169" spans="1:11" x14ac:dyDescent="0.2">
      <c r="A1169" s="252" t="s">
        <v>755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357.37</v>
      </c>
      <c r="I1169" s="116">
        <f t="shared" si="211"/>
        <v>357.37</v>
      </c>
      <c r="J1169" s="116">
        <f t="shared" si="212"/>
        <v>0</v>
      </c>
      <c r="K1169" s="116"/>
    </row>
    <row r="1170" spans="1:11" x14ac:dyDescent="0.2">
      <c r="A1170" s="252" t="s">
        <v>755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1864.39</v>
      </c>
      <c r="I1170" s="116">
        <f t="shared" si="211"/>
        <v>1864.39</v>
      </c>
      <c r="J1170" s="116">
        <f t="shared" si="212"/>
        <v>0</v>
      </c>
      <c r="K1170" s="116"/>
    </row>
    <row r="1171" spans="1:11" x14ac:dyDescent="0.2">
      <c r="A1171" s="252" t="s">
        <v>755</v>
      </c>
      <c r="B1171" s="102" t="s">
        <v>643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11.54</v>
      </c>
      <c r="I1171" s="116">
        <f t="shared" si="211"/>
        <v>11.54</v>
      </c>
      <c r="J1171" s="116">
        <f t="shared" si="212"/>
        <v>0</v>
      </c>
      <c r="K1171" s="116"/>
    </row>
    <row r="1172" spans="1:11" x14ac:dyDescent="0.2">
      <c r="A1172" s="252" t="s">
        <v>755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267.02</v>
      </c>
      <c r="I1172" s="116">
        <f t="shared" si="211"/>
        <v>267.02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SUMIF('Lote-08_RDRA_34,5kV'!$B$10:$B$123,Composições!B1174,'Lote-08_RDRA_34,5kV'!$D$10:$D$123)</f>
        <v>0</v>
      </c>
      <c r="G1174" s="241"/>
      <c r="H1174" s="240"/>
      <c r="I1174" s="241">
        <f>SUM(I1175:I1204)</f>
        <v>16168.95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755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3.33</v>
      </c>
      <c r="I1176" s="116">
        <f t="shared" si="214"/>
        <v>133.19999999999999</v>
      </c>
      <c r="J1176" s="116">
        <f t="shared" si="215"/>
        <v>0</v>
      </c>
      <c r="K1176" s="116"/>
    </row>
    <row r="1177" spans="1:11" x14ac:dyDescent="0.2">
      <c r="A1177" s="252" t="s">
        <v>755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3.33</v>
      </c>
      <c r="I1177" s="116">
        <f t="shared" si="214"/>
        <v>13.32</v>
      </c>
      <c r="J1177" s="116">
        <f t="shared" si="215"/>
        <v>0</v>
      </c>
      <c r="K1177" s="116"/>
    </row>
    <row r="1178" spans="1:11" ht="25.5" x14ac:dyDescent="0.2">
      <c r="A1178" s="252" t="s">
        <v>755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52.33</v>
      </c>
      <c r="I1178" s="116">
        <f t="shared" si="214"/>
        <v>366.31</v>
      </c>
      <c r="J1178" s="116">
        <f t="shared" si="215"/>
        <v>0</v>
      </c>
      <c r="K1178" s="116"/>
    </row>
    <row r="1179" spans="1:11" ht="25.5" x14ac:dyDescent="0.2">
      <c r="A1179" s="252" t="s">
        <v>755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27.16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755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52.33</v>
      </c>
      <c r="I1180" s="116">
        <f t="shared" si="214"/>
        <v>52.33</v>
      </c>
      <c r="J1180" s="116">
        <f t="shared" si="215"/>
        <v>0</v>
      </c>
      <c r="K1180" s="116"/>
    </row>
    <row r="1181" spans="1:11" x14ac:dyDescent="0.2">
      <c r="A1181" s="252" t="s">
        <v>755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26.38</v>
      </c>
      <c r="I1181" s="116">
        <f t="shared" si="214"/>
        <v>26.38</v>
      </c>
      <c r="J1181" s="116">
        <f t="shared" si="215"/>
        <v>0</v>
      </c>
      <c r="K1181" s="116"/>
    </row>
    <row r="1182" spans="1:11" x14ac:dyDescent="0.2">
      <c r="A1182" s="252" t="s">
        <v>755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40.39</v>
      </c>
      <c r="I1182" s="116">
        <f t="shared" si="214"/>
        <v>80.78</v>
      </c>
      <c r="J1182" s="116">
        <f t="shared" si="215"/>
        <v>0</v>
      </c>
      <c r="K1182" s="116"/>
    </row>
    <row r="1183" spans="1:11" x14ac:dyDescent="0.2">
      <c r="A1183" s="252" t="s">
        <v>755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24.5</v>
      </c>
      <c r="I1183" s="116">
        <f t="shared" si="214"/>
        <v>49</v>
      </c>
      <c r="J1183" s="116">
        <f t="shared" si="215"/>
        <v>0</v>
      </c>
      <c r="K1183" s="116"/>
    </row>
    <row r="1184" spans="1:11" x14ac:dyDescent="0.2">
      <c r="A1184" s="252" t="s">
        <v>755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255.96</v>
      </c>
      <c r="I1184" s="116">
        <f t="shared" si="214"/>
        <v>1023.84</v>
      </c>
      <c r="J1184" s="116">
        <f t="shared" si="215"/>
        <v>0</v>
      </c>
      <c r="K1184" s="116"/>
    </row>
    <row r="1185" spans="1:13" ht="25.5" x14ac:dyDescent="0.2">
      <c r="A1185" s="252" t="s">
        <v>755</v>
      </c>
      <c r="B1185" s="109" t="s">
        <v>638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105.07</v>
      </c>
      <c r="I1185" s="116">
        <f t="shared" si="214"/>
        <v>2101.4</v>
      </c>
      <c r="J1185" s="116">
        <f t="shared" si="215"/>
        <v>0</v>
      </c>
      <c r="K1185" s="116"/>
    </row>
    <row r="1186" spans="1:13" x14ac:dyDescent="0.2">
      <c r="A1186" s="252" t="s">
        <v>755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33.85</v>
      </c>
      <c r="I1186" s="116">
        <f t="shared" si="214"/>
        <v>67.7</v>
      </c>
      <c r="J1186" s="116">
        <f t="shared" si="215"/>
        <v>0</v>
      </c>
      <c r="K1186" s="116"/>
    </row>
    <row r="1187" spans="1:13" x14ac:dyDescent="0.2">
      <c r="A1187" s="252" t="s">
        <v>755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90</v>
      </c>
      <c r="I1187" s="116">
        <f t="shared" si="214"/>
        <v>90</v>
      </c>
      <c r="J1187" s="116">
        <f t="shared" si="215"/>
        <v>0</v>
      </c>
      <c r="K1187" s="116"/>
    </row>
    <row r="1188" spans="1:13" ht="25.5" x14ac:dyDescent="0.2">
      <c r="A1188" s="252" t="s">
        <v>755</v>
      </c>
      <c r="B1188" s="109" t="s">
        <v>785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157.35</v>
      </c>
      <c r="I1188" s="116">
        <f t="shared" si="214"/>
        <v>7867.5</v>
      </c>
      <c r="J1188" s="116">
        <f t="shared" si="215"/>
        <v>0</v>
      </c>
      <c r="K1188" s="116"/>
    </row>
    <row r="1189" spans="1:13" x14ac:dyDescent="0.2">
      <c r="A1189" s="252" t="s">
        <v>755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23.38</v>
      </c>
      <c r="I1189" s="116">
        <f t="shared" si="214"/>
        <v>70.14</v>
      </c>
      <c r="J1189" s="116">
        <f t="shared" si="215"/>
        <v>0</v>
      </c>
      <c r="K1189" s="116"/>
    </row>
    <row r="1190" spans="1:13" ht="25.5" x14ac:dyDescent="0.2">
      <c r="A1190" s="252" t="s">
        <v>755</v>
      </c>
      <c r="B1190" s="102" t="s">
        <v>651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13.7</v>
      </c>
      <c r="I1190" s="116">
        <f t="shared" si="214"/>
        <v>548</v>
      </c>
      <c r="J1190" s="116">
        <f t="shared" si="215"/>
        <v>0</v>
      </c>
      <c r="K1190" s="116"/>
    </row>
    <row r="1191" spans="1:13" x14ac:dyDescent="0.2">
      <c r="A1191" s="252" t="s">
        <v>755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39.39</v>
      </c>
      <c r="I1191" s="116">
        <f t="shared" si="214"/>
        <v>78.78</v>
      </c>
      <c r="J1191" s="116">
        <f t="shared" si="215"/>
        <v>0</v>
      </c>
      <c r="K1191" s="116"/>
    </row>
    <row r="1192" spans="1:13" x14ac:dyDescent="0.2">
      <c r="A1192" s="252" t="s">
        <v>755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755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24.72</v>
      </c>
      <c r="I1193" s="116">
        <f t="shared" si="214"/>
        <v>49.44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755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15.36</v>
      </c>
      <c r="I1194" s="116">
        <f t="shared" si="214"/>
        <v>30.72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755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7.65</v>
      </c>
      <c r="I1195" s="116">
        <f t="shared" si="214"/>
        <v>15.3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755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13.86</v>
      </c>
      <c r="I1196" s="116">
        <f t="shared" si="214"/>
        <v>13.86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755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15.07</v>
      </c>
      <c r="I1197" s="116">
        <f t="shared" si="214"/>
        <v>150.69999999999999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755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59.75</v>
      </c>
      <c r="I1198" s="116">
        <f t="shared" si="214"/>
        <v>59.75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755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812.39</v>
      </c>
      <c r="I1199" s="116">
        <f t="shared" si="214"/>
        <v>1624.78</v>
      </c>
      <c r="J1199" s="116">
        <f t="shared" si="215"/>
        <v>0</v>
      </c>
      <c r="K1199" s="116"/>
      <c r="M1199" s="131"/>
    </row>
    <row r="1200" spans="1:13" x14ac:dyDescent="0.2">
      <c r="A1200" s="252" t="s">
        <v>755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357.37</v>
      </c>
      <c r="I1200" s="116">
        <f t="shared" si="214"/>
        <v>714.74</v>
      </c>
      <c r="J1200" s="116">
        <f t="shared" si="215"/>
        <v>0</v>
      </c>
      <c r="K1200" s="116"/>
      <c r="M1200" s="131"/>
    </row>
    <row r="1201" spans="1:13" x14ac:dyDescent="0.2">
      <c r="A1201" s="252" t="s">
        <v>755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216.96</v>
      </c>
      <c r="I1201" s="116">
        <f t="shared" si="214"/>
        <v>650.88</v>
      </c>
      <c r="J1201" s="116">
        <f t="shared" si="215"/>
        <v>0</v>
      </c>
      <c r="K1201" s="116"/>
      <c r="M1201" s="131"/>
    </row>
    <row r="1202" spans="1:13" x14ac:dyDescent="0.2">
      <c r="A1202" s="252" t="s">
        <v>755</v>
      </c>
      <c r="B1202" s="102" t="s">
        <v>643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11.54</v>
      </c>
      <c r="I1202" s="116">
        <f t="shared" si="214"/>
        <v>23.08</v>
      </c>
      <c r="J1202" s="116">
        <f t="shared" si="215"/>
        <v>0</v>
      </c>
      <c r="K1202" s="116"/>
      <c r="M1202" s="131"/>
    </row>
    <row r="1203" spans="1:13" x14ac:dyDescent="0.2">
      <c r="A1203" s="252" t="s">
        <v>755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755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267.02</v>
      </c>
      <c r="I1204" s="116">
        <f>H1204*G1204</f>
        <v>267.02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SUMIF('Lote-08_RDRA_34,5kV'!$B$10:$B$123,Composições!B1206,'Lote-08_RDRA_34,5kV'!$D$10:$D$123)</f>
        <v>0</v>
      </c>
      <c r="G1206" s="241"/>
      <c r="H1206" s="240"/>
      <c r="I1206" s="241">
        <f>SUM(I1207:I1240)</f>
        <v>29968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755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36.47</v>
      </c>
      <c r="I1208" s="116">
        <f t="shared" si="217"/>
        <v>72.94</v>
      </c>
      <c r="J1208" s="116">
        <f t="shared" si="218"/>
        <v>0</v>
      </c>
      <c r="K1208" s="116"/>
    </row>
    <row r="1209" spans="1:13" x14ac:dyDescent="0.2">
      <c r="A1209" s="252" t="s">
        <v>755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3.33</v>
      </c>
      <c r="I1209" s="116">
        <f t="shared" si="217"/>
        <v>259.74</v>
      </c>
      <c r="J1209" s="116">
        <f t="shared" si="218"/>
        <v>0</v>
      </c>
      <c r="K1209" s="116"/>
    </row>
    <row r="1210" spans="1:13" x14ac:dyDescent="0.2">
      <c r="A1210" s="252" t="s">
        <v>755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12.37</v>
      </c>
      <c r="I1210" s="116">
        <f t="shared" si="217"/>
        <v>123.7</v>
      </c>
      <c r="J1210" s="116">
        <f t="shared" si="218"/>
        <v>0</v>
      </c>
      <c r="K1210" s="116"/>
    </row>
    <row r="1211" spans="1:13" x14ac:dyDescent="0.2">
      <c r="A1211" s="252" t="s">
        <v>755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76.53</v>
      </c>
      <c r="I1211" s="116">
        <f t="shared" si="217"/>
        <v>306.12</v>
      </c>
      <c r="J1211" s="116">
        <f t="shared" si="218"/>
        <v>0</v>
      </c>
      <c r="K1211" s="116"/>
    </row>
    <row r="1212" spans="1:13" x14ac:dyDescent="0.2">
      <c r="A1212" s="252" t="s">
        <v>755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3.33</v>
      </c>
      <c r="I1212" s="116">
        <f t="shared" si="217"/>
        <v>26.64</v>
      </c>
      <c r="J1212" s="116">
        <f t="shared" si="218"/>
        <v>0</v>
      </c>
      <c r="K1212" s="116"/>
    </row>
    <row r="1213" spans="1:13" x14ac:dyDescent="0.2">
      <c r="A1213" s="252" t="s">
        <v>755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1.72</v>
      </c>
      <c r="I1213" s="116">
        <f t="shared" si="217"/>
        <v>17.2</v>
      </c>
      <c r="J1213" s="116">
        <f t="shared" si="218"/>
        <v>0</v>
      </c>
      <c r="K1213" s="116"/>
    </row>
    <row r="1214" spans="1:13" x14ac:dyDescent="0.2">
      <c r="A1214" s="252" t="s">
        <v>755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15.31</v>
      </c>
      <c r="I1214" s="116">
        <f t="shared" si="217"/>
        <v>321.51</v>
      </c>
      <c r="J1214" s="116">
        <f t="shared" si="218"/>
        <v>0</v>
      </c>
      <c r="K1214" s="116"/>
    </row>
    <row r="1215" spans="1:13" ht="25.5" x14ac:dyDescent="0.2">
      <c r="A1215" s="252" t="s">
        <v>755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52.33</v>
      </c>
      <c r="I1215" s="116">
        <f t="shared" si="217"/>
        <v>1779.22</v>
      </c>
      <c r="J1215" s="116">
        <f t="shared" si="218"/>
        <v>0</v>
      </c>
      <c r="K1215" s="116"/>
    </row>
    <row r="1216" spans="1:13" x14ac:dyDescent="0.2">
      <c r="A1216" s="252" t="s">
        <v>755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40.39</v>
      </c>
      <c r="I1216" s="116">
        <f t="shared" si="217"/>
        <v>484.68</v>
      </c>
      <c r="J1216" s="116">
        <f t="shared" si="218"/>
        <v>0</v>
      </c>
      <c r="K1216" s="116"/>
    </row>
    <row r="1217" spans="1:11" x14ac:dyDescent="0.2">
      <c r="A1217" s="252" t="s">
        <v>755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24.5</v>
      </c>
      <c r="I1217" s="116">
        <f t="shared" si="217"/>
        <v>49</v>
      </c>
      <c r="J1217" s="116">
        <f t="shared" si="218"/>
        <v>0</v>
      </c>
      <c r="K1217" s="116"/>
    </row>
    <row r="1218" spans="1:11" x14ac:dyDescent="0.2">
      <c r="A1218" s="252" t="s">
        <v>755</v>
      </c>
      <c r="B1218" s="109" t="s">
        <v>784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341.44</v>
      </c>
      <c r="I1218" s="116">
        <f t="shared" si="217"/>
        <v>1707.2</v>
      </c>
      <c r="J1218" s="116">
        <f t="shared" si="218"/>
        <v>0</v>
      </c>
      <c r="K1218" s="116"/>
    </row>
    <row r="1219" spans="1:11" x14ac:dyDescent="0.2">
      <c r="A1219" s="252" t="s">
        <v>755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40.58</v>
      </c>
      <c r="I1219" s="116">
        <f t="shared" si="217"/>
        <v>2921.76</v>
      </c>
      <c r="J1219" s="116">
        <f t="shared" si="218"/>
        <v>0</v>
      </c>
      <c r="K1219" s="116"/>
    </row>
    <row r="1220" spans="1:11" ht="25.5" x14ac:dyDescent="0.2">
      <c r="A1220" s="252" t="s">
        <v>755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59.75</v>
      </c>
      <c r="I1220" s="116">
        <f t="shared" si="217"/>
        <v>59.75</v>
      </c>
      <c r="J1220" s="116">
        <f t="shared" si="218"/>
        <v>0</v>
      </c>
      <c r="K1220" s="116"/>
    </row>
    <row r="1221" spans="1:11" x14ac:dyDescent="0.2">
      <c r="A1221" s="252" t="s">
        <v>755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159.65</v>
      </c>
      <c r="I1221" s="116">
        <f t="shared" si="217"/>
        <v>159.65</v>
      </c>
      <c r="J1221" s="116">
        <f t="shared" si="218"/>
        <v>0</v>
      </c>
      <c r="K1221" s="116"/>
    </row>
    <row r="1222" spans="1:11" x14ac:dyDescent="0.2">
      <c r="A1222" s="252" t="s">
        <v>755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396.11</v>
      </c>
      <c r="I1222" s="116">
        <f t="shared" si="217"/>
        <v>396.11</v>
      </c>
      <c r="J1222" s="116">
        <f t="shared" si="218"/>
        <v>0</v>
      </c>
      <c r="K1222" s="116"/>
    </row>
    <row r="1223" spans="1:11" x14ac:dyDescent="0.2">
      <c r="A1223" s="252" t="s">
        <v>755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159.97</v>
      </c>
      <c r="I1223" s="116">
        <f t="shared" si="217"/>
        <v>159.97</v>
      </c>
      <c r="J1223" s="116">
        <f t="shared" si="218"/>
        <v>0</v>
      </c>
      <c r="K1223" s="116"/>
    </row>
    <row r="1224" spans="1:11" ht="25.5" x14ac:dyDescent="0.2">
      <c r="A1224" s="252" t="s">
        <v>755</v>
      </c>
      <c r="B1224" s="109" t="s">
        <v>638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105.07</v>
      </c>
      <c r="I1224" s="116">
        <f t="shared" si="217"/>
        <v>6514.34</v>
      </c>
      <c r="J1224" s="116">
        <f t="shared" si="218"/>
        <v>0</v>
      </c>
      <c r="K1224" s="116"/>
    </row>
    <row r="1225" spans="1:11" x14ac:dyDescent="0.2">
      <c r="A1225" s="252" t="s">
        <v>755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33.85</v>
      </c>
      <c r="I1225" s="116">
        <f t="shared" si="217"/>
        <v>406.2</v>
      </c>
      <c r="J1225" s="116">
        <f t="shared" si="218"/>
        <v>0</v>
      </c>
      <c r="K1225" s="116"/>
    </row>
    <row r="1226" spans="1:11" x14ac:dyDescent="0.2">
      <c r="A1226" s="252" t="s">
        <v>755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90</v>
      </c>
      <c r="I1226" s="116">
        <f t="shared" si="217"/>
        <v>1620</v>
      </c>
      <c r="J1226" s="116">
        <f t="shared" si="218"/>
        <v>0</v>
      </c>
      <c r="K1226" s="116"/>
    </row>
    <row r="1227" spans="1:11" x14ac:dyDescent="0.2">
      <c r="A1227" s="252" t="s">
        <v>755</v>
      </c>
      <c r="B1227" s="109" t="s">
        <v>639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9.86</v>
      </c>
      <c r="I1227" s="116">
        <f t="shared" si="217"/>
        <v>38.950000000000003</v>
      </c>
      <c r="J1227" s="116">
        <f t="shared" si="218"/>
        <v>0</v>
      </c>
      <c r="K1227" s="116"/>
    </row>
    <row r="1228" spans="1:11" ht="25.5" x14ac:dyDescent="0.2">
      <c r="A1228" s="252" t="s">
        <v>755</v>
      </c>
      <c r="B1228" s="109" t="s">
        <v>786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102.38</v>
      </c>
      <c r="I1228" s="116">
        <f t="shared" si="217"/>
        <v>5119</v>
      </c>
      <c r="J1228" s="116">
        <f t="shared" si="218"/>
        <v>0</v>
      </c>
      <c r="K1228" s="116"/>
    </row>
    <row r="1229" spans="1:11" x14ac:dyDescent="0.2">
      <c r="A1229" s="252" t="s">
        <v>755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23.38</v>
      </c>
      <c r="I1229" s="116">
        <f t="shared" si="217"/>
        <v>23.38</v>
      </c>
      <c r="J1229" s="116">
        <f t="shared" si="218"/>
        <v>0</v>
      </c>
      <c r="K1229" s="116"/>
    </row>
    <row r="1230" spans="1:11" ht="25.5" x14ac:dyDescent="0.2">
      <c r="A1230" s="252" t="s">
        <v>755</v>
      </c>
      <c r="B1230" s="102" t="s">
        <v>651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13.7</v>
      </c>
      <c r="I1230" s="116">
        <f t="shared" si="217"/>
        <v>1808.4</v>
      </c>
      <c r="J1230" s="116">
        <f t="shared" si="218"/>
        <v>0</v>
      </c>
      <c r="K1230" s="116"/>
    </row>
    <row r="1231" spans="1:11" x14ac:dyDescent="0.2">
      <c r="A1231" s="252" t="s">
        <v>755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39.39</v>
      </c>
      <c r="I1231" s="116">
        <f t="shared" si="217"/>
        <v>236.34</v>
      </c>
      <c r="J1231" s="116">
        <f t="shared" si="218"/>
        <v>0</v>
      </c>
      <c r="K1231" s="116"/>
    </row>
    <row r="1232" spans="1:11" ht="25.5" x14ac:dyDescent="0.2">
      <c r="A1232" s="252" t="s">
        <v>755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15.36</v>
      </c>
      <c r="I1232" s="116">
        <f t="shared" si="217"/>
        <v>122.88</v>
      </c>
      <c r="J1232" s="116">
        <f t="shared" si="218"/>
        <v>0</v>
      </c>
      <c r="K1232" s="116"/>
    </row>
    <row r="1233" spans="1:11" ht="25.5" x14ac:dyDescent="0.2">
      <c r="A1233" s="252" t="s">
        <v>755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10.34</v>
      </c>
      <c r="I1233" s="116">
        <f t="shared" si="217"/>
        <v>62.04</v>
      </c>
      <c r="J1233" s="116">
        <f t="shared" si="218"/>
        <v>0</v>
      </c>
      <c r="K1233" s="116"/>
    </row>
    <row r="1234" spans="1:11" ht="25.5" x14ac:dyDescent="0.2">
      <c r="A1234" s="252" t="s">
        <v>755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13.86</v>
      </c>
      <c r="I1234" s="116">
        <f t="shared" si="217"/>
        <v>374.22</v>
      </c>
      <c r="J1234" s="116">
        <f t="shared" si="218"/>
        <v>0</v>
      </c>
      <c r="K1234" s="116"/>
    </row>
    <row r="1235" spans="1:11" ht="25.5" x14ac:dyDescent="0.2">
      <c r="A1235" s="252" t="s">
        <v>755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15.07</v>
      </c>
      <c r="I1235" s="116">
        <f t="shared" si="217"/>
        <v>452.1</v>
      </c>
      <c r="J1235" s="116">
        <f t="shared" si="218"/>
        <v>0</v>
      </c>
      <c r="K1235" s="116"/>
    </row>
    <row r="1236" spans="1:11" x14ac:dyDescent="0.2">
      <c r="A1236" s="252" t="s">
        <v>755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357.37</v>
      </c>
      <c r="I1236" s="116">
        <f t="shared" si="217"/>
        <v>1072.1099999999999</v>
      </c>
      <c r="J1236" s="116">
        <f t="shared" si="218"/>
        <v>0</v>
      </c>
      <c r="K1236" s="116"/>
    </row>
    <row r="1237" spans="1:11" ht="25.5" x14ac:dyDescent="0.2">
      <c r="A1237" s="252" t="s">
        <v>755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812.39</v>
      </c>
      <c r="I1237" s="116">
        <f t="shared" si="217"/>
        <v>2437.17</v>
      </c>
      <c r="J1237" s="116">
        <f t="shared" si="218"/>
        <v>0</v>
      </c>
      <c r="K1237" s="116"/>
    </row>
    <row r="1238" spans="1:11" x14ac:dyDescent="0.2">
      <c r="A1238" s="252" t="s">
        <v>755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755</v>
      </c>
      <c r="B1239" s="102" t="s">
        <v>643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11.54</v>
      </c>
      <c r="I1239" s="116">
        <f>H1239*G1239</f>
        <v>34.619999999999997</v>
      </c>
      <c r="J1239" s="116">
        <f t="shared" si="218"/>
        <v>0</v>
      </c>
      <c r="K1239" s="116"/>
    </row>
    <row r="1240" spans="1:11" x14ac:dyDescent="0.2">
      <c r="A1240" s="252" t="s">
        <v>755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267.02</v>
      </c>
      <c r="I1240" s="116">
        <f>H1240*G1240</f>
        <v>801.06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SUMIF('Lote-08_RDRA_34,5kV'!$B$10:$B$123,Composições!B1242,'Lote-08_RDRA_34,5kV'!$D$10:$D$123)</f>
        <v>0</v>
      </c>
      <c r="G1242" s="241"/>
      <c r="H1242" s="240"/>
      <c r="I1242" s="241">
        <f>SUM(I1243:I1276)</f>
        <v>29968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755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36.47</v>
      </c>
      <c r="I1244" s="116">
        <f t="shared" si="220"/>
        <v>72.94</v>
      </c>
      <c r="J1244" s="116">
        <f t="shared" si="221"/>
        <v>0</v>
      </c>
      <c r="K1244" s="116"/>
    </row>
    <row r="1245" spans="1:11" x14ac:dyDescent="0.2">
      <c r="A1245" s="252" t="s">
        <v>755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3.33</v>
      </c>
      <c r="I1245" s="116">
        <f t="shared" si="220"/>
        <v>259.74</v>
      </c>
      <c r="J1245" s="116">
        <f t="shared" si="221"/>
        <v>0</v>
      </c>
      <c r="K1245" s="116"/>
    </row>
    <row r="1246" spans="1:11" x14ac:dyDescent="0.2">
      <c r="A1246" s="252" t="s">
        <v>755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12.37</v>
      </c>
      <c r="I1246" s="116">
        <f t="shared" si="220"/>
        <v>123.7</v>
      </c>
      <c r="J1246" s="116">
        <f t="shared" si="221"/>
        <v>0</v>
      </c>
      <c r="K1246" s="116"/>
    </row>
    <row r="1247" spans="1:11" x14ac:dyDescent="0.2">
      <c r="A1247" s="252" t="s">
        <v>755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76.53</v>
      </c>
      <c r="I1247" s="116">
        <f t="shared" si="220"/>
        <v>306.12</v>
      </c>
      <c r="J1247" s="116">
        <f t="shared" si="221"/>
        <v>0</v>
      </c>
      <c r="K1247" s="116"/>
    </row>
    <row r="1248" spans="1:11" x14ac:dyDescent="0.2">
      <c r="A1248" s="252" t="s">
        <v>755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3.33</v>
      </c>
      <c r="I1248" s="116">
        <f t="shared" si="220"/>
        <v>26.64</v>
      </c>
      <c r="J1248" s="116">
        <f t="shared" si="221"/>
        <v>0</v>
      </c>
      <c r="K1248" s="116"/>
    </row>
    <row r="1249" spans="1:11" x14ac:dyDescent="0.2">
      <c r="A1249" s="252" t="s">
        <v>755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1.72</v>
      </c>
      <c r="I1249" s="116">
        <f t="shared" si="220"/>
        <v>17.2</v>
      </c>
      <c r="J1249" s="116">
        <f t="shared" si="221"/>
        <v>0</v>
      </c>
      <c r="K1249" s="116"/>
    </row>
    <row r="1250" spans="1:11" x14ac:dyDescent="0.2">
      <c r="A1250" s="252" t="s">
        <v>755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15.31</v>
      </c>
      <c r="I1250" s="116">
        <f t="shared" si="220"/>
        <v>321.51</v>
      </c>
      <c r="J1250" s="116">
        <f t="shared" si="221"/>
        <v>0</v>
      </c>
      <c r="K1250" s="116"/>
    </row>
    <row r="1251" spans="1:11" ht="25.5" x14ac:dyDescent="0.2">
      <c r="A1251" s="252" t="s">
        <v>755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52.33</v>
      </c>
      <c r="I1251" s="116">
        <f t="shared" si="220"/>
        <v>1779.22</v>
      </c>
      <c r="J1251" s="116">
        <f t="shared" si="221"/>
        <v>0</v>
      </c>
      <c r="K1251" s="116"/>
    </row>
    <row r="1252" spans="1:11" x14ac:dyDescent="0.2">
      <c r="A1252" s="252" t="s">
        <v>755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40.39</v>
      </c>
      <c r="I1252" s="116">
        <f t="shared" si="220"/>
        <v>484.68</v>
      </c>
      <c r="J1252" s="116">
        <f t="shared" si="221"/>
        <v>0</v>
      </c>
      <c r="K1252" s="116"/>
    </row>
    <row r="1253" spans="1:11" x14ac:dyDescent="0.2">
      <c r="A1253" s="252" t="s">
        <v>755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24.5</v>
      </c>
      <c r="I1253" s="116">
        <f t="shared" si="220"/>
        <v>49</v>
      </c>
      <c r="J1253" s="116">
        <f t="shared" si="221"/>
        <v>0</v>
      </c>
      <c r="K1253" s="116"/>
    </row>
    <row r="1254" spans="1:11" x14ac:dyDescent="0.2">
      <c r="A1254" s="252" t="s">
        <v>755</v>
      </c>
      <c r="B1254" s="109" t="s">
        <v>784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341.44</v>
      </c>
      <c r="I1254" s="116">
        <f t="shared" si="220"/>
        <v>1707.2</v>
      </c>
      <c r="J1254" s="116">
        <f t="shared" si="221"/>
        <v>0</v>
      </c>
      <c r="K1254" s="116"/>
    </row>
    <row r="1255" spans="1:11" x14ac:dyDescent="0.2">
      <c r="A1255" s="252" t="s">
        <v>755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40.58</v>
      </c>
      <c r="I1255" s="116">
        <f t="shared" si="220"/>
        <v>2921.76</v>
      </c>
      <c r="J1255" s="116">
        <f t="shared" si="221"/>
        <v>0</v>
      </c>
      <c r="K1255" s="116"/>
    </row>
    <row r="1256" spans="1:11" ht="25.5" x14ac:dyDescent="0.2">
      <c r="A1256" s="252" t="s">
        <v>755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59.75</v>
      </c>
      <c r="I1256" s="116">
        <f t="shared" si="220"/>
        <v>59.75</v>
      </c>
      <c r="J1256" s="116">
        <f t="shared" si="221"/>
        <v>0</v>
      </c>
      <c r="K1256" s="116"/>
    </row>
    <row r="1257" spans="1:11" x14ac:dyDescent="0.2">
      <c r="A1257" s="252" t="s">
        <v>755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159.65</v>
      </c>
      <c r="I1257" s="116">
        <f t="shared" si="220"/>
        <v>159.65</v>
      </c>
      <c r="J1257" s="116">
        <f t="shared" si="221"/>
        <v>0</v>
      </c>
      <c r="K1257" s="116"/>
    </row>
    <row r="1258" spans="1:11" x14ac:dyDescent="0.2">
      <c r="A1258" s="252" t="s">
        <v>755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396.11</v>
      </c>
      <c r="I1258" s="116">
        <f t="shared" si="220"/>
        <v>396.11</v>
      </c>
      <c r="J1258" s="116">
        <f t="shared" si="221"/>
        <v>0</v>
      </c>
      <c r="K1258" s="116"/>
    </row>
    <row r="1259" spans="1:11" x14ac:dyDescent="0.2">
      <c r="A1259" s="252" t="s">
        <v>755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159.97</v>
      </c>
      <c r="I1259" s="116">
        <f t="shared" si="220"/>
        <v>159.97</v>
      </c>
      <c r="J1259" s="116">
        <f t="shared" si="221"/>
        <v>0</v>
      </c>
      <c r="K1259" s="116"/>
    </row>
    <row r="1260" spans="1:11" ht="25.5" x14ac:dyDescent="0.2">
      <c r="A1260" s="252" t="s">
        <v>755</v>
      </c>
      <c r="B1260" s="109" t="s">
        <v>638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105.07</v>
      </c>
      <c r="I1260" s="116">
        <f t="shared" si="220"/>
        <v>6514.34</v>
      </c>
      <c r="J1260" s="116">
        <f t="shared" si="221"/>
        <v>0</v>
      </c>
      <c r="K1260" s="116"/>
    </row>
    <row r="1261" spans="1:11" x14ac:dyDescent="0.2">
      <c r="A1261" s="252" t="s">
        <v>755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33.85</v>
      </c>
      <c r="I1261" s="116">
        <f t="shared" si="220"/>
        <v>406.2</v>
      </c>
      <c r="J1261" s="116">
        <f t="shared" si="221"/>
        <v>0</v>
      </c>
      <c r="K1261" s="116"/>
    </row>
    <row r="1262" spans="1:11" x14ac:dyDescent="0.2">
      <c r="A1262" s="252" t="s">
        <v>755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90</v>
      </c>
      <c r="I1262" s="116">
        <f t="shared" si="220"/>
        <v>1620</v>
      </c>
      <c r="J1262" s="116">
        <f t="shared" si="221"/>
        <v>0</v>
      </c>
      <c r="K1262" s="116"/>
    </row>
    <row r="1263" spans="1:11" x14ac:dyDescent="0.2">
      <c r="A1263" s="252" t="s">
        <v>755</v>
      </c>
      <c r="B1263" s="109" t="s">
        <v>639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9.86</v>
      </c>
      <c r="I1263" s="116">
        <f t="shared" si="220"/>
        <v>38.950000000000003</v>
      </c>
      <c r="J1263" s="116">
        <f t="shared" si="221"/>
        <v>0</v>
      </c>
      <c r="K1263" s="116"/>
    </row>
    <row r="1264" spans="1:11" ht="25.5" x14ac:dyDescent="0.2">
      <c r="A1264" s="252" t="s">
        <v>755</v>
      </c>
      <c r="B1264" s="109" t="s">
        <v>786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102.38</v>
      </c>
      <c r="I1264" s="116">
        <f t="shared" si="220"/>
        <v>5119</v>
      </c>
      <c r="J1264" s="116">
        <f t="shared" si="221"/>
        <v>0</v>
      </c>
      <c r="K1264" s="116"/>
    </row>
    <row r="1265" spans="1:11" x14ac:dyDescent="0.2">
      <c r="A1265" s="252" t="s">
        <v>755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23.38</v>
      </c>
      <c r="I1265" s="116">
        <f t="shared" si="220"/>
        <v>23.38</v>
      </c>
      <c r="J1265" s="116">
        <f t="shared" si="221"/>
        <v>0</v>
      </c>
      <c r="K1265" s="116"/>
    </row>
    <row r="1266" spans="1:11" ht="25.5" x14ac:dyDescent="0.2">
      <c r="A1266" s="252" t="s">
        <v>755</v>
      </c>
      <c r="B1266" s="102" t="s">
        <v>651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13.7</v>
      </c>
      <c r="I1266" s="116">
        <f t="shared" si="220"/>
        <v>1808.4</v>
      </c>
      <c r="J1266" s="116">
        <f t="shared" si="221"/>
        <v>0</v>
      </c>
      <c r="K1266" s="116"/>
    </row>
    <row r="1267" spans="1:11" x14ac:dyDescent="0.2">
      <c r="A1267" s="252" t="s">
        <v>755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39.39</v>
      </c>
      <c r="I1267" s="116">
        <f t="shared" si="220"/>
        <v>236.34</v>
      </c>
      <c r="J1267" s="116">
        <f t="shared" si="221"/>
        <v>0</v>
      </c>
      <c r="K1267" s="116"/>
    </row>
    <row r="1268" spans="1:11" ht="25.5" x14ac:dyDescent="0.2">
      <c r="A1268" s="252" t="s">
        <v>755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15.36</v>
      </c>
      <c r="I1268" s="116">
        <f t="shared" si="220"/>
        <v>122.88</v>
      </c>
      <c r="J1268" s="116">
        <f t="shared" si="221"/>
        <v>0</v>
      </c>
      <c r="K1268" s="116"/>
    </row>
    <row r="1269" spans="1:11" ht="25.5" x14ac:dyDescent="0.2">
      <c r="A1269" s="252" t="s">
        <v>755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10.34</v>
      </c>
      <c r="I1269" s="116">
        <f t="shared" si="220"/>
        <v>62.04</v>
      </c>
      <c r="J1269" s="116">
        <f t="shared" si="221"/>
        <v>0</v>
      </c>
      <c r="K1269" s="116"/>
    </row>
    <row r="1270" spans="1:11" ht="25.5" x14ac:dyDescent="0.2">
      <c r="A1270" s="252" t="s">
        <v>755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13.86</v>
      </c>
      <c r="I1270" s="116">
        <f t="shared" si="220"/>
        <v>374.22</v>
      </c>
      <c r="J1270" s="116">
        <f t="shared" si="221"/>
        <v>0</v>
      </c>
      <c r="K1270" s="116"/>
    </row>
    <row r="1271" spans="1:11" ht="25.5" x14ac:dyDescent="0.2">
      <c r="A1271" s="252" t="s">
        <v>755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15.07</v>
      </c>
      <c r="I1271" s="116">
        <f t="shared" si="220"/>
        <v>452.1</v>
      </c>
      <c r="J1271" s="116">
        <f t="shared" si="221"/>
        <v>0</v>
      </c>
      <c r="K1271" s="116"/>
    </row>
    <row r="1272" spans="1:11" x14ac:dyDescent="0.2">
      <c r="A1272" s="252" t="s">
        <v>755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357.37</v>
      </c>
      <c r="I1272" s="116">
        <f t="shared" si="220"/>
        <v>1072.1099999999999</v>
      </c>
      <c r="J1272" s="116">
        <f t="shared" si="221"/>
        <v>0</v>
      </c>
      <c r="K1272" s="116"/>
    </row>
    <row r="1273" spans="1:11" ht="25.5" x14ac:dyDescent="0.2">
      <c r="A1273" s="252" t="s">
        <v>755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812.39</v>
      </c>
      <c r="I1273" s="116">
        <f t="shared" si="220"/>
        <v>2437.17</v>
      </c>
      <c r="J1273" s="116">
        <f t="shared" si="221"/>
        <v>0</v>
      </c>
      <c r="K1273" s="116"/>
    </row>
    <row r="1274" spans="1:11" x14ac:dyDescent="0.2">
      <c r="A1274" s="252" t="s">
        <v>755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755</v>
      </c>
      <c r="B1275" s="102" t="s">
        <v>643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11.54</v>
      </c>
      <c r="I1275" s="116">
        <f>H1275*G1275</f>
        <v>34.619999999999997</v>
      </c>
      <c r="J1275" s="116">
        <f t="shared" si="221"/>
        <v>0</v>
      </c>
      <c r="K1275" s="116"/>
    </row>
    <row r="1276" spans="1:11" x14ac:dyDescent="0.2">
      <c r="A1276" s="252" t="s">
        <v>755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267.02</v>
      </c>
      <c r="I1276" s="116">
        <f>H1276*G1276</f>
        <v>801.06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SUMIF('Lote-08_RDRA_34,5kV'!$B$10:$B$123,Composições!B1278,'Lote-08_RDRA_34,5kV'!$D$10:$D$123)</f>
        <v>32</v>
      </c>
      <c r="G1278" s="241"/>
      <c r="H1278" s="240"/>
      <c r="I1278" s="241">
        <f>SUM(I1279:I1285)</f>
        <v>641.87</v>
      </c>
      <c r="J1278" s="241">
        <f>SUM(J1279:J1285)</f>
        <v>20539.84</v>
      </c>
      <c r="K1278" s="241">
        <v>0.33</v>
      </c>
    </row>
    <row r="1279" spans="1:11" ht="25.5" x14ac:dyDescent="0.2">
      <c r="A1279" s="252" t="s">
        <v>755</v>
      </c>
      <c r="B1279" s="109" t="s">
        <v>648</v>
      </c>
      <c r="C1279" s="118" t="s">
        <v>509</v>
      </c>
      <c r="D1279" s="116" t="s">
        <v>32</v>
      </c>
      <c r="E1279" s="116"/>
      <c r="F1279" s="116">
        <f t="shared" ref="F1279:F1285" si="222">$F$1278*G1279</f>
        <v>32</v>
      </c>
      <c r="G1279" s="116">
        <v>1</v>
      </c>
      <c r="H1279" s="120">
        <f>VLOOKUP(B1279,Insumos!$A$2:$C$204,3,FALSE)</f>
        <v>113.83</v>
      </c>
      <c r="I1279" s="116">
        <f t="shared" ref="I1279:I1285" si="223">H1279*G1279</f>
        <v>113.83</v>
      </c>
      <c r="J1279" s="116">
        <f t="shared" ref="J1279:J1285" si="224">F1279*H1279</f>
        <v>3642.56</v>
      </c>
      <c r="K1279" s="116"/>
    </row>
    <row r="1280" spans="1:11" ht="25.5" x14ac:dyDescent="0.2">
      <c r="A1280" s="252" t="s">
        <v>755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64</v>
      </c>
      <c r="G1280" s="116">
        <v>2</v>
      </c>
      <c r="H1280" s="120">
        <f>VLOOKUP(B1280,Insumos!$A$2:$C$204,3,FALSE)</f>
        <v>25.34</v>
      </c>
      <c r="I1280" s="116">
        <f t="shared" si="223"/>
        <v>50.68</v>
      </c>
      <c r="J1280" s="116">
        <f t="shared" si="224"/>
        <v>1621.76</v>
      </c>
      <c r="K1280" s="116"/>
    </row>
    <row r="1281" spans="1:11" x14ac:dyDescent="0.2">
      <c r="A1281" s="252" t="s">
        <v>755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64</v>
      </c>
      <c r="G1281" s="116">
        <v>2</v>
      </c>
      <c r="H1281" s="120">
        <f>VLOOKUP(B1281,Insumos!$A$2:$C$204,3,FALSE)</f>
        <v>3.33</v>
      </c>
      <c r="I1281" s="116">
        <f t="shared" si="223"/>
        <v>6.66</v>
      </c>
      <c r="J1281" s="116">
        <f t="shared" si="224"/>
        <v>213.12</v>
      </c>
      <c r="K1281" s="116"/>
    </row>
    <row r="1282" spans="1:11" x14ac:dyDescent="0.2">
      <c r="A1282" s="252" t="s">
        <v>755</v>
      </c>
      <c r="B1282" s="102" t="s">
        <v>643</v>
      </c>
      <c r="C1282" s="118" t="s">
        <v>509</v>
      </c>
      <c r="D1282" s="116" t="s">
        <v>32</v>
      </c>
      <c r="E1282" s="116"/>
      <c r="F1282" s="116">
        <f t="shared" si="222"/>
        <v>32</v>
      </c>
      <c r="G1282" s="116">
        <v>1</v>
      </c>
      <c r="H1282" s="120">
        <f>VLOOKUP(B1282,Insumos!$A$2:$C$204,3,FALSE)</f>
        <v>11.54</v>
      </c>
      <c r="I1282" s="116">
        <f t="shared" si="223"/>
        <v>11.54</v>
      </c>
      <c r="J1282" s="116">
        <f t="shared" si="224"/>
        <v>369.28</v>
      </c>
      <c r="K1282" s="116"/>
    </row>
    <row r="1283" spans="1:11" x14ac:dyDescent="0.2">
      <c r="A1283" s="252" t="s">
        <v>755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32</v>
      </c>
      <c r="G1283" s="116">
        <v>1</v>
      </c>
      <c r="H1283" s="120">
        <f>VLOOKUP(B1283,Insumos!$A$2:$C$204,3,FALSE)</f>
        <v>357.37</v>
      </c>
      <c r="I1283" s="116">
        <f t="shared" si="223"/>
        <v>357.37</v>
      </c>
      <c r="J1283" s="116">
        <f t="shared" si="224"/>
        <v>11435.84</v>
      </c>
      <c r="K1283" s="116"/>
    </row>
    <row r="1284" spans="1:11" ht="25.5" x14ac:dyDescent="0.2">
      <c r="A1284" s="252" t="s">
        <v>755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32</v>
      </c>
      <c r="G1284" s="116">
        <v>1</v>
      </c>
      <c r="H1284" s="120">
        <f>VLOOKUP(B1284,Insumos!$A$2:$C$204,3,FALSE)</f>
        <v>59.75</v>
      </c>
      <c r="I1284" s="116">
        <f t="shared" si="223"/>
        <v>59.75</v>
      </c>
      <c r="J1284" s="116">
        <f t="shared" si="224"/>
        <v>1912</v>
      </c>
      <c r="K1284" s="116"/>
    </row>
    <row r="1285" spans="1:11" ht="25.5" x14ac:dyDescent="0.2">
      <c r="A1285" s="252" t="s">
        <v>755</v>
      </c>
      <c r="B1285" s="109" t="s">
        <v>636</v>
      </c>
      <c r="C1285" s="118"/>
      <c r="D1285" s="116" t="s">
        <v>32</v>
      </c>
      <c r="E1285" s="116"/>
      <c r="F1285" s="116">
        <f t="shared" si="222"/>
        <v>32</v>
      </c>
      <c r="G1285" s="116">
        <v>1</v>
      </c>
      <c r="H1285" s="120">
        <f>VLOOKUP(B1285,Insumos!$A$2:$C$204,3,FALSE)</f>
        <v>42.04</v>
      </c>
      <c r="I1285" s="116">
        <f t="shared" si="223"/>
        <v>42.04</v>
      </c>
      <c r="J1285" s="116">
        <f t="shared" si="224"/>
        <v>1345.28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SUMIF('Lote-08_RDRA_34,5kV'!$B$10:$B$123,Composições!B1287,'Lote-08_RDRA_34,5kV'!$D$10:$D$123)</f>
        <v>0</v>
      </c>
      <c r="G1287" s="241"/>
      <c r="H1287" s="240"/>
      <c r="I1287" s="241">
        <f>SUM(I1288:I1290)</f>
        <v>857.32</v>
      </c>
      <c r="J1287" s="241">
        <f>SUM(J1288:J1290)</f>
        <v>0</v>
      </c>
      <c r="K1287" s="241">
        <v>0.66</v>
      </c>
    </row>
    <row r="1288" spans="1:11" x14ac:dyDescent="0.2">
      <c r="A1288" s="252" t="s">
        <v>755</v>
      </c>
      <c r="B1288" s="102" t="s">
        <v>647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11.54</v>
      </c>
      <c r="I1288" s="116">
        <f>H1288*G1288</f>
        <v>23.08</v>
      </c>
      <c r="J1288" s="116">
        <f>F1288*H1288</f>
        <v>0</v>
      </c>
      <c r="K1288" s="116"/>
    </row>
    <row r="1289" spans="1:11" x14ac:dyDescent="0.2">
      <c r="A1289" s="252" t="s">
        <v>755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357.37</v>
      </c>
      <c r="I1289" s="116">
        <f>H1289*G1289</f>
        <v>714.74</v>
      </c>
      <c r="J1289" s="116">
        <f>F1289*H1289</f>
        <v>0</v>
      </c>
      <c r="K1289" s="116"/>
    </row>
    <row r="1290" spans="1:11" ht="25.5" x14ac:dyDescent="0.2">
      <c r="A1290" s="252" t="s">
        <v>755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59.75</v>
      </c>
      <c r="I1290" s="116">
        <f>H1290*G1290</f>
        <v>119.5</v>
      </c>
      <c r="J1290" s="116">
        <f>F1290*H1290</f>
        <v>0</v>
      </c>
      <c r="K1290" s="116"/>
    </row>
    <row r="1291" spans="1:11" ht="25.5" x14ac:dyDescent="0.2">
      <c r="A1291" s="252" t="s">
        <v>755</v>
      </c>
      <c r="B1291" s="109" t="s">
        <v>636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42.04</v>
      </c>
      <c r="I1291" s="116">
        <f>H1291*G1291</f>
        <v>84.08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SUMIF('Lote-08_RDRA_34,5kV'!$B$10:$B$123,Composições!B1293,'Lote-08_RDRA_34,5kV'!$D$10:$D$123)</f>
        <v>0</v>
      </c>
      <c r="G1293" s="241"/>
      <c r="H1293" s="240"/>
      <c r="I1293" s="241">
        <f>SUM(I1294:I1296)</f>
        <v>1285.98</v>
      </c>
      <c r="J1293" s="241">
        <f>SUM(J1294:J1297)</f>
        <v>0</v>
      </c>
      <c r="K1293" s="241">
        <v>0.99</v>
      </c>
    </row>
    <row r="1294" spans="1:11" x14ac:dyDescent="0.2">
      <c r="A1294" s="252" t="s">
        <v>755</v>
      </c>
      <c r="B1294" s="102" t="s">
        <v>647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11.54</v>
      </c>
      <c r="I1294" s="116">
        <f>H1294*G1294</f>
        <v>34.619999999999997</v>
      </c>
      <c r="J1294" s="116">
        <f>F1294*H1294</f>
        <v>0</v>
      </c>
      <c r="K1294" s="116"/>
    </row>
    <row r="1295" spans="1:11" x14ac:dyDescent="0.2">
      <c r="A1295" s="252" t="s">
        <v>755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357.37</v>
      </c>
      <c r="I1295" s="116">
        <f>H1295*G1295</f>
        <v>1072.1099999999999</v>
      </c>
      <c r="J1295" s="116">
        <f>F1295*H1295</f>
        <v>0</v>
      </c>
      <c r="K1295" s="116"/>
    </row>
    <row r="1296" spans="1:11" ht="25.5" x14ac:dyDescent="0.2">
      <c r="A1296" s="252" t="s">
        <v>755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59.75</v>
      </c>
      <c r="I1296" s="116">
        <f>H1296*G1296</f>
        <v>179.25</v>
      </c>
      <c r="J1296" s="116">
        <f>F1296*H1296</f>
        <v>0</v>
      </c>
      <c r="K1296" s="116"/>
    </row>
    <row r="1297" spans="1:11" ht="25.5" x14ac:dyDescent="0.2">
      <c r="A1297" s="252" t="s">
        <v>755</v>
      </c>
      <c r="B1297" s="109" t="s">
        <v>636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42.04</v>
      </c>
      <c r="I1297" s="116">
        <f>H1297*G1297</f>
        <v>126.12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SUMIF('Lote-08_RDRA_34,5kV'!$B$10:$B$123,Composições!B1299,'Lote-08_RDRA_34,5kV'!$D$10:$D$123)</f>
        <v>3</v>
      </c>
      <c r="G1299" s="241"/>
      <c r="H1299" s="240"/>
      <c r="I1299" s="241">
        <f>SUM(I1300:I1306)</f>
        <v>1162.2</v>
      </c>
      <c r="J1299" s="241">
        <f>SUM(J1300:J1306)</f>
        <v>3486.6</v>
      </c>
      <c r="K1299" s="241">
        <v>0.33</v>
      </c>
    </row>
    <row r="1300" spans="1:11" ht="25.5" x14ac:dyDescent="0.2">
      <c r="A1300" s="252" t="s">
        <v>755</v>
      </c>
      <c r="B1300" s="109" t="s">
        <v>648</v>
      </c>
      <c r="C1300" s="118" t="s">
        <v>509</v>
      </c>
      <c r="D1300" s="116" t="s">
        <v>32</v>
      </c>
      <c r="E1300" s="116"/>
      <c r="F1300" s="116">
        <f t="shared" ref="F1300:F1305" si="225">$F$1299*G1300</f>
        <v>3</v>
      </c>
      <c r="G1300" s="116">
        <v>1</v>
      </c>
      <c r="H1300" s="120">
        <f>VLOOKUP(B1300,Insumos!$A$2:$C$204,3,FALSE)</f>
        <v>113.83</v>
      </c>
      <c r="I1300" s="116">
        <f t="shared" ref="I1300:I1306" si="226">H1300*G1300</f>
        <v>113.83</v>
      </c>
      <c r="J1300" s="116">
        <f t="shared" ref="J1300:J1306" si="227">F1300*H1300</f>
        <v>341.49</v>
      </c>
      <c r="K1300" s="116"/>
    </row>
    <row r="1301" spans="1:11" ht="25.5" x14ac:dyDescent="0.2">
      <c r="A1301" s="252" t="s">
        <v>755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</v>
      </c>
      <c r="G1301" s="116">
        <v>2</v>
      </c>
      <c r="H1301" s="120">
        <f>VLOOKUP(B1301,Insumos!$A$2:$C$204,3,FALSE)</f>
        <v>25.34</v>
      </c>
      <c r="I1301" s="116">
        <f t="shared" si="226"/>
        <v>50.68</v>
      </c>
      <c r="J1301" s="116">
        <f t="shared" si="227"/>
        <v>152.04</v>
      </c>
      <c r="K1301" s="116"/>
    </row>
    <row r="1302" spans="1:11" x14ac:dyDescent="0.2">
      <c r="A1302" s="252" t="s">
        <v>755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</v>
      </c>
      <c r="G1302" s="116">
        <v>2</v>
      </c>
      <c r="H1302" s="120">
        <f>VLOOKUP(B1302,Insumos!$A$2:$C$204,3,FALSE)</f>
        <v>3.33</v>
      </c>
      <c r="I1302" s="116">
        <f t="shared" si="226"/>
        <v>6.66</v>
      </c>
      <c r="J1302" s="116">
        <f t="shared" si="227"/>
        <v>19.98</v>
      </c>
      <c r="K1302" s="116"/>
    </row>
    <row r="1303" spans="1:11" x14ac:dyDescent="0.2">
      <c r="A1303" s="252" t="s">
        <v>755</v>
      </c>
      <c r="B1303" s="102" t="s">
        <v>647</v>
      </c>
      <c r="C1303" s="118" t="s">
        <v>509</v>
      </c>
      <c r="D1303" s="116" t="s">
        <v>32</v>
      </c>
      <c r="E1303" s="116"/>
      <c r="F1303" s="116">
        <f t="shared" si="225"/>
        <v>3</v>
      </c>
      <c r="G1303" s="116">
        <v>1</v>
      </c>
      <c r="H1303" s="120">
        <f>VLOOKUP(B1303,Insumos!$A$2:$C$204,3,FALSE)</f>
        <v>11.54</v>
      </c>
      <c r="I1303" s="116">
        <f t="shared" si="226"/>
        <v>11.54</v>
      </c>
      <c r="J1303" s="116">
        <f t="shared" si="227"/>
        <v>34.619999999999997</v>
      </c>
      <c r="K1303" s="116"/>
    </row>
    <row r="1304" spans="1:11" x14ac:dyDescent="0.2">
      <c r="A1304" s="252" t="s">
        <v>755</v>
      </c>
      <c r="B1304" s="102" t="s">
        <v>714</v>
      </c>
      <c r="C1304" s="118" t="s">
        <v>509</v>
      </c>
      <c r="D1304" s="116" t="s">
        <v>32</v>
      </c>
      <c r="E1304" s="116"/>
      <c r="F1304" s="116">
        <f t="shared" si="225"/>
        <v>3</v>
      </c>
      <c r="G1304" s="116">
        <v>1</v>
      </c>
      <c r="H1304" s="120">
        <f>VLOOKUP(B1304,Insumos!$A$2:$C$204,3,FALSE)</f>
        <v>877.7</v>
      </c>
      <c r="I1304" s="116">
        <f t="shared" si="226"/>
        <v>877.7</v>
      </c>
      <c r="J1304" s="116">
        <f t="shared" si="227"/>
        <v>2633.1</v>
      </c>
      <c r="K1304" s="116"/>
    </row>
    <row r="1305" spans="1:11" ht="25.5" x14ac:dyDescent="0.2">
      <c r="A1305" s="252" t="s">
        <v>755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</v>
      </c>
      <c r="G1305" s="116">
        <v>1</v>
      </c>
      <c r="H1305" s="120">
        <f>VLOOKUP(B1305,Insumos!$A$2:$C$204,3,FALSE)</f>
        <v>59.75</v>
      </c>
      <c r="I1305" s="116">
        <f t="shared" si="226"/>
        <v>59.75</v>
      </c>
      <c r="J1305" s="116">
        <f t="shared" si="227"/>
        <v>179.25</v>
      </c>
      <c r="K1305" s="116"/>
    </row>
    <row r="1306" spans="1:11" ht="25.5" x14ac:dyDescent="0.2">
      <c r="A1306" s="252" t="s">
        <v>755</v>
      </c>
      <c r="B1306" s="109" t="s">
        <v>636</v>
      </c>
      <c r="C1306" s="118"/>
      <c r="D1306" s="116" t="s">
        <v>32</v>
      </c>
      <c r="E1306" s="116"/>
      <c r="F1306" s="116">
        <f>$F$1299*G1306</f>
        <v>3</v>
      </c>
      <c r="G1306" s="116">
        <v>1</v>
      </c>
      <c r="H1306" s="120">
        <f>VLOOKUP(B1306,Insumos!$A$2:$C$204,3,FALSE)</f>
        <v>42.04</v>
      </c>
      <c r="I1306" s="116">
        <f t="shared" si="226"/>
        <v>42.04</v>
      </c>
      <c r="J1306" s="116">
        <f t="shared" si="227"/>
        <v>126.12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SUMIF('Lote-08_RDRA_34,5kV'!$B$10:$B$123,Composições!B1308,'Lote-08_RDRA_34,5kV'!$D$10:$D$123)</f>
        <v>0</v>
      </c>
      <c r="G1308" s="241"/>
      <c r="H1308" s="240"/>
      <c r="I1308" s="241">
        <f>SUM(I1309:I1311)</f>
        <v>1897.98</v>
      </c>
      <c r="J1308" s="241">
        <f>SUM(J1309:J1311)</f>
        <v>0</v>
      </c>
      <c r="K1308" s="241">
        <v>0.66</v>
      </c>
    </row>
    <row r="1309" spans="1:11" x14ac:dyDescent="0.2">
      <c r="A1309" s="252" t="s">
        <v>755</v>
      </c>
      <c r="B1309" s="102" t="s">
        <v>647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11.54</v>
      </c>
      <c r="I1309" s="116">
        <f>H1309*G1309</f>
        <v>23.08</v>
      </c>
      <c r="J1309" s="116">
        <f>F1309*H1309</f>
        <v>0</v>
      </c>
      <c r="K1309" s="116"/>
    </row>
    <row r="1310" spans="1:11" x14ac:dyDescent="0.2">
      <c r="A1310" s="252" t="s">
        <v>755</v>
      </c>
      <c r="B1310" s="102" t="s">
        <v>714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877.7</v>
      </c>
      <c r="I1310" s="116">
        <f>H1310*G1310</f>
        <v>1755.4</v>
      </c>
      <c r="J1310" s="116">
        <f>F1310*H1310</f>
        <v>0</v>
      </c>
      <c r="K1310" s="116"/>
    </row>
    <row r="1311" spans="1:11" ht="25.5" x14ac:dyDescent="0.2">
      <c r="A1311" s="252" t="s">
        <v>755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59.75</v>
      </c>
      <c r="I1311" s="116">
        <f>H1311*G1311</f>
        <v>119.5</v>
      </c>
      <c r="J1311" s="116">
        <f>F1311*H1311</f>
        <v>0</v>
      </c>
      <c r="K1311" s="116"/>
    </row>
    <row r="1312" spans="1:11" ht="25.5" x14ac:dyDescent="0.2">
      <c r="A1312" s="252" t="s">
        <v>755</v>
      </c>
      <c r="B1312" s="109" t="s">
        <v>636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42.04</v>
      </c>
      <c r="I1312" s="116">
        <f>H1312*G1312</f>
        <v>84.08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SUMIF('Lote-08_RDRA_34,5kV'!$B$10:$B$123,Composições!B1314,'Lote-08_RDRA_34,5kV'!$D$10:$D$123)</f>
        <v>0</v>
      </c>
      <c r="G1314" s="241"/>
      <c r="H1314" s="240"/>
      <c r="I1314" s="241">
        <f>SUM(I1315:I1317)</f>
        <v>2846.97</v>
      </c>
      <c r="J1314" s="241">
        <f>SUM(J1315:J1317)</f>
        <v>0</v>
      </c>
      <c r="K1314" s="241">
        <v>0.99</v>
      </c>
    </row>
    <row r="1315" spans="1:11" x14ac:dyDescent="0.2">
      <c r="A1315" s="252" t="s">
        <v>755</v>
      </c>
      <c r="B1315" s="102" t="s">
        <v>647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11.54</v>
      </c>
      <c r="I1315" s="116">
        <f>H1315*G1315</f>
        <v>34.619999999999997</v>
      </c>
      <c r="J1315" s="116">
        <f>F1315*H1315</f>
        <v>0</v>
      </c>
      <c r="K1315" s="116"/>
    </row>
    <row r="1316" spans="1:11" x14ac:dyDescent="0.2">
      <c r="A1316" s="252" t="s">
        <v>755</v>
      </c>
      <c r="B1316" s="102" t="s">
        <v>714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877.7</v>
      </c>
      <c r="I1316" s="116">
        <f>H1316*G1316</f>
        <v>2633.1</v>
      </c>
      <c r="J1316" s="116">
        <f>F1316*H1316</f>
        <v>0</v>
      </c>
      <c r="K1316" s="116"/>
    </row>
    <row r="1317" spans="1:11" ht="25.5" x14ac:dyDescent="0.2">
      <c r="A1317" s="252" t="s">
        <v>755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59.75</v>
      </c>
      <c r="I1317" s="116">
        <f>H1317*G1317</f>
        <v>179.25</v>
      </c>
      <c r="J1317" s="116">
        <f>F1317*H1317</f>
        <v>0</v>
      </c>
      <c r="K1317" s="116"/>
    </row>
    <row r="1318" spans="1:11" ht="25.5" x14ac:dyDescent="0.2">
      <c r="A1318" s="252" t="s">
        <v>755</v>
      </c>
      <c r="B1318" s="109" t="s">
        <v>636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42.04</v>
      </c>
      <c r="I1318" s="116">
        <f>H1318*G1318</f>
        <v>126.12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SUMIF('Lote-08_RDRA_34,5kV'!$B$10:$B$123,Composições!B1320,'Lote-08_RDRA_34,5kV'!$D$10:$D$123)</f>
        <v>0</v>
      </c>
      <c r="G1320" s="241"/>
      <c r="H1320" s="240"/>
      <c r="I1320" s="241">
        <f>SUM(I1321:I1322)</f>
        <v>709.72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755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694.65</v>
      </c>
      <c r="I1321" s="116">
        <f>H1321*G1321</f>
        <v>694.65</v>
      </c>
      <c r="J1321" s="116">
        <f>F1321*H1321</f>
        <v>0</v>
      </c>
      <c r="K1321" s="116"/>
    </row>
    <row r="1322" spans="1:11" ht="25.5" x14ac:dyDescent="0.2">
      <c r="A1322" s="252" t="s">
        <v>755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15.07</v>
      </c>
      <c r="I1322" s="116">
        <f>H1322*G1322</f>
        <v>15.07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745</v>
      </c>
      <c r="C1324" s="118" t="s">
        <v>509</v>
      </c>
      <c r="D1324" s="240" t="s">
        <v>509</v>
      </c>
      <c r="E1324" s="100"/>
      <c r="F1324" s="241">
        <f>SUMIF('Lote-08_RDRA_34,5kV'!$B$10:$B$123,Composições!B1324,'Lote-08_RDRA_34,5kV'!$D$10:$D$123)</f>
        <v>0</v>
      </c>
      <c r="G1324" s="241"/>
      <c r="H1324" s="240"/>
      <c r="I1324" s="241">
        <f>SUM(I1325:I1326)</f>
        <v>780.36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755</v>
      </c>
      <c r="B1325" s="134" t="s">
        <v>715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765.29</v>
      </c>
      <c r="I1325" s="116">
        <f>H1325*G1325</f>
        <v>765.29</v>
      </c>
      <c r="J1325" s="116">
        <f>F1325*H1325</f>
        <v>0</v>
      </c>
      <c r="K1325" s="116"/>
    </row>
    <row r="1326" spans="1:11" ht="25.5" x14ac:dyDescent="0.2">
      <c r="A1326" s="252" t="s">
        <v>755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15.07</v>
      </c>
      <c r="I1326" s="116">
        <f>H1326*G1326</f>
        <v>15.07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SUMIF('Lote-08_RDRA_34,5kV'!$B$10:$B$123,Composições!B1328,'Lote-08_RDRA_34,5kV'!$D$10:$D$123)</f>
        <v>0</v>
      </c>
      <c r="G1328" s="241"/>
      <c r="H1328" s="240"/>
      <c r="I1328" s="241">
        <f>SUM(I1329:I1330)</f>
        <v>1419.44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755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694.65</v>
      </c>
      <c r="I1329" s="116">
        <f>H1329*G1329</f>
        <v>1389.3</v>
      </c>
      <c r="J1329" s="116">
        <f>F1329*H1329</f>
        <v>0</v>
      </c>
      <c r="K1329" s="116"/>
    </row>
    <row r="1330" spans="1:11" ht="25.5" x14ac:dyDescent="0.2">
      <c r="A1330" s="252" t="s">
        <v>755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15.07</v>
      </c>
      <c r="I1330" s="116">
        <f>H1330*G1330</f>
        <v>30.14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SUMIF('Lote-08_RDRA_34,5kV'!$B$10:$B$123,Composições!B1332,'Lote-08_RDRA_34,5kV'!$D$10:$D$123)</f>
        <v>0</v>
      </c>
      <c r="G1332" s="241"/>
      <c r="H1332" s="240"/>
      <c r="I1332" s="241">
        <f>SUM(I1333:I1334)</f>
        <v>2129.16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755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694.65</v>
      </c>
      <c r="I1333" s="116">
        <f>H1333*G1333</f>
        <v>2083.9499999999998</v>
      </c>
      <c r="J1333" s="116">
        <f>F1333*H1333</f>
        <v>0</v>
      </c>
      <c r="K1333" s="116"/>
    </row>
    <row r="1334" spans="1:11" ht="25.5" x14ac:dyDescent="0.2">
      <c r="A1334" s="252" t="s">
        <v>755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15.07</v>
      </c>
      <c r="I1334" s="116">
        <f>H1334*G1334</f>
        <v>45.21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SUMIF('Lote-08_RDRA_34,5kV'!$B$10:$B$123,Composições!B1336,'Lote-08_RDRA_34,5kV'!$D$10:$D$123)</f>
        <v>12</v>
      </c>
      <c r="G1336" s="241"/>
      <c r="H1336" s="240"/>
      <c r="I1336" s="241">
        <f>SUM(I1337:I1338)</f>
        <v>2386.29</v>
      </c>
      <c r="J1336" s="241">
        <f>SUM(J1337:J1338)</f>
        <v>28635.48</v>
      </c>
      <c r="K1336" s="241">
        <v>0.99</v>
      </c>
    </row>
    <row r="1337" spans="1:11" ht="25.5" x14ac:dyDescent="0.2">
      <c r="A1337" s="252" t="s">
        <v>755</v>
      </c>
      <c r="B1337" s="134" t="s">
        <v>715</v>
      </c>
      <c r="C1337" s="118" t="s">
        <v>509</v>
      </c>
      <c r="D1337" s="116" t="s">
        <v>32</v>
      </c>
      <c r="E1337" s="116"/>
      <c r="F1337" s="116">
        <f>$F$1336*G1337</f>
        <v>36</v>
      </c>
      <c r="G1337" s="116">
        <v>3</v>
      </c>
      <c r="H1337" s="120">
        <f>VLOOKUP(B1337,Insumos!$A$2:$C$204,3,FALSE)</f>
        <v>765.29</v>
      </c>
      <c r="I1337" s="116">
        <f>H1337*G1337</f>
        <v>2295.87</v>
      </c>
      <c r="J1337" s="116">
        <f>F1337*H1337</f>
        <v>27550.44</v>
      </c>
      <c r="K1337" s="116"/>
    </row>
    <row r="1338" spans="1:11" ht="25.5" x14ac:dyDescent="0.2">
      <c r="A1338" s="252" t="s">
        <v>755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72</v>
      </c>
      <c r="G1338" s="116">
        <v>6</v>
      </c>
      <c r="H1338" s="120">
        <f>VLOOKUP(B1338,Insumos!$A$2:$C$204,3,FALSE)</f>
        <v>15.07</v>
      </c>
      <c r="I1338" s="116">
        <f>H1338*G1338</f>
        <v>90.42</v>
      </c>
      <c r="J1338" s="116">
        <f>F1338*H1338</f>
        <v>1085.04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SUMIF('Lote-08_RDRA_34,5kV'!$B$10:$B$123,Composições!B1340,'Lote-08_RDRA_34,5kV'!$D$10:$D$123)</f>
        <v>0</v>
      </c>
      <c r="G1340" s="241"/>
      <c r="H1340" s="240"/>
      <c r="I1340" s="241">
        <f>SUM(I1341:I1349)</f>
        <v>1364.36</v>
      </c>
      <c r="J1340" s="241">
        <f>SUM(J1341:J1349)</f>
        <v>0</v>
      </c>
      <c r="K1340" s="241">
        <v>4</v>
      </c>
    </row>
    <row r="1341" spans="1:11" x14ac:dyDescent="0.2">
      <c r="A1341" s="252" t="s">
        <v>755</v>
      </c>
      <c r="B1341" s="102" t="s">
        <v>647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11.54</v>
      </c>
      <c r="I1341" s="116">
        <f t="shared" ref="I1341:I1349" si="229">H1341*G1341</f>
        <v>34.619999999999997</v>
      </c>
      <c r="J1341" s="116">
        <f t="shared" ref="J1341:J1349" si="230">F1341*H1341</f>
        <v>0</v>
      </c>
      <c r="K1341" s="116"/>
    </row>
    <row r="1342" spans="1:11" x14ac:dyDescent="0.2">
      <c r="A1342" s="252" t="s">
        <v>755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741.75</v>
      </c>
      <c r="I1342" s="116">
        <f t="shared" si="229"/>
        <v>741.75</v>
      </c>
      <c r="J1342" s="116">
        <f t="shared" si="230"/>
        <v>0</v>
      </c>
      <c r="K1342" s="116"/>
    </row>
    <row r="1343" spans="1:11" ht="25.5" x14ac:dyDescent="0.2">
      <c r="A1343" s="252" t="s">
        <v>755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59.75</v>
      </c>
      <c r="I1343" s="116">
        <f t="shared" si="229"/>
        <v>59.75</v>
      </c>
      <c r="J1343" s="116">
        <f t="shared" si="230"/>
        <v>0</v>
      </c>
      <c r="K1343" s="116"/>
    </row>
    <row r="1344" spans="1:11" x14ac:dyDescent="0.2">
      <c r="A1344" s="252" t="s">
        <v>755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23.38</v>
      </c>
      <c r="I1344" s="116">
        <f t="shared" si="229"/>
        <v>11.92</v>
      </c>
      <c r="J1344" s="116">
        <f t="shared" si="230"/>
        <v>0</v>
      </c>
      <c r="K1344" s="116"/>
    </row>
    <row r="1345" spans="1:11" x14ac:dyDescent="0.2">
      <c r="A1345" s="252" t="s">
        <v>755</v>
      </c>
      <c r="B1345" s="109" t="s">
        <v>784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341.44</v>
      </c>
      <c r="I1345" s="116">
        <f t="shared" si="229"/>
        <v>341.44</v>
      </c>
      <c r="J1345" s="116">
        <f t="shared" si="230"/>
        <v>0</v>
      </c>
      <c r="K1345" s="116"/>
    </row>
    <row r="1346" spans="1:11" x14ac:dyDescent="0.2">
      <c r="A1346" s="252" t="s">
        <v>755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12.37</v>
      </c>
      <c r="I1346" s="116">
        <f t="shared" si="229"/>
        <v>24.74</v>
      </c>
      <c r="J1346" s="116">
        <f t="shared" si="230"/>
        <v>0</v>
      </c>
      <c r="K1346" s="116"/>
    </row>
    <row r="1347" spans="1:11" x14ac:dyDescent="0.2">
      <c r="A1347" s="252" t="s">
        <v>755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1.72</v>
      </c>
      <c r="I1347" s="116">
        <f t="shared" si="229"/>
        <v>3.44</v>
      </c>
      <c r="J1347" s="116">
        <f t="shared" si="230"/>
        <v>0</v>
      </c>
      <c r="K1347" s="116"/>
    </row>
    <row r="1348" spans="1:11" ht="25.5" x14ac:dyDescent="0.2">
      <c r="A1348" s="252" t="s">
        <v>755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52.33</v>
      </c>
      <c r="I1348" s="116">
        <f t="shared" si="229"/>
        <v>104.66</v>
      </c>
      <c r="J1348" s="116">
        <f t="shared" si="230"/>
        <v>0</v>
      </c>
      <c r="K1348" s="116"/>
    </row>
    <row r="1349" spans="1:11" ht="25.5" x14ac:dyDescent="0.2">
      <c r="A1349" s="252" t="s">
        <v>755</v>
      </c>
      <c r="B1349" s="109" t="s">
        <v>636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42.04</v>
      </c>
      <c r="I1349" s="116">
        <f t="shared" si="229"/>
        <v>42.04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SUMIF('Lote-08_RDRA_34,5kV'!$B$10:$B$123,Composições!B1351,'Lote-08_RDRA_34,5kV'!$D$10:$D$123)</f>
        <v>0</v>
      </c>
      <c r="G1351" s="241"/>
      <c r="H1351" s="240"/>
      <c r="I1351" s="241">
        <f>SUM(I1352:I1353)</f>
        <v>577.12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755</v>
      </c>
      <c r="B1352" s="109" t="s">
        <v>785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157.35</v>
      </c>
      <c r="I1352" s="116">
        <f>H1352*G1352</f>
        <v>472.05</v>
      </c>
      <c r="J1352" s="116">
        <f>F1352*H1352</f>
        <v>0</v>
      </c>
      <c r="K1352" s="116"/>
    </row>
    <row r="1353" spans="1:11" ht="25.5" x14ac:dyDescent="0.2">
      <c r="A1353" s="252" t="s">
        <v>755</v>
      </c>
      <c r="B1353" s="109" t="s">
        <v>638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105.07</v>
      </c>
      <c r="I1353" s="116">
        <f>H1353*G1353</f>
        <v>105.07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SUMIF('Lote-08_RDRA_34,5kV'!$B$10:$B$123,Composições!B1355,'Lote-08_RDRA_34,5kV'!$D$10:$D$123)</f>
        <v>517</v>
      </c>
      <c r="G1355" s="241"/>
      <c r="H1355" s="240"/>
      <c r="I1355" s="241">
        <f>SUM(I1356:I1360)</f>
        <v>855.68</v>
      </c>
      <c r="J1355" s="241">
        <f>SUM(J1356:J1360)</f>
        <v>442386.56</v>
      </c>
      <c r="K1355" s="241">
        <v>1</v>
      </c>
    </row>
    <row r="1356" spans="1:11" ht="25.5" x14ac:dyDescent="0.2">
      <c r="A1356" s="252" t="s">
        <v>755</v>
      </c>
      <c r="B1356" s="109" t="s">
        <v>638</v>
      </c>
      <c r="C1356" s="118" t="s">
        <v>509</v>
      </c>
      <c r="D1356" s="116" t="s">
        <v>32</v>
      </c>
      <c r="E1356" s="116"/>
      <c r="F1356" s="116">
        <f>$F$1355*G1356</f>
        <v>517</v>
      </c>
      <c r="G1356" s="116">
        <v>1</v>
      </c>
      <c r="H1356" s="120">
        <f>VLOOKUP(B1356,Insumos!$A$2:$C$204,3,FALSE)</f>
        <v>105.07</v>
      </c>
      <c r="I1356" s="116">
        <f>H1356*G1356</f>
        <v>105.07</v>
      </c>
      <c r="J1356" s="116">
        <f>F1356*H1356</f>
        <v>54321.19</v>
      </c>
      <c r="K1356" s="116"/>
    </row>
    <row r="1357" spans="1:11" ht="25.5" x14ac:dyDescent="0.2">
      <c r="A1357" s="252" t="s">
        <v>755</v>
      </c>
      <c r="B1357" s="102" t="s">
        <v>651</v>
      </c>
      <c r="C1357" s="118" t="s">
        <v>509</v>
      </c>
      <c r="D1357" s="116" t="s">
        <v>32</v>
      </c>
      <c r="E1357" s="116"/>
      <c r="F1357" s="116">
        <f>$F$1355*G1357</f>
        <v>1034</v>
      </c>
      <c r="G1357" s="116">
        <v>2</v>
      </c>
      <c r="H1357" s="120">
        <f>VLOOKUP(B1357,Insumos!$A$2:$C$204,3,FALSE)</f>
        <v>13.7</v>
      </c>
      <c r="I1357" s="116">
        <f>H1357*G1357</f>
        <v>27.4</v>
      </c>
      <c r="J1357" s="116">
        <f>F1357*H1357</f>
        <v>14165.8</v>
      </c>
      <c r="K1357" s="116"/>
    </row>
    <row r="1358" spans="1:11" ht="25.5" x14ac:dyDescent="0.2">
      <c r="A1358" s="252" t="s">
        <v>755</v>
      </c>
      <c r="B1358" s="109" t="s">
        <v>785</v>
      </c>
      <c r="C1358" s="118" t="s">
        <v>509</v>
      </c>
      <c r="D1358" s="116" t="s">
        <v>30</v>
      </c>
      <c r="E1358" s="116"/>
      <c r="F1358" s="116">
        <f>$F$1355*G1358</f>
        <v>2068</v>
      </c>
      <c r="G1358" s="116">
        <v>4</v>
      </c>
      <c r="H1358" s="120">
        <f>VLOOKUP(B1358,Insumos!$A$2:$C$204,3,FALSE)</f>
        <v>157.35</v>
      </c>
      <c r="I1358" s="116">
        <f>H1358*G1358</f>
        <v>629.4</v>
      </c>
      <c r="J1358" s="116">
        <f>F1358*H1358</f>
        <v>325399.8</v>
      </c>
      <c r="K1358" s="116"/>
    </row>
    <row r="1359" spans="1:11" x14ac:dyDescent="0.2">
      <c r="A1359" s="252"/>
      <c r="B1359" s="90" t="s">
        <v>644</v>
      </c>
      <c r="C1359" s="118"/>
      <c r="D1359" s="116" t="s">
        <v>32</v>
      </c>
      <c r="E1359" s="116"/>
      <c r="F1359" s="116">
        <f>$F$1355*G1359</f>
        <v>2585</v>
      </c>
      <c r="G1359" s="116">
        <v>5</v>
      </c>
      <c r="H1359" s="120">
        <f>VLOOKUP(B1359,Insumos!$A$2:$C$204,3,FALSE)</f>
        <v>15.99</v>
      </c>
      <c r="I1359" s="116">
        <f>H1359*G1359</f>
        <v>79.95</v>
      </c>
      <c r="J1359" s="116">
        <f>F1359*H1359</f>
        <v>41334.15</v>
      </c>
      <c r="K1359" s="116"/>
    </row>
    <row r="1360" spans="1:11" ht="25.5" x14ac:dyDescent="0.2">
      <c r="A1360" s="252" t="s">
        <v>755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517</v>
      </c>
      <c r="G1360" s="116">
        <v>1</v>
      </c>
      <c r="H1360" s="120">
        <f>VLOOKUP(B1360,Insumos!$A$2:$C$204,3,FALSE)</f>
        <v>13.86</v>
      </c>
      <c r="I1360" s="116">
        <f>H1360*G1360</f>
        <v>13.86</v>
      </c>
      <c r="J1360" s="116">
        <f>F1360*H1360</f>
        <v>7165.62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SUMIF('Lote-08_RDRA_34,5kV'!$B$10:$B$123,Composições!B1362,'Lote-08_RDRA_34,5kV'!$D$10:$D$123)</f>
        <v>0</v>
      </c>
      <c r="G1362" s="241"/>
      <c r="H1362" s="240"/>
      <c r="I1362" s="241">
        <f>SUM(I1363:I1369)</f>
        <v>343.96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755</v>
      </c>
      <c r="B1363" s="102" t="s">
        <v>783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71.819999999999993</v>
      </c>
      <c r="I1363" s="116">
        <f t="shared" ref="I1363:I1369" si="232">H1363*G1363</f>
        <v>215.46</v>
      </c>
      <c r="J1363" s="116">
        <f t="shared" ref="J1363:J1369" si="233">F1363*H1363</f>
        <v>0</v>
      </c>
      <c r="K1363" s="116"/>
    </row>
    <row r="1364" spans="1:11" x14ac:dyDescent="0.2">
      <c r="A1364" s="252" t="s">
        <v>755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17.95</v>
      </c>
      <c r="I1364" s="116">
        <f t="shared" si="232"/>
        <v>53.85</v>
      </c>
      <c r="J1364" s="116">
        <f t="shared" si="233"/>
        <v>0</v>
      </c>
      <c r="K1364" s="116"/>
    </row>
    <row r="1365" spans="1:11" x14ac:dyDescent="0.2">
      <c r="A1365" s="252" t="s">
        <v>755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19.86</v>
      </c>
      <c r="I1365" s="116">
        <f t="shared" si="232"/>
        <v>19.86</v>
      </c>
      <c r="J1365" s="116">
        <f t="shared" si="233"/>
        <v>0</v>
      </c>
      <c r="K1365" s="116"/>
    </row>
    <row r="1366" spans="1:11" x14ac:dyDescent="0.2">
      <c r="A1366" s="252" t="s">
        <v>755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34.549999999999997</v>
      </c>
      <c r="I1366" s="116">
        <f t="shared" si="232"/>
        <v>34.549999999999997</v>
      </c>
      <c r="J1366" s="116">
        <f t="shared" si="233"/>
        <v>0</v>
      </c>
      <c r="K1366" s="116"/>
    </row>
    <row r="1367" spans="1:11" x14ac:dyDescent="0.2">
      <c r="A1367" s="252"/>
      <c r="B1367" s="102" t="s">
        <v>789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10.119999999999999</v>
      </c>
      <c r="I1367" s="116">
        <f t="shared" ref="I1367" si="235">H1367*G1367</f>
        <v>20.239999999999998</v>
      </c>
      <c r="J1367" s="116">
        <f t="shared" ref="J1367" si="236">F1367*H1367</f>
        <v>0</v>
      </c>
      <c r="K1367" s="116"/>
    </row>
    <row r="1368" spans="1:11" x14ac:dyDescent="0.2">
      <c r="A1368" s="252" t="s">
        <v>755</v>
      </c>
      <c r="B1368" s="102" t="s">
        <v>652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140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755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SUMIF('Lote-08_RDRA_34,5kV'!$B$10:$B$123,Composições!B1371,'Lote-08_RDRA_34,5kV'!$D$10:$D$123)</f>
        <v>483</v>
      </c>
      <c r="G1371" s="241"/>
      <c r="H1371" s="240"/>
      <c r="I1371" s="241">
        <f>SUM(I1372:I1379)</f>
        <v>571.16</v>
      </c>
      <c r="J1371" s="241">
        <f>SUM(J1372:J1379)</f>
        <v>275870.28000000003</v>
      </c>
      <c r="K1371" s="241">
        <v>2</v>
      </c>
    </row>
    <row r="1372" spans="1:11" ht="25.5" x14ac:dyDescent="0.2">
      <c r="A1372" s="252" t="s">
        <v>755</v>
      </c>
      <c r="B1372" s="102" t="s">
        <v>783</v>
      </c>
      <c r="C1372" s="118" t="s">
        <v>509</v>
      </c>
      <c r="D1372" s="116" t="s">
        <v>30</v>
      </c>
      <c r="E1372" s="116"/>
      <c r="F1372" s="116">
        <f t="shared" ref="F1372:F1379" si="237">$F$1371*G1372</f>
        <v>1207.5</v>
      </c>
      <c r="G1372" s="116">
        <v>2.5</v>
      </c>
      <c r="H1372" s="120">
        <f>VLOOKUP(B1372,Insumos!$A$2:$C$204,3,FALSE)</f>
        <v>71.819999999999993</v>
      </c>
      <c r="I1372" s="116">
        <f t="shared" ref="I1372:I1378" si="238">H1372*G1372</f>
        <v>179.55</v>
      </c>
      <c r="J1372" s="116">
        <f t="shared" ref="J1372:J1378" si="239">F1372*H1372</f>
        <v>86722.65</v>
      </c>
      <c r="K1372" s="116"/>
    </row>
    <row r="1373" spans="1:11" x14ac:dyDescent="0.2">
      <c r="A1373" s="252" t="s">
        <v>755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1932</v>
      </c>
      <c r="G1373" s="116">
        <v>4</v>
      </c>
      <c r="H1373" s="120">
        <f>VLOOKUP(B1373,Insumos!$A$2:$C$204,3,FALSE)</f>
        <v>17.95</v>
      </c>
      <c r="I1373" s="116">
        <f t="shared" si="238"/>
        <v>71.8</v>
      </c>
      <c r="J1373" s="116">
        <f t="shared" si="239"/>
        <v>34679.4</v>
      </c>
      <c r="K1373" s="116"/>
    </row>
    <row r="1374" spans="1:11" x14ac:dyDescent="0.2">
      <c r="A1374" s="252" t="s">
        <v>755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19.86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755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483</v>
      </c>
      <c r="G1375" s="116">
        <v>1</v>
      </c>
      <c r="H1375" s="120">
        <f>VLOOKUP(B1375,Insumos!$A$2:$C$204,3,FALSE)</f>
        <v>34.549999999999997</v>
      </c>
      <c r="I1375" s="116">
        <f t="shared" si="238"/>
        <v>34.549999999999997</v>
      </c>
      <c r="J1375" s="116">
        <f t="shared" si="239"/>
        <v>16687.650000000001</v>
      </c>
      <c r="K1375" s="116"/>
    </row>
    <row r="1376" spans="1:11" x14ac:dyDescent="0.2">
      <c r="A1376" s="252" t="s">
        <v>755</v>
      </c>
      <c r="B1376" s="102" t="s">
        <v>652</v>
      </c>
      <c r="C1376" s="118" t="s">
        <v>509</v>
      </c>
      <c r="D1376" s="116" t="s">
        <v>32</v>
      </c>
      <c r="E1376" s="116"/>
      <c r="F1376" s="116">
        <f t="shared" si="237"/>
        <v>483</v>
      </c>
      <c r="G1376" s="116">
        <v>1</v>
      </c>
      <c r="H1376" s="120">
        <f>VLOOKUP(B1376,Insumos!$A$2:$C$204,3,FALSE)</f>
        <v>140</v>
      </c>
      <c r="I1376" s="116">
        <f t="shared" si="238"/>
        <v>140</v>
      </c>
      <c r="J1376" s="116">
        <f t="shared" si="239"/>
        <v>67620</v>
      </c>
      <c r="K1376" s="116"/>
    </row>
    <row r="1377" spans="1:11" x14ac:dyDescent="0.2">
      <c r="A1377" s="252" t="s">
        <v>755</v>
      </c>
      <c r="B1377" s="102" t="s">
        <v>653</v>
      </c>
      <c r="C1377" s="118" t="s">
        <v>509</v>
      </c>
      <c r="D1377" s="116" t="s">
        <v>32</v>
      </c>
      <c r="E1377" s="116"/>
      <c r="F1377" s="116">
        <f t="shared" si="237"/>
        <v>483</v>
      </c>
      <c r="G1377" s="116">
        <v>1</v>
      </c>
      <c r="H1377" s="120">
        <f>VLOOKUP(B1377,Insumos!$A$2:$C$204,3,FALSE)</f>
        <v>88.3</v>
      </c>
      <c r="I1377" s="116">
        <f t="shared" si="238"/>
        <v>88.3</v>
      </c>
      <c r="J1377" s="116">
        <f t="shared" si="239"/>
        <v>42648.9</v>
      </c>
      <c r="K1377" s="116"/>
    </row>
    <row r="1378" spans="1:11" x14ac:dyDescent="0.2">
      <c r="A1378" s="252" t="s">
        <v>755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483</v>
      </c>
      <c r="G1378" s="116">
        <v>1</v>
      </c>
      <c r="H1378" s="120">
        <f>VLOOKUP(B1378,Insumos!$A$2:$C$204,3,FALSE)</f>
        <v>36.72</v>
      </c>
      <c r="I1378" s="116">
        <f t="shared" si="238"/>
        <v>36.72</v>
      </c>
      <c r="J1378" s="116">
        <f t="shared" si="239"/>
        <v>17735.759999999998</v>
      </c>
      <c r="K1378" s="116"/>
    </row>
    <row r="1379" spans="1:11" x14ac:dyDescent="0.2">
      <c r="A1379" s="252"/>
      <c r="B1379" s="102" t="s">
        <v>789</v>
      </c>
      <c r="C1379" s="118"/>
      <c r="D1379" s="116" t="s">
        <v>32</v>
      </c>
      <c r="E1379" s="116"/>
      <c r="F1379" s="116">
        <f t="shared" si="237"/>
        <v>966</v>
      </c>
      <c r="G1379" s="116">
        <v>2</v>
      </c>
      <c r="H1379" s="120">
        <f>VLOOKUP(B1379,Insumos!$A$2:$C$204,3,FALSE)</f>
        <v>10.119999999999999</v>
      </c>
      <c r="I1379" s="116">
        <f t="shared" ref="I1379" si="240">H1379*G1379</f>
        <v>20.239999999999998</v>
      </c>
      <c r="J1379" s="116">
        <f>F1379*H1379</f>
        <v>9775.92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744</v>
      </c>
      <c r="C1381" s="118" t="s">
        <v>509</v>
      </c>
      <c r="D1381" s="240" t="s">
        <v>509</v>
      </c>
      <c r="E1381" s="100"/>
      <c r="F1381" s="241">
        <f>SUMIF('Lote-08_RDRA_34,5kV'!$B$10:$B$123,Composições!B1381,'Lote-08_RDRA_34,5kV'!$D$10:$D$123)</f>
        <v>26</v>
      </c>
      <c r="G1381" s="241"/>
      <c r="H1381" s="240"/>
      <c r="I1381" s="241">
        <f>SUM(I1382:I1388)</f>
        <v>380.68</v>
      </c>
      <c r="J1381" s="241">
        <f>SUM(J1382:J1388)</f>
        <v>9897.68</v>
      </c>
      <c r="K1381" s="241">
        <v>2</v>
      </c>
    </row>
    <row r="1382" spans="1:11" ht="25.5" x14ac:dyDescent="0.2">
      <c r="A1382" s="252" t="s">
        <v>755</v>
      </c>
      <c r="B1382" s="102" t="s">
        <v>783</v>
      </c>
      <c r="C1382" s="118" t="s">
        <v>509</v>
      </c>
      <c r="D1382" s="116" t="s">
        <v>30</v>
      </c>
      <c r="E1382" s="116"/>
      <c r="F1382" s="116">
        <f t="shared" ref="F1382:F1388" si="241">$F$1381*G1382</f>
        <v>78</v>
      </c>
      <c r="G1382" s="116">
        <v>3</v>
      </c>
      <c r="H1382" s="120">
        <f>VLOOKUP(B1382,Insumos!$A$2:$C$204,3,FALSE)</f>
        <v>71.819999999999993</v>
      </c>
      <c r="I1382" s="116">
        <f t="shared" ref="I1382:I1388" si="242">H1382*G1382</f>
        <v>215.46</v>
      </c>
      <c r="J1382" s="116">
        <f t="shared" ref="J1382:J1388" si="243">F1382*H1382</f>
        <v>5601.96</v>
      </c>
      <c r="K1382" s="116"/>
    </row>
    <row r="1383" spans="1:11" x14ac:dyDescent="0.2">
      <c r="A1383" s="252" t="s">
        <v>755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78</v>
      </c>
      <c r="G1383" s="116">
        <v>3</v>
      </c>
      <c r="H1383" s="120">
        <f>VLOOKUP(B1383,Insumos!$A$2:$C$204,3,FALSE)</f>
        <v>17.95</v>
      </c>
      <c r="I1383" s="116">
        <f t="shared" si="242"/>
        <v>53.85</v>
      </c>
      <c r="J1383" s="116">
        <f t="shared" si="243"/>
        <v>1400.1</v>
      </c>
      <c r="K1383" s="116"/>
    </row>
    <row r="1384" spans="1:11" x14ac:dyDescent="0.2">
      <c r="A1384" s="252" t="s">
        <v>755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26</v>
      </c>
      <c r="G1384" s="116">
        <v>1</v>
      </c>
      <c r="H1384" s="120">
        <f>VLOOKUP(B1384,Insumos!$A$2:$C$204,3,FALSE)</f>
        <v>19.86</v>
      </c>
      <c r="I1384" s="116">
        <f t="shared" si="242"/>
        <v>19.86</v>
      </c>
      <c r="J1384" s="116">
        <f t="shared" si="243"/>
        <v>516.36</v>
      </c>
      <c r="K1384" s="116"/>
    </row>
    <row r="1385" spans="1:11" x14ac:dyDescent="0.2">
      <c r="A1385" s="252" t="s">
        <v>755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26</v>
      </c>
      <c r="G1385" s="116">
        <v>1</v>
      </c>
      <c r="H1385" s="120">
        <f>VLOOKUP(B1385,Insumos!$A$2:$C$204,3,FALSE)</f>
        <v>34.549999999999997</v>
      </c>
      <c r="I1385" s="116">
        <f t="shared" si="242"/>
        <v>34.549999999999997</v>
      </c>
      <c r="J1385" s="116">
        <f t="shared" si="243"/>
        <v>898.3</v>
      </c>
      <c r="K1385" s="116"/>
    </row>
    <row r="1386" spans="1:11" x14ac:dyDescent="0.2">
      <c r="A1386" s="252"/>
      <c r="B1386" s="102" t="s">
        <v>789</v>
      </c>
      <c r="C1386" s="118"/>
      <c r="D1386" s="116" t="s">
        <v>32</v>
      </c>
      <c r="E1386" s="116"/>
      <c r="F1386" s="116">
        <f t="shared" si="241"/>
        <v>52</v>
      </c>
      <c r="G1386" s="116">
        <v>2</v>
      </c>
      <c r="H1386" s="120">
        <f>VLOOKUP(B1386,Insumos!$A$2:$C$204,3,FALSE)</f>
        <v>10.119999999999999</v>
      </c>
      <c r="I1386" s="116">
        <f t="shared" si="242"/>
        <v>20.239999999999998</v>
      </c>
      <c r="J1386" s="116">
        <f t="shared" si="243"/>
        <v>526.24</v>
      </c>
      <c r="K1386" s="116"/>
    </row>
    <row r="1387" spans="1:11" x14ac:dyDescent="0.2">
      <c r="A1387" s="252" t="s">
        <v>755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755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26</v>
      </c>
      <c r="G1388" s="116">
        <v>1</v>
      </c>
      <c r="H1388" s="120">
        <f>VLOOKUP(B1388,Insumos!$A$2:$C$204,3,FALSE)</f>
        <v>36.72</v>
      </c>
      <c r="I1388" s="116">
        <f t="shared" si="242"/>
        <v>36.72</v>
      </c>
      <c r="J1388" s="116">
        <f t="shared" si="243"/>
        <v>954.72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SUMIF('Lote-08_RDRA_34,5kV'!$B$10:$B$123,Composições!B1390,'Lote-08_RDRA_34,5kV'!$D$10:$D$123)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755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SUMIF('Lote-08_RDRA_34,5kV'!$B$10:$B$123,Composições!B1393,'Lote-08_RDRA_34,5kV'!$D$10:$D$123)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755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SUMIF('Lote-08_RDRA_34,5kV'!$B$10:$B$123,Composições!B1396,'Lote-08_RDRA_34,5kV'!$D$10:$D$123)</f>
        <v>490</v>
      </c>
      <c r="G1396" s="241"/>
      <c r="H1396" s="240"/>
      <c r="I1396" s="241">
        <f>SUM(I1397:I1419)</f>
        <v>649.99</v>
      </c>
      <c r="J1396" s="241">
        <f>SUM(J1397:J1418)</f>
        <v>318496.08</v>
      </c>
      <c r="K1396" s="241">
        <v>2.8</v>
      </c>
      <c r="L1396" s="420"/>
    </row>
    <row r="1397" spans="1:12" x14ac:dyDescent="0.2">
      <c r="A1397" s="252" t="s">
        <v>755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1960</v>
      </c>
      <c r="G1397" s="116">
        <v>4</v>
      </c>
      <c r="H1397" s="120">
        <f>VLOOKUP(B1397,Insumos!$A$2:$C$204,3,FALSE)</f>
        <v>7.37</v>
      </c>
      <c r="I1397" s="116">
        <f>H1397*G1397</f>
        <v>29.48</v>
      </c>
      <c r="J1397" s="116">
        <f t="shared" ref="J1397:J1419" si="244">F1397*H1397</f>
        <v>14445.2</v>
      </c>
      <c r="K1397" s="116"/>
      <c r="L1397" s="419"/>
    </row>
    <row r="1398" spans="1:12" x14ac:dyDescent="0.2">
      <c r="A1398" s="252" t="s">
        <v>755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98</v>
      </c>
      <c r="G1398" s="116">
        <v>0.2</v>
      </c>
      <c r="H1398" s="120">
        <f>VLOOKUP(B1398,Insumos!$A$2:$C$204,3,FALSE)</f>
        <v>46.07</v>
      </c>
      <c r="I1398" s="116">
        <f t="shared" ref="I1398:I1419" si="246">H1398*G1398</f>
        <v>9.2100000000000009</v>
      </c>
      <c r="J1398" s="116">
        <f>ROUND(F1398*H1398,2)</f>
        <v>4514.8599999999997</v>
      </c>
      <c r="K1398" s="116"/>
      <c r="L1398" s="419"/>
    </row>
    <row r="1399" spans="1:12" x14ac:dyDescent="0.2">
      <c r="A1399" s="252" t="s">
        <v>755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1470</v>
      </c>
      <c r="G1399" s="116">
        <v>3</v>
      </c>
      <c r="H1399" s="120">
        <f>VLOOKUP(B1399,Insumos!$A$2:$C$204,3,FALSE)</f>
        <v>36.47</v>
      </c>
      <c r="I1399" s="116">
        <f t="shared" si="246"/>
        <v>109.41</v>
      </c>
      <c r="J1399" s="116">
        <f t="shared" si="244"/>
        <v>53610.9</v>
      </c>
      <c r="K1399" s="116"/>
      <c r="L1399" s="419"/>
    </row>
    <row r="1400" spans="1:12" x14ac:dyDescent="0.2">
      <c r="A1400" s="252" t="s">
        <v>755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980</v>
      </c>
      <c r="G1400" s="116">
        <v>2</v>
      </c>
      <c r="H1400" s="120">
        <f>VLOOKUP(B1400,Insumos!$A$2:$C$204,3,FALSE)</f>
        <v>1.1499999999999999</v>
      </c>
      <c r="I1400" s="116">
        <f t="shared" si="246"/>
        <v>2.2999999999999998</v>
      </c>
      <c r="J1400" s="116">
        <f t="shared" si="244"/>
        <v>1127</v>
      </c>
      <c r="K1400" s="116"/>
      <c r="L1400" s="419"/>
    </row>
    <row r="1401" spans="1:12" x14ac:dyDescent="0.2">
      <c r="A1401" s="252" t="s">
        <v>755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3.33</v>
      </c>
      <c r="I1401" s="116">
        <f t="shared" si="246"/>
        <v>0</v>
      </c>
      <c r="J1401" s="116">
        <f t="shared" si="244"/>
        <v>0</v>
      </c>
      <c r="K1401" s="116"/>
      <c r="L1401" s="419"/>
    </row>
    <row r="1402" spans="1:12" x14ac:dyDescent="0.2">
      <c r="A1402" s="252" t="s">
        <v>755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1960</v>
      </c>
      <c r="G1402" s="116">
        <v>4</v>
      </c>
      <c r="H1402" s="120">
        <f>VLOOKUP(B1402,Insumos!$A$2:$C$204,3,FALSE)</f>
        <v>1.48</v>
      </c>
      <c r="I1402" s="116">
        <f t="shared" si="246"/>
        <v>5.92</v>
      </c>
      <c r="J1402" s="116">
        <f t="shared" si="244"/>
        <v>2900.8</v>
      </c>
      <c r="K1402" s="116"/>
      <c r="L1402" s="419"/>
    </row>
    <row r="1403" spans="1:12" ht="25.5" x14ac:dyDescent="0.2">
      <c r="A1403" s="252" t="s">
        <v>755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980</v>
      </c>
      <c r="G1403" s="116">
        <v>2</v>
      </c>
      <c r="H1403" s="120">
        <f>VLOOKUP(B1403,Insumos!$A$2:$C$204,3,FALSE)</f>
        <v>5.42</v>
      </c>
      <c r="I1403" s="116">
        <f t="shared" si="246"/>
        <v>10.84</v>
      </c>
      <c r="J1403" s="116">
        <f t="shared" si="244"/>
        <v>5311.6</v>
      </c>
      <c r="K1403" s="116"/>
      <c r="L1403" s="419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19"/>
    </row>
    <row r="1405" spans="1:12" ht="25.5" x14ac:dyDescent="0.2">
      <c r="A1405" s="252" t="s">
        <v>755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490</v>
      </c>
      <c r="G1405" s="116">
        <v>1</v>
      </c>
      <c r="H1405" s="120">
        <f>VLOOKUP(B1405,Insumos!$A$2:$C$204,3,FALSE)</f>
        <v>117.74</v>
      </c>
      <c r="I1405" s="116">
        <f t="shared" si="246"/>
        <v>117.74</v>
      </c>
      <c r="J1405" s="116">
        <f t="shared" si="244"/>
        <v>57692.6</v>
      </c>
      <c r="K1405" s="116"/>
      <c r="L1405" s="419"/>
    </row>
    <row r="1406" spans="1:12" x14ac:dyDescent="0.2">
      <c r="A1406" s="252" t="s">
        <v>755</v>
      </c>
      <c r="B1406" s="109" t="s">
        <v>646</v>
      </c>
      <c r="C1406" s="118" t="s">
        <v>509</v>
      </c>
      <c r="D1406" s="116" t="s">
        <v>32</v>
      </c>
      <c r="E1406" s="116"/>
      <c r="F1406" s="116">
        <f t="shared" si="245"/>
        <v>980</v>
      </c>
      <c r="G1406" s="116">
        <v>2</v>
      </c>
      <c r="H1406" s="120">
        <f>VLOOKUP(B1406,Insumos!$A$2:$C$204,3,FALSE)</f>
        <v>25.87</v>
      </c>
      <c r="I1406" s="116">
        <f t="shared" si="246"/>
        <v>51.74</v>
      </c>
      <c r="J1406" s="116">
        <f t="shared" si="244"/>
        <v>25352.6</v>
      </c>
      <c r="K1406" s="116"/>
      <c r="L1406" s="419"/>
    </row>
    <row r="1407" spans="1:12" x14ac:dyDescent="0.2">
      <c r="A1407" s="252"/>
      <c r="B1407" s="109" t="s">
        <v>751</v>
      </c>
      <c r="C1407" s="118"/>
      <c r="D1407" s="116" t="s">
        <v>32</v>
      </c>
      <c r="E1407" s="116"/>
      <c r="F1407" s="116">
        <f t="shared" si="245"/>
        <v>490</v>
      </c>
      <c r="G1407" s="116">
        <v>1</v>
      </c>
      <c r="H1407" s="120">
        <f>VLOOKUP(B1407,Insumos!$A$2:$C$204,3,FALSE)</f>
        <v>25.9</v>
      </c>
      <c r="I1407" s="116">
        <f t="shared" si="246"/>
        <v>25.9</v>
      </c>
      <c r="J1407" s="116">
        <f t="shared" ref="J1407" si="247">F1407*H1407</f>
        <v>12691</v>
      </c>
      <c r="K1407" s="116"/>
      <c r="L1407" s="419"/>
    </row>
    <row r="1408" spans="1:12" x14ac:dyDescent="0.2">
      <c r="A1408" s="252"/>
      <c r="B1408" s="90" t="s">
        <v>644</v>
      </c>
      <c r="C1408" s="118"/>
      <c r="D1408" s="116" t="s">
        <v>32</v>
      </c>
      <c r="E1408" s="116"/>
      <c r="F1408" s="116">
        <f t="shared" si="245"/>
        <v>490</v>
      </c>
      <c r="G1408" s="116">
        <v>1</v>
      </c>
      <c r="H1408" s="120">
        <f>VLOOKUP(B1408,Insumos!$A$2:$C$204,3,FALSE)</f>
        <v>15.99</v>
      </c>
      <c r="I1408" s="116">
        <f t="shared" si="246"/>
        <v>15.99</v>
      </c>
      <c r="J1408" s="116">
        <f t="shared" ref="J1408" si="248">F1408*H1408</f>
        <v>7835.1</v>
      </c>
      <c r="K1408" s="116"/>
      <c r="L1408" s="419"/>
    </row>
    <row r="1409" spans="1:12" ht="25.5" x14ac:dyDescent="0.2">
      <c r="A1409" s="252" t="s">
        <v>755</v>
      </c>
      <c r="B1409" s="102" t="s">
        <v>651</v>
      </c>
      <c r="C1409" s="118" t="s">
        <v>509</v>
      </c>
      <c r="D1409" s="116" t="s">
        <v>32</v>
      </c>
      <c r="E1409" s="116"/>
      <c r="F1409" s="116">
        <f t="shared" si="245"/>
        <v>980</v>
      </c>
      <c r="G1409" s="116">
        <v>2</v>
      </c>
      <c r="H1409" s="120">
        <f>VLOOKUP(B1409,Insumos!$A$2:$C$204,3,FALSE)</f>
        <v>13.7</v>
      </c>
      <c r="I1409" s="116">
        <f t="shared" si="246"/>
        <v>27.4</v>
      </c>
      <c r="J1409" s="116">
        <f t="shared" si="244"/>
        <v>13426</v>
      </c>
      <c r="K1409" s="116"/>
      <c r="L1409" s="419"/>
    </row>
    <row r="1410" spans="1:12" x14ac:dyDescent="0.2">
      <c r="A1410" s="252" t="s">
        <v>755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980</v>
      </c>
      <c r="G1410" s="116">
        <v>2</v>
      </c>
      <c r="H1410" s="120">
        <f>VLOOKUP(B1410,Insumos!$A$2:$C$204,3,FALSE)</f>
        <v>9.19</v>
      </c>
      <c r="I1410" s="116">
        <f t="shared" si="246"/>
        <v>18.38</v>
      </c>
      <c r="J1410" s="116">
        <f t="shared" si="244"/>
        <v>9006.2000000000007</v>
      </c>
      <c r="K1410" s="116"/>
      <c r="L1410" s="419"/>
    </row>
    <row r="1411" spans="1:12" ht="25.5" x14ac:dyDescent="0.2">
      <c r="A1411" s="252" t="s">
        <v>755</v>
      </c>
      <c r="B1411" s="136" t="s">
        <v>637</v>
      </c>
      <c r="C1411" s="118" t="s">
        <v>509</v>
      </c>
      <c r="D1411" s="116" t="s">
        <v>32</v>
      </c>
      <c r="E1411" s="116"/>
      <c r="F1411" s="116">
        <f t="shared" si="245"/>
        <v>490</v>
      </c>
      <c r="G1411" s="116">
        <v>1</v>
      </c>
      <c r="H1411" s="120">
        <f>VLOOKUP(B1411,Insumos!$A$2:$C$204,3,FALSE)</f>
        <v>17.07</v>
      </c>
      <c r="I1411" s="116">
        <f t="shared" si="246"/>
        <v>17.07</v>
      </c>
      <c r="J1411" s="116">
        <f t="shared" si="244"/>
        <v>8364.2999999999993</v>
      </c>
      <c r="K1411" s="116"/>
      <c r="L1411" s="419"/>
    </row>
    <row r="1412" spans="1:12" x14ac:dyDescent="0.2">
      <c r="A1412" s="252" t="s">
        <v>755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980</v>
      </c>
      <c r="G1412" s="116">
        <v>2</v>
      </c>
      <c r="H1412" s="120">
        <f>VLOOKUP(B1412,Insumos!$A$2:$C$204,3,FALSE)</f>
        <v>25.03</v>
      </c>
      <c r="I1412" s="116">
        <f t="shared" si="246"/>
        <v>50.06</v>
      </c>
      <c r="J1412" s="116">
        <f t="shared" si="244"/>
        <v>24529.4</v>
      </c>
      <c r="K1412" s="116"/>
      <c r="L1412" s="419"/>
    </row>
    <row r="1413" spans="1:12" x14ac:dyDescent="0.2">
      <c r="A1413" s="252" t="s">
        <v>755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98</v>
      </c>
      <c r="G1413" s="116">
        <v>0.2</v>
      </c>
      <c r="H1413" s="120">
        <f>VLOOKUP(B1413,Insumos!$A$2:$C$204,3,FALSE)</f>
        <v>21.19</v>
      </c>
      <c r="I1413" s="116">
        <f t="shared" si="246"/>
        <v>4.24</v>
      </c>
      <c r="J1413" s="116">
        <f>ROUND(F1413*H1413,2)</f>
        <v>2076.62</v>
      </c>
      <c r="K1413" s="116"/>
      <c r="L1413" s="419"/>
    </row>
    <row r="1414" spans="1:12" ht="25.5" x14ac:dyDescent="0.2">
      <c r="A1414" s="252" t="s">
        <v>755</v>
      </c>
      <c r="B1414" s="109" t="s">
        <v>638</v>
      </c>
      <c r="C1414" s="118" t="s">
        <v>509</v>
      </c>
      <c r="D1414" s="116" t="s">
        <v>32</v>
      </c>
      <c r="E1414" s="116"/>
      <c r="F1414" s="116">
        <f t="shared" si="245"/>
        <v>490</v>
      </c>
      <c r="G1414" s="116">
        <v>1</v>
      </c>
      <c r="H1414" s="120">
        <f>VLOOKUP(B1414,Insumos!$A$2:$C$204,3,FALSE)</f>
        <v>105.07</v>
      </c>
      <c r="I1414" s="116">
        <f t="shared" si="246"/>
        <v>105.07</v>
      </c>
      <c r="J1414" s="116">
        <f t="shared" si="244"/>
        <v>51484.3</v>
      </c>
      <c r="K1414" s="116"/>
      <c r="L1414" s="419"/>
    </row>
    <row r="1415" spans="1:12" x14ac:dyDescent="0.2">
      <c r="A1415" s="252" t="s">
        <v>755</v>
      </c>
      <c r="B1415" s="109" t="s">
        <v>639</v>
      </c>
      <c r="C1415" s="118" t="s">
        <v>509</v>
      </c>
      <c r="D1415" s="116" t="s">
        <v>32</v>
      </c>
      <c r="E1415" s="116"/>
      <c r="F1415" s="116">
        <f t="shared" si="245"/>
        <v>1470</v>
      </c>
      <c r="G1415" s="116">
        <v>3</v>
      </c>
      <c r="H1415" s="120">
        <f>VLOOKUP(B1415,Insumos!$A$2:$C$204,3,FALSE)</f>
        <v>9.86</v>
      </c>
      <c r="I1415" s="116">
        <f t="shared" si="246"/>
        <v>29.58</v>
      </c>
      <c r="J1415" s="116">
        <f t="shared" si="244"/>
        <v>14494.2</v>
      </c>
      <c r="K1415" s="116"/>
      <c r="L1415" s="419"/>
    </row>
    <row r="1416" spans="1:12" x14ac:dyDescent="0.2">
      <c r="A1416" s="252" t="s">
        <v>755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980</v>
      </c>
      <c r="G1416" s="116">
        <v>2</v>
      </c>
      <c r="H1416" s="120">
        <f>VLOOKUP(B1416,Insumos!$A$2:$C$204,3,FALSE)</f>
        <v>2.66</v>
      </c>
      <c r="I1416" s="116">
        <f t="shared" si="246"/>
        <v>5.32</v>
      </c>
      <c r="J1416" s="116">
        <f t="shared" si="244"/>
        <v>2606.8000000000002</v>
      </c>
      <c r="K1416" s="116"/>
      <c r="L1416" s="419"/>
    </row>
    <row r="1417" spans="1:12" x14ac:dyDescent="0.2">
      <c r="A1417" s="252" t="s">
        <v>755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19"/>
    </row>
    <row r="1418" spans="1:12" x14ac:dyDescent="0.2">
      <c r="A1418" s="252" t="s">
        <v>755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490</v>
      </c>
      <c r="G1418" s="269">
        <v>1</v>
      </c>
      <c r="H1418" s="120">
        <f>VLOOKUP(B1418,Insumos!$A$2:$C$204,3,FALSE)</f>
        <v>14.34</v>
      </c>
      <c r="I1418" s="116">
        <f t="shared" si="246"/>
        <v>14.34</v>
      </c>
      <c r="J1418" s="116">
        <f t="shared" si="244"/>
        <v>7026.6</v>
      </c>
      <c r="K1418" s="116"/>
      <c r="L1418" s="419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19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SUMIF('Lote-08_RDRA_34,5kV'!$B$10:$B$123,Composições!B1421,'Lote-08_RDRA_34,5kV'!$D$10:$D$123)</f>
        <v>7</v>
      </c>
      <c r="G1421" s="241"/>
      <c r="H1421" s="240"/>
      <c r="I1421" s="241">
        <f>SUM(I1422:I1444)</f>
        <v>854.75</v>
      </c>
      <c r="J1421" s="241">
        <f>SUM(J1422:J1442)</f>
        <v>5983.25</v>
      </c>
      <c r="K1421" s="241">
        <v>3.38</v>
      </c>
    </row>
    <row r="1422" spans="1:12" x14ac:dyDescent="0.2">
      <c r="A1422" s="252" t="s">
        <v>755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14</v>
      </c>
      <c r="G1422" s="404">
        <v>2</v>
      </c>
      <c r="H1422" s="120">
        <f>VLOOKUP(B1422,Insumos!$A$2:$C$204,3,FALSE)</f>
        <v>7.37</v>
      </c>
      <c r="I1422" s="116">
        <f t="shared" ref="I1422:I1444" si="249">H1422*G1422</f>
        <v>14.74</v>
      </c>
      <c r="J1422" s="116">
        <f t="shared" ref="J1422:J1444" si="250">F1422*H1422</f>
        <v>103.18</v>
      </c>
      <c r="K1422" s="116"/>
    </row>
    <row r="1423" spans="1:12" x14ac:dyDescent="0.2">
      <c r="A1423" s="252" t="s">
        <v>755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2.1</v>
      </c>
      <c r="G1423" s="116">
        <v>0.3</v>
      </c>
      <c r="H1423" s="120">
        <f>VLOOKUP(B1423,Insumos!$A$2:$C$204,3,FALSE)</f>
        <v>46.07</v>
      </c>
      <c r="I1423" s="116">
        <f>ROUND(H1423*G1423,2)</f>
        <v>13.82</v>
      </c>
      <c r="J1423" s="116">
        <f>ROUND(F1423*H1423,2)</f>
        <v>96.75</v>
      </c>
      <c r="K1423" s="116"/>
    </row>
    <row r="1424" spans="1:12" x14ac:dyDescent="0.2">
      <c r="A1424" s="252" t="s">
        <v>755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21</v>
      </c>
      <c r="G1424" s="116">
        <v>3</v>
      </c>
      <c r="H1424" s="120">
        <f>VLOOKUP(B1424,Insumos!$A$2:$C$204,3,FALSE)</f>
        <v>36.47</v>
      </c>
      <c r="I1424" s="116">
        <f t="shared" si="249"/>
        <v>109.41</v>
      </c>
      <c r="J1424" s="116">
        <f t="shared" si="250"/>
        <v>765.87</v>
      </c>
      <c r="K1424" s="116"/>
    </row>
    <row r="1425" spans="1:14" x14ac:dyDescent="0.2">
      <c r="A1425" s="252" t="s">
        <v>755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21</v>
      </c>
      <c r="G1425" s="116">
        <v>3</v>
      </c>
      <c r="H1425" s="120">
        <f>VLOOKUP(B1425,Insumos!$A$2:$C$204,3,FALSE)</f>
        <v>1.51</v>
      </c>
      <c r="I1425" s="116">
        <f t="shared" si="249"/>
        <v>4.53</v>
      </c>
      <c r="J1425" s="116">
        <f t="shared" si="250"/>
        <v>31.71</v>
      </c>
      <c r="K1425" s="116"/>
    </row>
    <row r="1426" spans="1:14" x14ac:dyDescent="0.2">
      <c r="A1426" s="252" t="s">
        <v>755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7</v>
      </c>
      <c r="G1426" s="116">
        <v>1</v>
      </c>
      <c r="H1426" s="120">
        <f>VLOOKUP(B1426,Insumos!$A$2:$C$204,3,FALSE)</f>
        <v>3.33</v>
      </c>
      <c r="I1426" s="116">
        <f t="shared" si="249"/>
        <v>3.33</v>
      </c>
      <c r="J1426" s="116">
        <f t="shared" si="250"/>
        <v>23.31</v>
      </c>
      <c r="K1426" s="116"/>
    </row>
    <row r="1427" spans="1:14" x14ac:dyDescent="0.2">
      <c r="A1427" s="252" t="s">
        <v>755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21</v>
      </c>
      <c r="G1427" s="116">
        <v>3</v>
      </c>
      <c r="H1427" s="120">
        <f>VLOOKUP(B1427,Insumos!$A$2:$C$204,3,FALSE)</f>
        <v>2.0299999999999998</v>
      </c>
      <c r="I1427" s="116">
        <f t="shared" si="249"/>
        <v>6.09</v>
      </c>
      <c r="J1427" s="116">
        <f t="shared" si="250"/>
        <v>42.63</v>
      </c>
      <c r="K1427" s="116"/>
    </row>
    <row r="1428" spans="1:14" ht="25.5" x14ac:dyDescent="0.2">
      <c r="A1428" s="252" t="s">
        <v>755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14</v>
      </c>
      <c r="G1428" s="116">
        <v>2</v>
      </c>
      <c r="H1428" s="120">
        <f>VLOOKUP(B1428,Insumos!$A$2:$C$204,3,FALSE)</f>
        <v>5.42</v>
      </c>
      <c r="I1428" s="116">
        <f t="shared" si="249"/>
        <v>10.84</v>
      </c>
      <c r="J1428" s="116">
        <f t="shared" si="250"/>
        <v>75.88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755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7</v>
      </c>
      <c r="G1430" s="116">
        <v>1</v>
      </c>
      <c r="H1430" s="120">
        <f>VLOOKUP(B1430,Insumos!$A$2:$C$204,3,FALSE)</f>
        <v>176.61</v>
      </c>
      <c r="I1430" s="116">
        <f t="shared" si="249"/>
        <v>176.61</v>
      </c>
      <c r="J1430" s="116">
        <f t="shared" si="250"/>
        <v>1236.27</v>
      </c>
      <c r="K1430" s="116"/>
    </row>
    <row r="1431" spans="1:14" x14ac:dyDescent="0.2">
      <c r="A1431" s="252" t="s">
        <v>755</v>
      </c>
      <c r="B1431" s="109" t="s">
        <v>646</v>
      </c>
      <c r="C1431" s="118" t="s">
        <v>509</v>
      </c>
      <c r="D1431" s="116" t="s">
        <v>32</v>
      </c>
      <c r="E1431" s="116"/>
      <c r="F1431" s="116">
        <f t="shared" si="251"/>
        <v>28</v>
      </c>
      <c r="G1431" s="116">
        <v>4</v>
      </c>
      <c r="H1431" s="120">
        <f>VLOOKUP(B1431,Insumos!$A$2:$C$204,3,FALSE)</f>
        <v>25.87</v>
      </c>
      <c r="I1431" s="116">
        <f t="shared" si="249"/>
        <v>103.48</v>
      </c>
      <c r="J1431" s="116">
        <f t="shared" si="250"/>
        <v>724.36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755</v>
      </c>
      <c r="B1434" s="102" t="s">
        <v>651</v>
      </c>
      <c r="C1434" s="118" t="s">
        <v>509</v>
      </c>
      <c r="D1434" s="116" t="s">
        <v>32</v>
      </c>
      <c r="E1434" s="116"/>
      <c r="F1434" s="116">
        <f t="shared" si="251"/>
        <v>14</v>
      </c>
      <c r="G1434" s="116">
        <v>2</v>
      </c>
      <c r="H1434" s="120">
        <f>VLOOKUP(B1434,Insumos!$A$2:$C$204,3,FALSE)</f>
        <v>13.7</v>
      </c>
      <c r="I1434" s="116">
        <f t="shared" si="249"/>
        <v>27.4</v>
      </c>
      <c r="J1434" s="116">
        <f t="shared" si="250"/>
        <v>191.8</v>
      </c>
      <c r="K1434" s="116"/>
    </row>
    <row r="1435" spans="1:14" x14ac:dyDescent="0.2">
      <c r="A1435" s="252" t="s">
        <v>755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21</v>
      </c>
      <c r="G1435" s="116">
        <v>3</v>
      </c>
      <c r="H1435" s="120">
        <f>VLOOKUP(B1435,Insumos!$A$2:$C$204,3,FALSE)</f>
        <v>23.38</v>
      </c>
      <c r="I1435" s="116">
        <f t="shared" si="249"/>
        <v>70.14</v>
      </c>
      <c r="J1435" s="116">
        <f t="shared" si="250"/>
        <v>490.98</v>
      </c>
      <c r="K1435" s="116"/>
    </row>
    <row r="1436" spans="1:14" x14ac:dyDescent="0.2">
      <c r="A1436" s="252" t="s">
        <v>755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7</v>
      </c>
      <c r="G1436" s="116">
        <v>1</v>
      </c>
      <c r="H1436" s="120">
        <f>VLOOKUP(B1436,Insumos!$A$2:$C$204,3,FALSE)</f>
        <v>66.59</v>
      </c>
      <c r="I1436" s="116">
        <f t="shared" si="249"/>
        <v>66.59</v>
      </c>
      <c r="J1436" s="116">
        <f t="shared" si="250"/>
        <v>466.13</v>
      </c>
      <c r="K1436" s="116"/>
    </row>
    <row r="1437" spans="1:14" x14ac:dyDescent="0.2">
      <c r="A1437" s="252" t="s">
        <v>755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14</v>
      </c>
      <c r="G1437" s="116">
        <v>2</v>
      </c>
      <c r="H1437" s="120">
        <f>VLOOKUP(B1437,Insumos!$A$2:$C$204,3,FALSE)</f>
        <v>35.450000000000003</v>
      </c>
      <c r="I1437" s="116">
        <f t="shared" si="249"/>
        <v>70.900000000000006</v>
      </c>
      <c r="J1437" s="116">
        <f t="shared" si="250"/>
        <v>496.3</v>
      </c>
      <c r="K1437" s="116"/>
    </row>
    <row r="1438" spans="1:14" ht="15.75" x14ac:dyDescent="0.25">
      <c r="A1438" s="252" t="s">
        <v>755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1.4</v>
      </c>
      <c r="G1438" s="116">
        <v>0.2</v>
      </c>
      <c r="H1438" s="120">
        <f>VLOOKUP(B1438,Insumos!$A$2:$C$204,3,FALSE)</f>
        <v>21.19</v>
      </c>
      <c r="I1438" s="116">
        <f>ROUND(H1438*G1438,2)</f>
        <v>4.24</v>
      </c>
      <c r="J1438" s="116">
        <f>ROUND(F1438*H1438,2)</f>
        <v>29.67</v>
      </c>
      <c r="K1438" s="116"/>
      <c r="N1438" s="139"/>
    </row>
    <row r="1439" spans="1:14" ht="25.5" x14ac:dyDescent="0.2">
      <c r="A1439" s="252" t="s">
        <v>755</v>
      </c>
      <c r="B1439" s="109" t="s">
        <v>638</v>
      </c>
      <c r="C1439" s="118" t="s">
        <v>509</v>
      </c>
      <c r="D1439" s="116" t="s">
        <v>32</v>
      </c>
      <c r="E1439" s="116"/>
      <c r="F1439" s="116">
        <f t="shared" si="251"/>
        <v>7</v>
      </c>
      <c r="G1439" s="116">
        <v>1</v>
      </c>
      <c r="H1439" s="120">
        <f>VLOOKUP(B1439,Insumos!$A$2:$C$204,3,FALSE)</f>
        <v>105.07</v>
      </c>
      <c r="I1439" s="116">
        <f t="shared" si="249"/>
        <v>105.07</v>
      </c>
      <c r="J1439" s="116">
        <f t="shared" si="250"/>
        <v>735.49</v>
      </c>
      <c r="K1439" s="116"/>
    </row>
    <row r="1440" spans="1:14" x14ac:dyDescent="0.2">
      <c r="A1440" s="252" t="s">
        <v>755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21</v>
      </c>
      <c r="G1440" s="116">
        <v>3</v>
      </c>
      <c r="H1440" s="120">
        <f>VLOOKUP(B1440,Insumos!$A$2:$C$204,3,FALSE)</f>
        <v>14.34</v>
      </c>
      <c r="I1440" s="116">
        <f t="shared" si="249"/>
        <v>43.02</v>
      </c>
      <c r="J1440" s="116">
        <f t="shared" si="250"/>
        <v>301.14</v>
      </c>
      <c r="K1440" s="116"/>
    </row>
    <row r="1441" spans="1:12" x14ac:dyDescent="0.2">
      <c r="A1441" s="252" t="s">
        <v>755</v>
      </c>
      <c r="B1441" s="109" t="s">
        <v>639</v>
      </c>
      <c r="C1441" s="118" t="s">
        <v>509</v>
      </c>
      <c r="D1441" s="116" t="s">
        <v>32</v>
      </c>
      <c r="E1441" s="116"/>
      <c r="F1441" s="116">
        <f t="shared" si="251"/>
        <v>7</v>
      </c>
      <c r="G1441" s="116">
        <v>1</v>
      </c>
      <c r="H1441" s="120">
        <f>VLOOKUP(B1441,Insumos!$A$2:$C$204,3,FALSE)</f>
        <v>9.86</v>
      </c>
      <c r="I1441" s="116">
        <f t="shared" si="249"/>
        <v>9.86</v>
      </c>
      <c r="J1441" s="116">
        <f t="shared" si="250"/>
        <v>69.02</v>
      </c>
      <c r="K1441" s="116"/>
    </row>
    <row r="1442" spans="1:12" x14ac:dyDescent="0.2">
      <c r="A1442" s="252" t="s">
        <v>755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28</v>
      </c>
      <c r="G1442" s="116">
        <v>4</v>
      </c>
      <c r="H1442" s="120">
        <f>VLOOKUP(B1442,Insumos!$A$2:$C$204,3,FALSE)</f>
        <v>3.67</v>
      </c>
      <c r="I1442" s="116">
        <f t="shared" si="249"/>
        <v>14.68</v>
      </c>
      <c r="J1442" s="116">
        <f t="shared" si="250"/>
        <v>102.76</v>
      </c>
      <c r="K1442" s="116"/>
    </row>
    <row r="1443" spans="1:12" x14ac:dyDescent="0.2">
      <c r="A1443" s="252" t="s">
        <v>755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129.51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SUMIF('Lote-08_RDRA_34,5kV'!$B$10:$B$123,Composições!B1446,'Lote-08_RDRA_34,5kV'!$D$10:$D$123)</f>
        <v>495</v>
      </c>
      <c r="G1446" s="242"/>
      <c r="H1446" s="246"/>
      <c r="I1446" s="242">
        <f>SUM(I1447:I1456)</f>
        <v>333.17</v>
      </c>
      <c r="J1446" s="242">
        <f>SUM(J1447:J1456)</f>
        <v>164921.13</v>
      </c>
      <c r="K1446" s="242">
        <v>2.5</v>
      </c>
    </row>
    <row r="1447" spans="1:12" ht="25.5" x14ac:dyDescent="0.2">
      <c r="A1447" s="252" t="s">
        <v>755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1485</v>
      </c>
      <c r="G1447" s="116">
        <v>3</v>
      </c>
      <c r="H1447" s="120">
        <f>VLOOKUP(B1447,Insumos!$A$2:$C$204,3,FALSE)</f>
        <v>12.51</v>
      </c>
      <c r="I1447" s="116">
        <f t="shared" ref="I1447:I1456" si="252">H1447*G1447</f>
        <v>37.53</v>
      </c>
      <c r="J1447" s="116">
        <f t="shared" ref="J1447:J1456" si="253">F1447*H1447</f>
        <v>18577.349999999999</v>
      </c>
      <c r="K1447" s="119"/>
      <c r="L1447" s="419"/>
    </row>
    <row r="1448" spans="1:12" ht="25.5" x14ac:dyDescent="0.2">
      <c r="A1448" s="252" t="s">
        <v>755</v>
      </c>
      <c r="B1448" s="109" t="s">
        <v>645</v>
      </c>
      <c r="C1448" s="115" t="s">
        <v>509</v>
      </c>
      <c r="D1448" s="92" t="s">
        <v>43</v>
      </c>
      <c r="E1448" s="92"/>
      <c r="F1448" s="116">
        <f t="shared" ref="F1448:F1456" si="254">$F$1446*G1448</f>
        <v>990</v>
      </c>
      <c r="G1448" s="116">
        <v>2</v>
      </c>
      <c r="H1448" s="120">
        <f>VLOOKUP(B1448,Insumos!$A$2:$C$204,3,FALSE)</f>
        <v>13.25</v>
      </c>
      <c r="I1448" s="116">
        <f t="shared" si="252"/>
        <v>26.5</v>
      </c>
      <c r="J1448" s="116">
        <f t="shared" si="253"/>
        <v>13117.5</v>
      </c>
      <c r="K1448" s="119"/>
      <c r="L1448" s="419"/>
    </row>
    <row r="1449" spans="1:12" x14ac:dyDescent="0.2">
      <c r="A1449" s="252" t="s">
        <v>755</v>
      </c>
      <c r="B1449" s="109" t="s">
        <v>654</v>
      </c>
      <c r="C1449" s="118" t="s">
        <v>509</v>
      </c>
      <c r="D1449" s="116" t="s">
        <v>43</v>
      </c>
      <c r="E1449" s="116"/>
      <c r="F1449" s="116">
        <f t="shared" si="254"/>
        <v>1485</v>
      </c>
      <c r="G1449" s="116">
        <v>3</v>
      </c>
      <c r="H1449" s="120">
        <f>VLOOKUP(B1449,Insumos!$A$2:$C$204,3,FALSE)</f>
        <v>21.53</v>
      </c>
      <c r="I1449" s="116">
        <f t="shared" si="252"/>
        <v>64.59</v>
      </c>
      <c r="J1449" s="116">
        <f t="shared" si="253"/>
        <v>31972.05</v>
      </c>
      <c r="K1449" s="116"/>
      <c r="L1449" s="419"/>
    </row>
    <row r="1450" spans="1:12" ht="25.5" x14ac:dyDescent="0.2">
      <c r="A1450" s="252" t="s">
        <v>755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7920</v>
      </c>
      <c r="G1450" s="116">
        <v>16</v>
      </c>
      <c r="H1450" s="120">
        <f>VLOOKUP(B1450,Insumos!$A$2:$C$204,3,FALSE)</f>
        <v>5.42</v>
      </c>
      <c r="I1450" s="116">
        <f t="shared" si="252"/>
        <v>86.72</v>
      </c>
      <c r="J1450" s="116">
        <f t="shared" si="253"/>
        <v>42926.400000000001</v>
      </c>
      <c r="K1450" s="116"/>
      <c r="L1450" s="419"/>
    </row>
    <row r="1451" spans="1:12" ht="25.5" x14ac:dyDescent="0.2">
      <c r="A1451" s="252" t="s">
        <v>755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9900</v>
      </c>
      <c r="G1451" s="116">
        <v>20</v>
      </c>
      <c r="H1451" s="120">
        <f>VLOOKUP(B1451,Insumos!$A$2:$C$204,3,FALSE)</f>
        <v>3.7</v>
      </c>
      <c r="I1451" s="116">
        <f t="shared" si="252"/>
        <v>74</v>
      </c>
      <c r="J1451" s="116">
        <f t="shared" si="253"/>
        <v>36630</v>
      </c>
      <c r="K1451" s="116"/>
      <c r="L1451" s="419"/>
    </row>
    <row r="1452" spans="1:12" x14ac:dyDescent="0.2">
      <c r="A1452" s="252" t="s">
        <v>755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1485</v>
      </c>
      <c r="G1452" s="116">
        <v>3</v>
      </c>
      <c r="H1452" s="120">
        <f>VLOOKUP(B1452,Insumos!$A$2:$C$204,3,FALSE)</f>
        <v>3.57</v>
      </c>
      <c r="I1452" s="116">
        <f t="shared" si="252"/>
        <v>10.71</v>
      </c>
      <c r="J1452" s="116">
        <f t="shared" si="253"/>
        <v>5301.45</v>
      </c>
      <c r="K1452" s="116"/>
      <c r="L1452" s="419"/>
    </row>
    <row r="1453" spans="1:12" ht="25.5" x14ac:dyDescent="0.2">
      <c r="A1453" s="252" t="s">
        <v>755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9900</v>
      </c>
      <c r="G1453" s="116">
        <v>20</v>
      </c>
      <c r="H1453" s="120">
        <f>VLOOKUP(B1453,Insumos!$A$2:$C$204,3,FALSE)</f>
        <v>0.38</v>
      </c>
      <c r="I1453" s="116">
        <f t="shared" si="252"/>
        <v>7.6</v>
      </c>
      <c r="J1453" s="116">
        <f t="shared" si="253"/>
        <v>3762</v>
      </c>
      <c r="K1453" s="116"/>
      <c r="L1453" s="419"/>
    </row>
    <row r="1454" spans="1:12" x14ac:dyDescent="0.2">
      <c r="A1454" s="252" t="s">
        <v>755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1980</v>
      </c>
      <c r="G1454" s="116">
        <v>4</v>
      </c>
      <c r="H1454" s="120">
        <f>VLOOKUP(B1454,Insumos!$A$2:$C$204,3,FALSE)</f>
        <v>5.31</v>
      </c>
      <c r="I1454" s="116">
        <f t="shared" si="252"/>
        <v>21.24</v>
      </c>
      <c r="J1454" s="116">
        <f t="shared" si="253"/>
        <v>10513.8</v>
      </c>
      <c r="K1454" s="116"/>
      <c r="L1454" s="419"/>
    </row>
    <row r="1455" spans="1:12" x14ac:dyDescent="0.2">
      <c r="A1455" s="252" t="s">
        <v>755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99</v>
      </c>
      <c r="G1455" s="116">
        <v>0.2</v>
      </c>
      <c r="H1455" s="120">
        <f>VLOOKUP(B1455,Insumos!$A$2:$C$204,3,FALSE)</f>
        <v>11.12</v>
      </c>
      <c r="I1455" s="116">
        <f>ROUND(H1455*G1455,2)</f>
        <v>2.2200000000000002</v>
      </c>
      <c r="J1455" s="116">
        <f>ROUND(F1455*H1455,2)</f>
        <v>1100.8800000000001</v>
      </c>
      <c r="K1455" s="116"/>
      <c r="L1455" s="419"/>
    </row>
    <row r="1456" spans="1:12" ht="25.5" x14ac:dyDescent="0.2">
      <c r="A1456" s="252" t="s">
        <v>755</v>
      </c>
      <c r="B1456" s="140" t="s">
        <v>576</v>
      </c>
      <c r="C1456" s="118"/>
      <c r="D1456" s="116" t="s">
        <v>32</v>
      </c>
      <c r="E1456" s="116"/>
      <c r="F1456" s="116">
        <f t="shared" si="254"/>
        <v>495</v>
      </c>
      <c r="G1456" s="116">
        <v>1</v>
      </c>
      <c r="H1456" s="120">
        <f>VLOOKUP(B1456,Insumos!$A$2:$C$204,3,FALSE)</f>
        <v>2.06</v>
      </c>
      <c r="I1456" s="116">
        <f t="shared" si="252"/>
        <v>2.06</v>
      </c>
      <c r="J1456" s="116">
        <f t="shared" si="253"/>
        <v>1019.7</v>
      </c>
      <c r="K1456" s="116"/>
      <c r="L1456" s="419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736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SUMIF('Lote-08_RDRA_34,5kV'!$B$10:$B$123,Composições!B1458,'Lote-08_RDRA_34,5kV'!$D$10:$D$123)</f>
        <v>0</v>
      </c>
      <c r="G1458" s="242"/>
      <c r="H1458" s="246"/>
      <c r="I1458" s="242">
        <f>SUM(I1459:I1468)</f>
        <v>333.17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755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12.51</v>
      </c>
      <c r="I1459" s="116">
        <f t="shared" ref="I1459:I1468" si="255">H1459*G1459</f>
        <v>37.53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755</v>
      </c>
      <c r="B1460" s="109" t="s">
        <v>645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13.25</v>
      </c>
      <c r="I1460" s="116">
        <f t="shared" si="255"/>
        <v>26.5</v>
      </c>
      <c r="J1460" s="116">
        <f t="shared" si="256"/>
        <v>0</v>
      </c>
      <c r="K1460" s="119"/>
    </row>
    <row r="1461" spans="1:11" x14ac:dyDescent="0.2">
      <c r="A1461" s="252" t="s">
        <v>755</v>
      </c>
      <c r="B1461" s="109" t="s">
        <v>654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21.53</v>
      </c>
      <c r="I1461" s="116">
        <f t="shared" si="255"/>
        <v>64.59</v>
      </c>
      <c r="J1461" s="116">
        <f t="shared" si="256"/>
        <v>0</v>
      </c>
      <c r="K1461" s="116"/>
    </row>
    <row r="1462" spans="1:11" ht="25.5" x14ac:dyDescent="0.2">
      <c r="A1462" s="252" t="s">
        <v>755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5.42</v>
      </c>
      <c r="I1462" s="116">
        <f t="shared" si="255"/>
        <v>86.72</v>
      </c>
      <c r="J1462" s="116">
        <f t="shared" si="256"/>
        <v>0</v>
      </c>
      <c r="K1462" s="116"/>
    </row>
    <row r="1463" spans="1:11" ht="25.5" x14ac:dyDescent="0.2">
      <c r="A1463" s="252" t="s">
        <v>755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3.7</v>
      </c>
      <c r="I1463" s="116">
        <f t="shared" si="255"/>
        <v>74</v>
      </c>
      <c r="J1463" s="116">
        <f t="shared" si="256"/>
        <v>0</v>
      </c>
      <c r="K1463" s="116"/>
    </row>
    <row r="1464" spans="1:11" x14ac:dyDescent="0.2">
      <c r="A1464" s="252" t="s">
        <v>755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3.57</v>
      </c>
      <c r="I1464" s="116">
        <f t="shared" si="255"/>
        <v>10.71</v>
      </c>
      <c r="J1464" s="116">
        <f t="shared" si="256"/>
        <v>0</v>
      </c>
      <c r="K1464" s="116"/>
    </row>
    <row r="1465" spans="1:11" ht="25.5" x14ac:dyDescent="0.2">
      <c r="A1465" s="252" t="s">
        <v>755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0.38</v>
      </c>
      <c r="I1465" s="116">
        <f t="shared" si="255"/>
        <v>7.6</v>
      </c>
      <c r="J1465" s="116">
        <f t="shared" si="256"/>
        <v>0</v>
      </c>
      <c r="K1465" s="116"/>
    </row>
    <row r="1466" spans="1:11" x14ac:dyDescent="0.2">
      <c r="A1466" s="252" t="s">
        <v>755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5.31</v>
      </c>
      <c r="I1466" s="116">
        <f t="shared" si="255"/>
        <v>21.24</v>
      </c>
      <c r="J1466" s="116">
        <f t="shared" si="256"/>
        <v>0</v>
      </c>
      <c r="K1466" s="116"/>
    </row>
    <row r="1467" spans="1:11" x14ac:dyDescent="0.2">
      <c r="A1467" s="252" t="s">
        <v>755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11.12</v>
      </c>
      <c r="I1467" s="116">
        <f t="shared" si="255"/>
        <v>2.2200000000000002</v>
      </c>
      <c r="J1467" s="116">
        <f t="shared" si="256"/>
        <v>0</v>
      </c>
      <c r="K1467" s="116"/>
    </row>
    <row r="1468" spans="1:11" ht="25.5" x14ac:dyDescent="0.2">
      <c r="A1468" s="252" t="s">
        <v>755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2.06</v>
      </c>
      <c r="I1468" s="116">
        <f t="shared" si="255"/>
        <v>2.06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SUMIF('Lote-08_RDRA_34,5kV'!$B$10:$B$123,Composições!B1470,'Lote-08_RDRA_34,5kV'!$D$10:$D$123)</f>
        <v>0</v>
      </c>
      <c r="G1470" s="242"/>
      <c r="H1470" s="246">
        <f>VLOOKUP(B1470,Insumos!$A$2:$C$205,3,FALSE)</f>
        <v>0.42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_xlfn.XLOOKUP(B1471,'Lote-08_RDRA_34,5kV'!$B$10:$B$165,'Lote-08_RDRA_34,5kV'!$A$10:$A$165,"",0,1)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_xlfn.XLOOKUP(B1474,'Lote-08_RDRA_34,5kV'!$B$10:$B$165,'Lote-08_RDRA_34,5kV'!$A$10:$A$165,"",0,1)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_xlfn.XLOOKUP(B1477,'Lote-08_RDRA_34,5kV'!$B$10:$B$165,'Lote-08_RDRA_34,5kV'!$A$10:$A$165,"",0,1)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_xlfn.XLOOKUP(B1480,'Lote-08_RDRA_34,5kV'!$B$10:$B$165,'Lote-08_RDRA_34,5kV'!$A$10:$A$165,"",0,1)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_xlfn.XLOOKUP(B1482,'Lote-08_RDRA_34,5kV'!$B$10:$B$165,'Lote-08_RDRA_34,5kV'!$A$10:$A$165,"",0,1)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6"/>
      <c r="G1483" s="121"/>
      <c r="H1483" s="121"/>
      <c r="I1483" s="121"/>
      <c r="J1483" s="121"/>
      <c r="K1483" s="121"/>
    </row>
    <row r="1484" spans="1:11" x14ac:dyDescent="0.2">
      <c r="A1484" s="316"/>
      <c r="G1484" s="121"/>
      <c r="H1484" s="121"/>
      <c r="I1484" s="121"/>
      <c r="J1484" s="121"/>
      <c r="K1484" s="121"/>
    </row>
    <row r="1485" spans="1:11" x14ac:dyDescent="0.2">
      <c r="A1485" s="316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6"/>
      <c r="G1486" s="121"/>
      <c r="H1486" s="121"/>
      <c r="I1486" s="121"/>
      <c r="J1486" s="121"/>
      <c r="K1486" s="121"/>
    </row>
    <row r="1487" spans="1:11" x14ac:dyDescent="0.2">
      <c r="A1487" s="316"/>
      <c r="G1487" s="121"/>
      <c r="H1487" s="121"/>
      <c r="I1487" s="121"/>
      <c r="J1487" s="121"/>
      <c r="K1487" s="121"/>
    </row>
    <row r="1488" spans="1:11" x14ac:dyDescent="0.2">
      <c r="A1488" s="316"/>
      <c r="G1488" s="121"/>
      <c r="H1488" s="121"/>
      <c r="I1488" s="121"/>
      <c r="J1488" s="121"/>
      <c r="K1488" s="121"/>
    </row>
    <row r="1489" spans="1:11" x14ac:dyDescent="0.2">
      <c r="A1489" s="316"/>
      <c r="G1489" s="121"/>
      <c r="H1489" s="121"/>
      <c r="I1489" s="121"/>
      <c r="J1489" s="121"/>
      <c r="K1489" s="121"/>
    </row>
    <row r="1490" spans="1:11" x14ac:dyDescent="0.2">
      <c r="A1490" s="316"/>
    </row>
    <row r="1494" spans="1:11" x14ac:dyDescent="0.2">
      <c r="A1494" s="316"/>
    </row>
  </sheetData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8" fitToHeight="0" orientation="portrait" r:id="rId1"/>
  <headerFooter>
    <oddHeader>&amp;L&amp;G&amp;CBURANA SERVICE  
LOTE 08 -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B26" sqref="B26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1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6" t="s">
        <v>779</v>
      </c>
      <c r="C1" s="297"/>
      <c r="D1" s="430"/>
      <c r="E1" s="430"/>
      <c r="F1" s="430"/>
    </row>
    <row r="2" spans="1:10" x14ac:dyDescent="0.2">
      <c r="B2" s="298" t="s">
        <v>780</v>
      </c>
      <c r="C2" s="299"/>
      <c r="D2" s="300"/>
      <c r="E2" s="300"/>
      <c r="F2" s="300"/>
    </row>
    <row r="3" spans="1:10" x14ac:dyDescent="0.2">
      <c r="B3" s="298" t="s">
        <v>781</v>
      </c>
      <c r="C3" s="431"/>
      <c r="D3" s="430"/>
      <c r="E3" s="430"/>
      <c r="F3" s="430"/>
    </row>
    <row r="4" spans="1:10" x14ac:dyDescent="0.2">
      <c r="B4" s="298"/>
      <c r="C4" s="431"/>
      <c r="D4" s="430"/>
      <c r="E4" s="430"/>
      <c r="F4" s="430"/>
    </row>
    <row r="5" spans="1:10" x14ac:dyDescent="0.2">
      <c r="A5" s="438" t="s">
        <v>761</v>
      </c>
      <c r="B5" s="439" t="s">
        <v>694</v>
      </c>
      <c r="C5" s="439" t="s">
        <v>1</v>
      </c>
      <c r="D5" s="439" t="s">
        <v>695</v>
      </c>
      <c r="E5" s="439" t="s">
        <v>699</v>
      </c>
      <c r="F5" s="439" t="s">
        <v>696</v>
      </c>
    </row>
    <row r="6" spans="1:10" x14ac:dyDescent="0.2">
      <c r="A6" s="434">
        <v>400307</v>
      </c>
      <c r="B6" s="430" t="s">
        <v>291</v>
      </c>
      <c r="C6" s="431" t="s">
        <v>32</v>
      </c>
      <c r="D6" s="435">
        <f>SUMIF(Composições!$B$127:$B$1467,Tabela13[[#This Row],[DESCRIÇÃO ITEM]],Composições!$F$127:$F$1467)-SUMIF($I$6:$I$44,Tabela13[[#This Row],[DESCRIÇÃO ITEM]],$J$6:$J$44)</f>
        <v>26</v>
      </c>
      <c r="E6" s="435">
        <f>VLOOKUP(Tabela13[[#This Row],[DESCRIÇÃO ITEM]],Insumos!$A$2:$C$203,3,FALSE)</f>
        <v>19.86</v>
      </c>
      <c r="F6" s="435">
        <f>ROUND(Tabela13[[#This Row],[QNT]]*Tabela13[[#This Row],[VL UNI.]],2)</f>
        <v>516.36</v>
      </c>
      <c r="I6" s="101" t="s">
        <v>553</v>
      </c>
      <c r="J6" s="237">
        <f>SUMIF(Composições!$B$1397:$B$1456,'Relação Material'!I6,Composições!$F$1397:$F$1456)</f>
        <v>1974</v>
      </c>
    </row>
    <row r="7" spans="1:10" x14ac:dyDescent="0.2">
      <c r="A7" s="436">
        <v>400308</v>
      </c>
      <c r="B7" s="430" t="s">
        <v>290</v>
      </c>
      <c r="C7" s="431" t="s">
        <v>32</v>
      </c>
      <c r="D7" s="435">
        <f>SUMIF(Composições!$B$127:$B$1467,Tabela13[[#This Row],[DESCRIÇÃO ITEM]],Composições!$F$127:$F$1467)-SUMIF($I$6:$I$44,Tabela13[[#This Row],[DESCRIÇÃO ITEM]],$J$6:$J$44)</f>
        <v>2010</v>
      </c>
      <c r="E7" s="435">
        <f>VLOOKUP(Tabela13[[#This Row],[DESCRIÇÃO ITEM]],Insumos!$A$2:$C$203,3,FALSE)</f>
        <v>17.95</v>
      </c>
      <c r="F7" s="435">
        <f>ROUND(Tabela13[[#This Row],[QNT]]*Tabela13[[#This Row],[VL UNI.]],2)</f>
        <v>36079.5</v>
      </c>
      <c r="I7" s="101" t="s">
        <v>239</v>
      </c>
      <c r="J7" s="237">
        <f>SUMIF(Composições!$B$1397:$B$1456,'Relação Material'!I7,Composições!$F$1397:$F$1456)</f>
        <v>100.1</v>
      </c>
    </row>
    <row r="8" spans="1:10" hidden="1" x14ac:dyDescent="0.2">
      <c r="A8" s="434" t="s">
        <v>782</v>
      </c>
      <c r="B8" s="430" t="s">
        <v>553</v>
      </c>
      <c r="C8" s="431" t="s">
        <v>32</v>
      </c>
      <c r="D8" s="435">
        <f>SUMIF(Composições!$B$127:$B$1467,Tabela13[[#This Row],[DESCRIÇÃO ITEM]],Composições!$F$127:$F$1467)-SUMIF($I$6:$I$44,Tabela13[[#This Row],[DESCRIÇÃO ITEM]],$J$6:$J$44)</f>
        <v>0</v>
      </c>
      <c r="E8" s="435">
        <f>VLOOKUP(Tabela13[[#This Row],[DESCRIÇÃO ITEM]],Insumos!$A$2:$C$203,3,FALSE)</f>
        <v>7.37</v>
      </c>
      <c r="F8" s="435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1491</v>
      </c>
    </row>
    <row r="9" spans="1:10" hidden="1" x14ac:dyDescent="0.2">
      <c r="A9" s="436" t="s">
        <v>782</v>
      </c>
      <c r="B9" s="430" t="s">
        <v>552</v>
      </c>
      <c r="C9" s="431" t="s">
        <v>32</v>
      </c>
      <c r="D9" s="435">
        <f>SUMIF(Composições!$B$127:$B$1467,Tabela13[[#This Row],[DESCRIÇÃO ITEM]],Composições!$F$127:$F$1467)-SUMIF($I$6:$I$44,Tabela13[[#This Row],[DESCRIÇÃO ITEM]],$J$6:$J$44)</f>
        <v>0</v>
      </c>
      <c r="E9" s="435">
        <f>VLOOKUP(Tabela13[[#This Row],[DESCRIÇÃO ITEM]],Insumos!$A$2:$C$203,3,FALSE)</f>
        <v>5.94</v>
      </c>
      <c r="F9" s="435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980</v>
      </c>
    </row>
    <row r="10" spans="1:10" x14ac:dyDescent="0.2">
      <c r="A10" s="434">
        <v>401521</v>
      </c>
      <c r="B10" s="430" t="s">
        <v>534</v>
      </c>
      <c r="C10" s="431" t="s">
        <v>32</v>
      </c>
      <c r="D10" s="435">
        <f>SUMIF(Composições!$B$127:$B$1467,Tabela13[[#This Row],[DESCRIÇÃO ITEM]],Composições!$F$127:$F$1467)-SUMIF($I$6:$I$44,Tabela13[[#This Row],[DESCRIÇÃO ITEM]],$J$6:$J$44)</f>
        <v>827</v>
      </c>
      <c r="E10" s="435">
        <f>VLOOKUP(Tabela13[[#This Row],[DESCRIÇÃO ITEM]],Insumos!$A$2:$C$203,3,FALSE)</f>
        <v>15.36</v>
      </c>
      <c r="F10" s="435">
        <f>ROUND(Tabela13[[#This Row],[QNT]]*Tabela13[[#This Row],[VL UNI.]],2)</f>
        <v>12702.72</v>
      </c>
      <c r="I10" s="102" t="s">
        <v>275</v>
      </c>
      <c r="J10" s="237">
        <f>SUMIF(Composições!$B$1397:$B$1456,'Relação Material'!I10,Composições!$F$1397:$F$1456)</f>
        <v>7</v>
      </c>
    </row>
    <row r="11" spans="1:10" hidden="1" x14ac:dyDescent="0.2">
      <c r="A11" s="436" t="s">
        <v>782</v>
      </c>
      <c r="B11" s="430" t="s">
        <v>711</v>
      </c>
      <c r="C11" s="431" t="s">
        <v>32</v>
      </c>
      <c r="D11" s="435">
        <f>SUMIF(Composições!$B$127:$B$1467,Tabela13[[#This Row],[DESCRIÇÃO ITEM]],Composições!$F$127:$F$1467)-SUMIF($I$6:$I$44,Tabela13[[#This Row],[DESCRIÇÃO ITEM]],$J$6:$J$44)</f>
        <v>0</v>
      </c>
      <c r="E11" s="435">
        <f>VLOOKUP(Tabela13[[#This Row],[DESCRIÇÃO ITEM]],Insumos!$A$2:$C$203,3,FALSE)</f>
        <v>17.36</v>
      </c>
      <c r="F11" s="435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1960</v>
      </c>
    </row>
    <row r="12" spans="1:10" x14ac:dyDescent="0.2">
      <c r="A12" s="434">
        <v>401789</v>
      </c>
      <c r="B12" s="430" t="s">
        <v>712</v>
      </c>
      <c r="C12" s="431" t="s">
        <v>32</v>
      </c>
      <c r="D12" s="435">
        <f>SUMIF(Composições!$B$127:$B$1467,Tabela13[[#This Row],[DESCRIÇÃO ITEM]],Composições!$F$127:$F$1467)-SUMIF($I$6:$I$44,Tabela13[[#This Row],[DESCRIÇÃO ITEM]],$J$6:$J$44)</f>
        <v>468</v>
      </c>
      <c r="E12" s="435">
        <f>VLOOKUP(Tabela13[[#This Row],[DESCRIÇÃO ITEM]],Insumos!$A$2:$C$203,3,FALSE)</f>
        <v>33.369999999999997</v>
      </c>
      <c r="F12" s="435">
        <f>ROUND(Tabela13[[#This Row],[QNT]]*Tabela13[[#This Row],[VL UNI.]],2)</f>
        <v>15617.16</v>
      </c>
      <c r="I12" s="102" t="s">
        <v>38</v>
      </c>
      <c r="J12" s="237">
        <f>SUMIF(Composições!$B$1397:$B$1456,'Relação Material'!I12,Composições!$F$1397:$F$1456)</f>
        <v>8914</v>
      </c>
    </row>
    <row r="13" spans="1:10" hidden="1" x14ac:dyDescent="0.2">
      <c r="A13" s="436" t="s">
        <v>782</v>
      </c>
      <c r="B13" s="430" t="s">
        <v>110</v>
      </c>
      <c r="C13" s="431" t="s">
        <v>32</v>
      </c>
      <c r="D13" s="435">
        <f>SUMIF(Composições!$B$127:$B$1467,Tabela13[[#This Row],[DESCRIÇÃO ITEM]],Composições!$F$127:$F$1467)-SUMIF($I$6:$I$44,Tabela13[[#This Row],[DESCRIÇÃO ITEM]],$J$6:$J$44)</f>
        <v>0</v>
      </c>
      <c r="E13" s="435">
        <f>VLOOKUP(Tabela13[[#This Row],[DESCRIÇÃO ITEM]],Insumos!$A$2:$C$203,3,FALSE)</f>
        <v>8.18</v>
      </c>
      <c r="F13" s="435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490</v>
      </c>
    </row>
    <row r="14" spans="1:10" hidden="1" x14ac:dyDescent="0.2">
      <c r="A14" s="434" t="s">
        <v>782</v>
      </c>
      <c r="B14" s="430" t="s">
        <v>239</v>
      </c>
      <c r="C14" s="431" t="s">
        <v>30</v>
      </c>
      <c r="D14" s="435">
        <f>SUMIF(Composições!$B$127:$B$1467,Tabela13[[#This Row],[DESCRIÇÃO ITEM]],Composições!$F$127:$F$1467)-SUMIF($I$6:$I$44,Tabela13[[#This Row],[DESCRIÇÃO ITEM]],$J$6:$J$44)</f>
        <v>0</v>
      </c>
      <c r="E14" s="435">
        <f>VLOOKUP(Tabela13[[#This Row],[DESCRIÇÃO ITEM]],Insumos!$A$2:$C$203,3,FALSE)</f>
        <v>46.07</v>
      </c>
      <c r="F14" s="435">
        <f>ROUND(Tabela13[[#This Row],[QNT]]*Tabela13[[#This Row],[VL UNI.]],2)</f>
        <v>0</v>
      </c>
      <c r="I14" s="109" t="s">
        <v>646</v>
      </c>
      <c r="J14" s="237">
        <f>SUMIF(Composições!$B$1397:$B$1456,'Relação Material'!I14,Composições!$F$1397:$F$1456)</f>
        <v>1008</v>
      </c>
    </row>
    <row r="15" spans="1:10" x14ac:dyDescent="0.2">
      <c r="A15" s="436">
        <v>402224</v>
      </c>
      <c r="B15" s="430" t="s">
        <v>103</v>
      </c>
      <c r="C15" s="431" t="s">
        <v>32</v>
      </c>
      <c r="D15" s="435">
        <f>SUMIF(Composições!$B$127:$B$1467,Tabela13[[#This Row],[DESCRIÇÃO ITEM]],Composições!$F$127:$F$1467)-SUMIF($I$6:$I$44,Tabela13[[#This Row],[DESCRIÇÃO ITEM]],$J$6:$J$44)</f>
        <v>1197</v>
      </c>
      <c r="E15" s="435">
        <f>VLOOKUP(Tabela13[[#This Row],[DESCRIÇÃO ITEM]],Insumos!$A$2:$C$203,3,FALSE)</f>
        <v>36.47</v>
      </c>
      <c r="F15" s="435">
        <f>ROUND(Tabela13[[#This Row],[QNT]]*Tabela13[[#This Row],[VL UNI.]],2)</f>
        <v>43654.59</v>
      </c>
      <c r="I15" s="109" t="s">
        <v>751</v>
      </c>
      <c r="J15" s="237">
        <f>SUMIF(Composições!$B$1397:$B$1456,'Relação Material'!I15,Composições!$F$1397:$F$1456)</f>
        <v>490</v>
      </c>
    </row>
    <row r="16" spans="1:10" x14ac:dyDescent="0.2">
      <c r="A16" s="434">
        <v>401783</v>
      </c>
      <c r="B16" s="430" t="s">
        <v>724</v>
      </c>
      <c r="C16" s="431" t="s">
        <v>32</v>
      </c>
      <c r="D16" s="435">
        <f>SUMIF(Composições!$B$127:$B$1467,Tabela13[[#This Row],[DESCRIÇÃO ITEM]],Composições!$F$127:$F$1467)-SUMIF($I$6:$I$44,Tabela13[[#This Row],[DESCRIÇÃO ITEM]],$J$6:$J$44)</f>
        <v>394</v>
      </c>
      <c r="E16" s="435">
        <f>VLOOKUP(Tabela13[[#This Row],[DESCRIÇÃO ITEM]],Insumos!$A$2:$C$203,3,FALSE)</f>
        <v>72.95</v>
      </c>
      <c r="F16" s="435">
        <f>ROUND(Tabela13[[#This Row],[QNT]]*Tabela13[[#This Row],[VL UNI.]],2)</f>
        <v>28742.3</v>
      </c>
      <c r="I16" s="90" t="s">
        <v>644</v>
      </c>
      <c r="J16" s="237">
        <f>SUMIF(Composições!$B$1397:$B$1456,'Relação Material'!I16,Composições!$F$1397:$F$1456)</f>
        <v>490</v>
      </c>
    </row>
    <row r="17" spans="1:10" x14ac:dyDescent="0.2">
      <c r="A17" s="436">
        <v>400827</v>
      </c>
      <c r="B17" s="430" t="s">
        <v>275</v>
      </c>
      <c r="C17" s="431" t="s">
        <v>32</v>
      </c>
      <c r="D17" s="435">
        <f>SUMIF(Composições!$B$127:$B$1467,Tabela13[[#This Row],[DESCRIÇÃO ITEM]],Composições!$F$127:$F$1467)-SUMIF($I$6:$I$44,Tabela13[[#This Row],[DESCRIÇÃO ITEM]],$J$6:$J$44)</f>
        <v>9226</v>
      </c>
      <c r="E17" s="435">
        <f>VLOOKUP(Tabela13[[#This Row],[DESCRIÇÃO ITEM]],Insumos!$A$2:$C$203,3,FALSE)</f>
        <v>3.33</v>
      </c>
      <c r="F17" s="435">
        <f>ROUND(Tabela13[[#This Row],[QNT]]*Tabela13[[#This Row],[VL UNI.]],2)</f>
        <v>30722.58</v>
      </c>
      <c r="I17" s="102" t="s">
        <v>651</v>
      </c>
      <c r="J17" s="237">
        <f>SUMIF(Composições!$B$1397:$B$1456,'Relação Material'!I17,Composições!$F$1397:$F$1456)</f>
        <v>994</v>
      </c>
    </row>
    <row r="18" spans="1:10" hidden="1" x14ac:dyDescent="0.2">
      <c r="A18" s="434" t="s">
        <v>782</v>
      </c>
      <c r="B18" s="430" t="s">
        <v>459</v>
      </c>
      <c r="C18" s="431" t="s">
        <v>32</v>
      </c>
      <c r="D18" s="435">
        <f>SUMIF(Composições!$B$127:$B$1467,Tabela13[[#This Row],[DESCRIÇÃO ITEM]],Composições!$F$127:$F$1467)-SUMIF($I$6:$I$44,Tabela13[[#This Row],[DESCRIÇÃO ITEM]],$J$6:$J$44)</f>
        <v>0</v>
      </c>
      <c r="E18" s="435">
        <f>VLOOKUP(Tabela13[[#This Row],[DESCRIÇÃO ITEM]],Insumos!$A$2:$C$203,3,FALSE)</f>
        <v>1.51</v>
      </c>
      <c r="F18" s="435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980</v>
      </c>
    </row>
    <row r="19" spans="1:10" hidden="1" x14ac:dyDescent="0.2">
      <c r="A19" s="436" t="s">
        <v>782</v>
      </c>
      <c r="B19" s="430" t="s">
        <v>450</v>
      </c>
      <c r="C19" s="431" t="s">
        <v>32</v>
      </c>
      <c r="D19" s="435">
        <f>SUMIF(Composições!$B$127:$B$1467,Tabela13[[#This Row],[DESCRIÇÃO ITEM]],Composições!$F$127:$F$1467)-SUMIF($I$6:$I$44,Tabela13[[#This Row],[DESCRIÇÃO ITEM]],$J$6:$J$44)</f>
        <v>0</v>
      </c>
      <c r="E19" s="435">
        <f>VLOOKUP(Tabela13[[#This Row],[DESCRIÇÃO ITEM]],Insumos!$A$2:$C$203,3,FALSE)</f>
        <v>1.1499999999999999</v>
      </c>
      <c r="F19" s="435">
        <f>ROUND(Tabela13[[#This Row],[QNT]]*Tabela13[[#This Row],[VL UNI.]],2)</f>
        <v>0</v>
      </c>
      <c r="I19" s="136" t="s">
        <v>637</v>
      </c>
      <c r="J19" s="237">
        <f>SUMIF(Composições!$B$1397:$B$1456,'Relação Material'!I19,Composições!$F$1397:$F$1456)</f>
        <v>490</v>
      </c>
    </row>
    <row r="20" spans="1:10" hidden="1" x14ac:dyDescent="0.2">
      <c r="A20" s="434" t="s">
        <v>782</v>
      </c>
      <c r="B20" s="430" t="s">
        <v>191</v>
      </c>
      <c r="C20" s="431" t="s">
        <v>32</v>
      </c>
      <c r="D20" s="435">
        <f>SUMIF(Composições!$B$127:$B$1467,Tabela13[[#This Row],[DESCRIÇÃO ITEM]],Composições!$F$127:$F$1467)-SUMIF($I$6:$I$44,Tabela13[[#This Row],[DESCRIÇÃO ITEM]],$J$6:$J$44)</f>
        <v>0</v>
      </c>
      <c r="E20" s="435">
        <f>VLOOKUP(Tabela13[[#This Row],[DESCRIÇÃO ITEM]],Insumos!$A$2:$C$203,3,FALSE)</f>
        <v>159.97</v>
      </c>
      <c r="F20" s="435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980</v>
      </c>
    </row>
    <row r="21" spans="1:10" hidden="1" x14ac:dyDescent="0.2">
      <c r="A21" s="436" t="s">
        <v>782</v>
      </c>
      <c r="B21" s="430" t="s">
        <v>460</v>
      </c>
      <c r="C21" s="431" t="s">
        <v>32</v>
      </c>
      <c r="D21" s="435">
        <f>SUMIF(Composições!$B$127:$B$1467,Tabela13[[#This Row],[DESCRIÇÃO ITEM]],Composições!$F$127:$F$1467)-SUMIF($I$6:$I$44,Tabela13[[#This Row],[DESCRIÇÃO ITEM]],$J$6:$J$44)</f>
        <v>0</v>
      </c>
      <c r="E21" s="435">
        <f>VLOOKUP(Tabela13[[#This Row],[DESCRIÇÃO ITEM]],Insumos!$A$2:$C$203,3,FALSE)</f>
        <v>2.0299999999999998</v>
      </c>
      <c r="F21" s="435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99.4</v>
      </c>
    </row>
    <row r="22" spans="1:10" hidden="1" x14ac:dyDescent="0.2">
      <c r="A22" s="434" t="s">
        <v>782</v>
      </c>
      <c r="B22" s="430" t="s">
        <v>451</v>
      </c>
      <c r="C22" s="431" t="s">
        <v>32</v>
      </c>
      <c r="D22" s="435">
        <f>SUMIF(Composições!$B$127:$B$1467,Tabela13[[#This Row],[DESCRIÇÃO ITEM]],Composições!$F$127:$F$1467)-SUMIF($I$6:$I$44,Tabela13[[#This Row],[DESCRIÇÃO ITEM]],$J$6:$J$44)</f>
        <v>0</v>
      </c>
      <c r="E22" s="435">
        <f>VLOOKUP(Tabela13[[#This Row],[DESCRIÇÃO ITEM]],Insumos!$A$2:$C$203,3,FALSE)</f>
        <v>1.48</v>
      </c>
      <c r="F22" s="435">
        <f>ROUND(Tabela13[[#This Row],[QNT]]*Tabela13[[#This Row],[VL UNI.]],2)</f>
        <v>0</v>
      </c>
      <c r="I22" s="109" t="s">
        <v>638</v>
      </c>
      <c r="J22" s="237">
        <f>SUMIF(Composições!$B$1397:$B$1456,'Relação Material'!I22,Composições!$F$1397:$F$1456)</f>
        <v>497</v>
      </c>
    </row>
    <row r="23" spans="1:10" x14ac:dyDescent="0.2">
      <c r="A23" s="436">
        <v>401043</v>
      </c>
      <c r="B23" s="430" t="s">
        <v>783</v>
      </c>
      <c r="C23" s="431" t="s">
        <v>32</v>
      </c>
      <c r="D23" s="435">
        <f>SUMIF(Composições!$B$127:$B$1467,Tabela13[[#This Row],[DESCRIÇÃO ITEM]],Composições!$F$127:$F$1467)-SUMIF($I$6:$I$44,Tabela13[[#This Row],[DESCRIÇÃO ITEM]],$J$6:$J$44)</f>
        <v>1285.5</v>
      </c>
      <c r="E23" s="435">
        <f>VLOOKUP(Tabela13[[#This Row],[DESCRIÇÃO ITEM]],Insumos!$A$2:$C$203,3,FALSE)</f>
        <v>71.819999999999993</v>
      </c>
      <c r="F23" s="435">
        <f>ROUND(Tabela13[[#This Row],[QNT]]*Tabela13[[#This Row],[VL UNI.]],2)</f>
        <v>92324.61</v>
      </c>
      <c r="I23" s="109" t="s">
        <v>639</v>
      </c>
      <c r="J23" s="237">
        <f>SUMIF(Composições!$B$1397:$B$1456,'Relação Material'!I23,Composições!$F$1397:$F$1456)</f>
        <v>1477</v>
      </c>
    </row>
    <row r="24" spans="1:10" hidden="1" x14ac:dyDescent="0.2">
      <c r="A24" s="434" t="s">
        <v>782</v>
      </c>
      <c r="B24" s="430" t="s">
        <v>394</v>
      </c>
      <c r="C24" s="431" t="s">
        <v>30</v>
      </c>
      <c r="D24" s="435">
        <f>SUMIF(Composições!$B$127:$B$1467,Tabela13[[#This Row],[DESCRIÇÃO ITEM]],Composições!$F$127:$F$1467)-SUMIF($I$6:$I$44,Tabela13[[#This Row],[DESCRIÇÃO ITEM]],$J$6:$J$44)</f>
        <v>0</v>
      </c>
      <c r="E24" s="435">
        <f>VLOOKUP(Tabela13[[#This Row],[DESCRIÇÃO ITEM]],Insumos!$A$2:$C$203,3,FALSE)</f>
        <v>0</v>
      </c>
      <c r="F24" s="435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980</v>
      </c>
    </row>
    <row r="25" spans="1:10" hidden="1" x14ac:dyDescent="0.2">
      <c r="A25" s="436">
        <v>401505</v>
      </c>
      <c r="B25" s="430" t="s">
        <v>542</v>
      </c>
      <c r="C25" s="431" t="s">
        <v>30</v>
      </c>
      <c r="D25" s="435">
        <f>SUMIF(Composições!$B$127:$B$1467,Tabela13[[#This Row],[DESCRIÇÃO ITEM]],Composições!$F$127:$F$1467)-SUMIF($I$6:$I$44,Tabela13[[#This Row],[DESCRIÇÃO ITEM]],$J$6:$J$44)</f>
        <v>0</v>
      </c>
      <c r="E25" s="435">
        <f>VLOOKUP(Tabela13[[#This Row],[DESCRIÇÃO ITEM]],Insumos!$A$2:$C$203,3,FALSE)</f>
        <v>23.38</v>
      </c>
      <c r="F25" s="435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4">
        <v>400813</v>
      </c>
      <c r="B26" s="430" t="s">
        <v>537</v>
      </c>
      <c r="C26" s="431" t="s">
        <v>35</v>
      </c>
      <c r="D26" s="435">
        <f>SUMIF(Composições!$B$127:$B$1467,Tabela13[[#This Row],[DESCRIÇÃO ITEM]],Composições!$F$127:$F$1467)-SUMIF($I$6:$I$44,Tabela13[[#This Row],[DESCRIÇÃO ITEM]],$J$6:$J$44)</f>
        <v>178</v>
      </c>
      <c r="E26" s="435">
        <f>VLOOKUP(Tabela13[[#This Row],[DESCRIÇÃO ITEM]],Insumos!$A$2:$C$203,3,FALSE)</f>
        <v>8.24</v>
      </c>
      <c r="F26" s="435">
        <f>ROUND(Tabela13[[#This Row],[QNT]]*Tabela13[[#This Row],[VL UNI.]],2)</f>
        <v>1466.72</v>
      </c>
      <c r="I26" s="101" t="s">
        <v>392</v>
      </c>
      <c r="J26" s="237">
        <f>SUMIF(Composições!$B$1397:$B$1456,'Relação Material'!I26,Composições!$F$1397:$F$1456)</f>
        <v>511</v>
      </c>
    </row>
    <row r="27" spans="1:10" hidden="1" x14ac:dyDescent="0.2">
      <c r="A27" s="436" t="s">
        <v>782</v>
      </c>
      <c r="B27" s="430" t="s">
        <v>42</v>
      </c>
      <c r="C27" s="431" t="s">
        <v>35</v>
      </c>
      <c r="D27" s="435">
        <f>SUMIF(Composições!$B$127:$B$1467,Tabela13[[#This Row],[DESCRIÇÃO ITEM]],Composições!$F$127:$F$1467)-SUMIF($I$6:$I$44,Tabela13[[#This Row],[DESCRIÇÃO ITEM]],$J$6:$J$44)</f>
        <v>0</v>
      </c>
      <c r="E27" s="435">
        <f>VLOOKUP(Tabela13[[#This Row],[DESCRIÇÃO ITEM]],Insumos!$A$2:$C$203,3,FALSE)</f>
        <v>3.7</v>
      </c>
      <c r="F27" s="435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4">
        <v>401941</v>
      </c>
      <c r="B28" s="430" t="s">
        <v>38</v>
      </c>
      <c r="C28" s="431" t="s">
        <v>35</v>
      </c>
      <c r="D28" s="435">
        <f>SUMIF(Composições!$B$127:$B$1467,Tabela13[[#This Row],[DESCRIÇÃO ITEM]],Composições!$F$127:$F$1467)-SUMIF($I$6:$I$44,Tabela13[[#This Row],[DESCRIÇÃO ITEM]],$J$6:$J$44)</f>
        <v>85</v>
      </c>
      <c r="E28" s="435">
        <f>VLOOKUP(Tabela13[[#This Row],[DESCRIÇÃO ITEM]],Insumos!$A$2:$C$203,3,FALSE)</f>
        <v>5.42</v>
      </c>
      <c r="F28" s="435">
        <f>ROUND(Tabela13[[#This Row],[QNT]]*Tabela13[[#This Row],[VL UNI.]],2)</f>
        <v>460.7</v>
      </c>
      <c r="I28" s="102" t="s">
        <v>459</v>
      </c>
      <c r="J28" s="237">
        <f>SUMIF(Composições!$B$1397:$B$1456,'Relação Material'!I28,Composições!$F$1397:$F$1456)</f>
        <v>21</v>
      </c>
    </row>
    <row r="29" spans="1:10" hidden="1" x14ac:dyDescent="0.2">
      <c r="A29" s="436" t="s">
        <v>782</v>
      </c>
      <c r="B29" s="430" t="s">
        <v>39</v>
      </c>
      <c r="C29" s="431" t="s">
        <v>32</v>
      </c>
      <c r="D29" s="435">
        <f>SUMIF(Composições!$B$127:$B$1467,Tabela13[[#This Row],[DESCRIÇÃO ITEM]],Composições!$F$127:$F$1467)-SUMIF($I$6:$I$44,Tabela13[[#This Row],[DESCRIÇÃO ITEM]],$J$6:$J$44)</f>
        <v>0</v>
      </c>
      <c r="E29" s="435">
        <f>VLOOKUP(Tabela13[[#This Row],[DESCRIÇÃO ITEM]],Insumos!$A$2:$C$203,3,FALSE)</f>
        <v>16.690000000000001</v>
      </c>
      <c r="F29" s="435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21</v>
      </c>
    </row>
    <row r="30" spans="1:10" hidden="1" x14ac:dyDescent="0.2">
      <c r="A30" s="434" t="s">
        <v>782</v>
      </c>
      <c r="B30" s="430" t="s">
        <v>294</v>
      </c>
      <c r="C30" s="431" t="s">
        <v>32</v>
      </c>
      <c r="D30" s="435">
        <f>SUMIF(Composições!$B$127:$B$1467,Tabela13[[#This Row],[DESCRIÇÃO ITEM]],Composições!$F$127:$F$1467)-SUMIF($I$6:$I$44,Tabela13[[#This Row],[DESCRIÇÃO ITEM]],$J$6:$J$44)</f>
        <v>0</v>
      </c>
      <c r="E30" s="435">
        <f>VLOOKUP(Tabela13[[#This Row],[DESCRIÇÃO ITEM]],Insumos!$A$2:$C$203,3,FALSE)</f>
        <v>176.61</v>
      </c>
      <c r="F30" s="435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7</v>
      </c>
    </row>
    <row r="31" spans="1:10" hidden="1" x14ac:dyDescent="0.2">
      <c r="A31" s="436" t="s">
        <v>782</v>
      </c>
      <c r="B31" s="430" t="s">
        <v>292</v>
      </c>
      <c r="C31" s="431" t="s">
        <v>32</v>
      </c>
      <c r="D31" s="435">
        <f>SUMIF(Composições!$B$127:$B$1467,Tabela13[[#This Row],[DESCRIÇÃO ITEM]],Composições!$F$127:$F$1467)-SUMIF($I$6:$I$44,Tabela13[[#This Row],[DESCRIÇÃO ITEM]],$J$6:$J$44)</f>
        <v>0</v>
      </c>
      <c r="E31" s="435">
        <f>VLOOKUP(Tabela13[[#This Row],[DESCRIÇÃO ITEM]],Insumos!$A$2:$C$203,3,FALSE)</f>
        <v>117.74</v>
      </c>
      <c r="F31" s="435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21</v>
      </c>
    </row>
    <row r="32" spans="1:10" hidden="1" x14ac:dyDescent="0.2">
      <c r="A32" s="434" t="s">
        <v>782</v>
      </c>
      <c r="B32" s="430" t="s">
        <v>189</v>
      </c>
      <c r="C32" s="431" t="s">
        <v>32</v>
      </c>
      <c r="D32" s="435">
        <f>SUMIF(Composições!$B$127:$B$1467,Tabela13[[#This Row],[DESCRIÇÃO ITEM]],Composições!$F$127:$F$1467)-SUMIF($I$6:$I$44,Tabela13[[#This Row],[DESCRIÇÃO ITEM]],$J$6:$J$44)</f>
        <v>0</v>
      </c>
      <c r="E32" s="435">
        <f>VLOOKUP(Tabela13[[#This Row],[DESCRIÇÃO ITEM]],Insumos!$A$2:$C$203,3,FALSE)</f>
        <v>159.65</v>
      </c>
      <c r="F32" s="435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7</v>
      </c>
    </row>
    <row r="33" spans="1:10" hidden="1" x14ac:dyDescent="0.2">
      <c r="A33" s="436" t="s">
        <v>782</v>
      </c>
      <c r="B33" s="430" t="s">
        <v>184</v>
      </c>
      <c r="C33" s="431" t="s">
        <v>32</v>
      </c>
      <c r="D33" s="435">
        <f>SUMIF(Composições!$B$127:$B$1467,Tabela13[[#This Row],[DESCRIÇÃO ITEM]],Composições!$F$127:$F$1467)-SUMIF($I$6:$I$44,Tabela13[[#This Row],[DESCRIÇÃO ITEM]],$J$6:$J$44)</f>
        <v>0</v>
      </c>
      <c r="E33" s="435">
        <f>VLOOKUP(Tabela13[[#This Row],[DESCRIÇÃO ITEM]],Insumos!$A$2:$C$203,3,FALSE)</f>
        <v>1864.39</v>
      </c>
      <c r="F33" s="435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14</v>
      </c>
    </row>
    <row r="34" spans="1:10" hidden="1" x14ac:dyDescent="0.2">
      <c r="A34" s="434" t="s">
        <v>782</v>
      </c>
      <c r="B34" s="430" t="s">
        <v>180</v>
      </c>
      <c r="C34" s="431" t="s">
        <v>32</v>
      </c>
      <c r="D34" s="435">
        <f>SUMIF(Composições!$B$127:$B$1467,Tabela13[[#This Row],[DESCRIÇÃO ITEM]],Composições!$F$127:$F$1467)-SUMIF($I$6:$I$44,Tabela13[[#This Row],[DESCRIÇÃO ITEM]],$J$6:$J$44)</f>
        <v>0</v>
      </c>
      <c r="E34" s="435">
        <f>VLOOKUP(Tabela13[[#This Row],[DESCRIÇÃO ITEM]],Insumos!$A$2:$C$203,3,FALSE)</f>
        <v>712.86</v>
      </c>
      <c r="F34" s="435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28</v>
      </c>
    </row>
    <row r="35" spans="1:10" hidden="1" x14ac:dyDescent="0.2">
      <c r="A35" s="436" t="s">
        <v>782</v>
      </c>
      <c r="B35" s="430" t="s">
        <v>182</v>
      </c>
      <c r="C35" s="431" t="s">
        <v>32</v>
      </c>
      <c r="D35" s="435">
        <f>SUMIF(Composições!$B$127:$B$1467,Tabela13[[#This Row],[DESCRIÇÃO ITEM]],Composições!$F$127:$F$1467)-SUMIF($I$6:$I$44,Tabela13[[#This Row],[DESCRIÇÃO ITEM]],$J$6:$J$44)</f>
        <v>0</v>
      </c>
      <c r="E35" s="435">
        <f>VLOOKUP(Tabela13[[#This Row],[DESCRIÇÃO ITEM]],Insumos!$A$2:$C$203,3,FALSE)</f>
        <v>987.04</v>
      </c>
      <c r="F35" s="435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4">
        <v>401857</v>
      </c>
      <c r="B36" s="430" t="s">
        <v>108</v>
      </c>
      <c r="C36" s="431" t="s">
        <v>32</v>
      </c>
      <c r="D36" s="435">
        <f>SUMIF(Composições!$B$127:$B$1467,Tabela13[[#This Row],[DESCRIÇÃO ITEM]],Composições!$F$127:$F$1467)-SUMIF($I$6:$I$44,Tabela13[[#This Row],[DESCRIÇÃO ITEM]],$J$6:$J$44)</f>
        <v>121</v>
      </c>
      <c r="E36" s="435">
        <f>VLOOKUP(Tabela13[[#This Row],[DESCRIÇÃO ITEM]],Insumos!$A$2:$C$203,3,FALSE)</f>
        <v>357.37</v>
      </c>
      <c r="F36" s="435">
        <f>ROUND(Tabela13[[#This Row],[QNT]]*Tabela13[[#This Row],[VL UNI.]],2)</f>
        <v>43241.77</v>
      </c>
      <c r="I36" s="102" t="s">
        <v>45</v>
      </c>
      <c r="J36" s="237">
        <f>SUMIF(Composições!$B$1397:$B$1456,'Relação Material'!I36,Composições!$F$1397:$F$1456)</f>
        <v>1485</v>
      </c>
    </row>
    <row r="37" spans="1:10" x14ac:dyDescent="0.2">
      <c r="A37" s="436">
        <v>402682</v>
      </c>
      <c r="B37" s="430" t="s">
        <v>714</v>
      </c>
      <c r="C37" s="431" t="s">
        <v>32</v>
      </c>
      <c r="D37" s="435">
        <f>SUMIF(Composições!$B$127:$B$1467,Tabela13[[#This Row],[DESCRIÇÃO ITEM]],Composições!$F$127:$F$1467)-SUMIF($I$6:$I$44,Tabela13[[#This Row],[DESCRIÇÃO ITEM]],$J$6:$J$44)</f>
        <v>3</v>
      </c>
      <c r="E37" s="435">
        <f>VLOOKUP(Tabela13[[#This Row],[DESCRIÇÃO ITEM]],Insumos!$A$2:$C$203,3,FALSE)</f>
        <v>877.7</v>
      </c>
      <c r="F37" s="435">
        <f>ROUND(Tabela13[[#This Row],[QNT]]*Tabela13[[#This Row],[VL UNI.]],2)</f>
        <v>2633.1</v>
      </c>
      <c r="I37" s="109" t="s">
        <v>645</v>
      </c>
      <c r="J37" s="237">
        <f>SUMIF(Composições!$B$1397:$B$1456,'Relação Material'!I37,Composições!$F$1397:$F$1456)</f>
        <v>990</v>
      </c>
    </row>
    <row r="38" spans="1:10" hidden="1" x14ac:dyDescent="0.2">
      <c r="A38" s="434" t="s">
        <v>782</v>
      </c>
      <c r="B38" s="430" t="s">
        <v>236</v>
      </c>
      <c r="C38" s="431" t="s">
        <v>32</v>
      </c>
      <c r="D38" s="435">
        <f>SUMIF(Composições!$B$127:$B$1467,Tabela13[[#This Row],[DESCRIÇÃO ITEM]],Composições!$F$127:$F$1467)-SUMIF($I$6:$I$44,Tabela13[[#This Row],[DESCRIÇÃO ITEM]],$J$6:$J$44)</f>
        <v>0</v>
      </c>
      <c r="E38" s="435">
        <f>VLOOKUP(Tabela13[[#This Row],[DESCRIÇÃO ITEM]],Insumos!$A$2:$C$203,3,FALSE)</f>
        <v>741.75</v>
      </c>
      <c r="F38" s="435">
        <f>ROUND(Tabela13[[#This Row],[QNT]]*Tabela13[[#This Row],[VL UNI.]],2)</f>
        <v>0</v>
      </c>
      <c r="I38" s="109" t="s">
        <v>654</v>
      </c>
      <c r="J38" s="237">
        <f>SUMIF(Composições!$B$1397:$B$1456,'Relação Material'!I38,Composições!$F$1397:$F$1456)</f>
        <v>1485</v>
      </c>
    </row>
    <row r="39" spans="1:10" hidden="1" x14ac:dyDescent="0.2">
      <c r="A39" s="436">
        <v>401557</v>
      </c>
      <c r="B39" s="430" t="s">
        <v>235</v>
      </c>
      <c r="C39" s="431" t="s">
        <v>32</v>
      </c>
      <c r="D39" s="435">
        <f>SUMIF(Composições!$B$127:$B$1467,Tabela13[[#This Row],[DESCRIÇÃO ITEM]],Composições!$F$127:$F$1467)-SUMIF($I$6:$I$44,Tabela13[[#This Row],[DESCRIÇÃO ITEM]],$J$6:$J$44)</f>
        <v>0</v>
      </c>
      <c r="E39" s="435">
        <f>VLOOKUP(Tabela13[[#This Row],[DESCRIÇÃO ITEM]],Insumos!$A$2:$C$203,3,FALSE)</f>
        <v>694.65</v>
      </c>
      <c r="F39" s="435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9900</v>
      </c>
    </row>
    <row r="40" spans="1:10" x14ac:dyDescent="0.2">
      <c r="A40" s="434">
        <v>402713</v>
      </c>
      <c r="B40" s="430" t="s">
        <v>715</v>
      </c>
      <c r="C40" s="431" t="s">
        <v>32</v>
      </c>
      <c r="D40" s="435">
        <f>SUMIF(Composições!$B$127:$B$1467,Tabela13[[#This Row],[DESCRIÇÃO ITEM]],Composições!$F$127:$F$1467)-SUMIF($I$6:$I$44,Tabela13[[#This Row],[DESCRIÇÃO ITEM]],$J$6:$J$44)</f>
        <v>36</v>
      </c>
      <c r="E40" s="435">
        <f>VLOOKUP(Tabela13[[#This Row],[DESCRIÇÃO ITEM]],Insumos!$A$2:$C$203,3,FALSE)</f>
        <v>765.29</v>
      </c>
      <c r="F40" s="435">
        <f>ROUND(Tabela13[[#This Row],[QNT]]*Tabela13[[#This Row],[VL UNI.]],2)</f>
        <v>27550.44</v>
      </c>
      <c r="I40" s="102" t="s">
        <v>44</v>
      </c>
      <c r="J40" s="237">
        <f>SUMIF(Composições!$B$1397:$B$1456,'Relação Material'!I40,Composições!$F$1397:$F$1456)</f>
        <v>1485</v>
      </c>
    </row>
    <row r="41" spans="1:10" hidden="1" x14ac:dyDescent="0.2">
      <c r="A41" s="436" t="s">
        <v>782</v>
      </c>
      <c r="B41" s="430" t="s">
        <v>299</v>
      </c>
      <c r="C41" s="431" t="s">
        <v>32</v>
      </c>
      <c r="D41" s="435">
        <f>SUMIF(Composições!$B$127:$B$1467,Tabela13[[#This Row],[DESCRIÇÃO ITEM]],Composições!$F$127:$F$1467)-SUMIF($I$6:$I$44,Tabela13[[#This Row],[DESCRIÇÃO ITEM]],$J$6:$J$44)</f>
        <v>0</v>
      </c>
      <c r="E41" s="435">
        <f>VLOOKUP(Tabela13[[#This Row],[DESCRIÇÃO ITEM]],Insumos!$A$2:$C$203,3,FALSE)</f>
        <v>812.39</v>
      </c>
      <c r="F41" s="435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9900</v>
      </c>
    </row>
    <row r="42" spans="1:10" hidden="1" x14ac:dyDescent="0.2">
      <c r="A42" s="434" t="s">
        <v>782</v>
      </c>
      <c r="B42" s="430" t="s">
        <v>324</v>
      </c>
      <c r="C42" s="431" t="s">
        <v>32</v>
      </c>
      <c r="D42" s="435">
        <f>SUMIF(Composições!$B$127:$B$1467,Tabela13[[#This Row],[DESCRIÇÃO ITEM]],Composições!$F$127:$F$1467)-SUMIF($I$6:$I$44,Tabela13[[#This Row],[DESCRIÇÃO ITEM]],$J$6:$J$44)</f>
        <v>0</v>
      </c>
      <c r="E42" s="435">
        <f>VLOOKUP(Tabela13[[#This Row],[DESCRIÇÃO ITEM]],Insumos!$A$2:$C$203,3,FALSE)</f>
        <v>0.38</v>
      </c>
      <c r="F42" s="435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1980</v>
      </c>
    </row>
    <row r="43" spans="1:10" hidden="1" x14ac:dyDescent="0.2">
      <c r="A43" s="436" t="s">
        <v>782</v>
      </c>
      <c r="B43" s="430" t="s">
        <v>551</v>
      </c>
      <c r="C43" s="431" t="s">
        <v>35</v>
      </c>
      <c r="D43" s="435">
        <f>SUMIF(Composições!$B$127:$B$1467,Tabela13[[#This Row],[DESCRIÇÃO ITEM]],Composições!$F$127:$F$1467)-SUMIF($I$6:$I$44,Tabela13[[#This Row],[DESCRIÇÃO ITEM]],$J$6:$J$44)</f>
        <v>0</v>
      </c>
      <c r="E43" s="435">
        <f>VLOOKUP(Tabela13[[#This Row],[DESCRIÇÃO ITEM]],Insumos!$A$2:$C$203,3,FALSE)</f>
        <v>0</v>
      </c>
      <c r="F43" s="435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99</v>
      </c>
    </row>
    <row r="44" spans="1:10" hidden="1" x14ac:dyDescent="0.2">
      <c r="A44" s="434" t="s">
        <v>782</v>
      </c>
      <c r="B44" s="430" t="s">
        <v>177</v>
      </c>
      <c r="C44" s="431" t="s">
        <v>32</v>
      </c>
      <c r="D44" s="435">
        <f>SUMIF(Composições!$B$127:$B$1467,Tabela13[[#This Row],[DESCRIÇÃO ITEM]],Composições!$F$127:$F$1467)-SUMIF($I$6:$I$44,Tabela13[[#This Row],[DESCRIÇÃO ITEM]],$J$6:$J$44)</f>
        <v>0</v>
      </c>
      <c r="E44" s="435">
        <f>VLOOKUP(Tabela13[[#This Row],[DESCRIÇÃO ITEM]],Insumos!$A$2:$C$203,3,FALSE)</f>
        <v>0</v>
      </c>
      <c r="F44" s="435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495</v>
      </c>
    </row>
    <row r="45" spans="1:10" x14ac:dyDescent="0.2">
      <c r="A45" s="436">
        <v>400768</v>
      </c>
      <c r="B45" s="430" t="s">
        <v>651</v>
      </c>
      <c r="C45" s="431" t="s">
        <v>32</v>
      </c>
      <c r="D45" s="435">
        <f>SUMIF(Composições!$B$127:$B$1467,Tabela13[[#This Row],[DESCRIÇÃO ITEM]],Composições!$F$127:$F$1467)-SUMIF($I$6:$I$44,Tabela13[[#This Row],[DESCRIÇÃO ITEM]],$J$6:$J$44)</f>
        <v>2106</v>
      </c>
      <c r="E45" s="435">
        <f>VLOOKUP(Tabela13[[#This Row],[DESCRIÇÃO ITEM]],Insumos!$A$2:$C$203,3,FALSE)</f>
        <v>13.7</v>
      </c>
      <c r="F45" s="435">
        <f>ROUND(Tabela13[[#This Row],[QNT]]*Tabela13[[#This Row],[VL UNI.]],2)</f>
        <v>28852.2</v>
      </c>
    </row>
    <row r="46" spans="1:10" x14ac:dyDescent="0.2">
      <c r="A46" s="434">
        <v>400527</v>
      </c>
      <c r="B46" s="430" t="s">
        <v>536</v>
      </c>
      <c r="C46" s="431" t="s">
        <v>32</v>
      </c>
      <c r="D46" s="435">
        <f>SUMIF(Composições!$B$127:$B$1467,Tabela13[[#This Row],[DESCRIÇÃO ITEM]],Composições!$F$127:$F$1467)-SUMIF($I$6:$I$44,Tabela13[[#This Row],[DESCRIÇÃO ITEM]],$J$6:$J$44)</f>
        <v>395</v>
      </c>
      <c r="E46" s="435">
        <f>VLOOKUP(Tabela13[[#This Row],[DESCRIÇÃO ITEM]],Insumos!$A$2:$C$203,3,FALSE)</f>
        <v>15.07</v>
      </c>
      <c r="F46" s="435">
        <f>ROUND(Tabela13[[#This Row],[QNT]]*Tabela13[[#This Row],[VL UNI.]],2)</f>
        <v>5952.65</v>
      </c>
    </row>
    <row r="47" spans="1:10" x14ac:dyDescent="0.2">
      <c r="A47" s="436">
        <v>402715</v>
      </c>
      <c r="B47" s="430" t="s">
        <v>33</v>
      </c>
      <c r="C47" s="431" t="s">
        <v>32</v>
      </c>
      <c r="D47" s="435">
        <f>SUMIF(Composições!$B$127:$B$1467,Tabela13[[#This Row],[DESCRIÇÃO ITEM]],Composições!$F$127:$F$1467)-SUMIF($I$6:$I$44,Tabela13[[#This Row],[DESCRIÇÃO ITEM]],$J$6:$J$44)</f>
        <v>760</v>
      </c>
      <c r="E47" s="435">
        <f>VLOOKUP(Tabela13[[#This Row],[DESCRIÇÃO ITEM]],Insumos!$A$2:$C$203,3,FALSE)</f>
        <v>13.86</v>
      </c>
      <c r="F47" s="435">
        <f>ROUND(Tabela13[[#This Row],[QNT]]*Tabela13[[#This Row],[VL UNI.]],2)</f>
        <v>10533.6</v>
      </c>
    </row>
    <row r="48" spans="1:10" x14ac:dyDescent="0.2">
      <c r="A48" s="434">
        <v>400618</v>
      </c>
      <c r="B48" s="430" t="s">
        <v>636</v>
      </c>
      <c r="C48" s="431" t="s">
        <v>32</v>
      </c>
      <c r="D48" s="435">
        <f>SUMIF(Composições!$B$127:$B$1467,Tabela13[[#This Row],[DESCRIÇÃO ITEM]],Composições!$F$127:$F$1467)-SUMIF($I$6:$I$44,Tabela13[[#This Row],[DESCRIÇÃO ITEM]],$J$6:$J$44)</f>
        <v>124</v>
      </c>
      <c r="E48" s="435">
        <f>VLOOKUP(Tabela13[[#This Row],[DESCRIÇÃO ITEM]],Insumos!$A$2:$C$203,3,FALSE)</f>
        <v>42.04</v>
      </c>
      <c r="F48" s="435">
        <f>ROUND(Tabela13[[#This Row],[QNT]]*Tabela13[[#This Row],[VL UNI.]],2)</f>
        <v>5212.96</v>
      </c>
    </row>
    <row r="49" spans="1:9" x14ac:dyDescent="0.2">
      <c r="A49" s="437">
        <v>401759</v>
      </c>
      <c r="B49" s="430" t="s">
        <v>751</v>
      </c>
      <c r="C49" s="431" t="s">
        <v>32</v>
      </c>
      <c r="D49" s="435">
        <f>SUMIF(Composições!$B$127:$B$1467,Tabela13[[#This Row],[DESCRIÇÃO ITEM]],Composições!$F$127:$F$1467)-SUMIF($I$6:$I$44,Tabela13[[#This Row],[DESCRIÇÃO ITEM]],$J$6:$J$44)</f>
        <v>106</v>
      </c>
      <c r="E49" s="435">
        <f>VLOOKUP(Tabela13[[#This Row],[DESCRIÇÃO ITEM]],Insumos!$A$2:$C$203,3,FALSE)</f>
        <v>25.9</v>
      </c>
      <c r="F49" s="435">
        <f>ROUND(Tabela13[[#This Row],[QNT]]*Tabela13[[#This Row],[VL UNI.]],2)</f>
        <v>2745.4</v>
      </c>
      <c r="I49"/>
    </row>
    <row r="50" spans="1:9" hidden="1" x14ac:dyDescent="0.2">
      <c r="A50" s="434" t="s">
        <v>782</v>
      </c>
      <c r="B50" s="430" t="s">
        <v>646</v>
      </c>
      <c r="C50" s="431" t="s">
        <v>32</v>
      </c>
      <c r="D50" s="435">
        <f>SUMIF(Composições!$B$127:$B$1467,Tabela13[[#This Row],[DESCRIÇÃO ITEM]],Composições!$F$127:$F$1467)-SUMIF($I$6:$I$44,Tabela13[[#This Row],[DESCRIÇÃO ITEM]],$J$6:$J$44)</f>
        <v>0</v>
      </c>
      <c r="E50" s="435">
        <f>VLOOKUP(Tabela13[[#This Row],[DESCRIÇÃO ITEM]],Insumos!$A$2:$C$203,3,FALSE)</f>
        <v>25.87</v>
      </c>
      <c r="F50" s="435">
        <f>ROUND(Tabela13[[#This Row],[QNT]]*Tabela13[[#This Row],[VL UNI.]],2)</f>
        <v>0</v>
      </c>
      <c r="I50"/>
    </row>
    <row r="51" spans="1:9" x14ac:dyDescent="0.2">
      <c r="A51" s="436">
        <v>400508</v>
      </c>
      <c r="B51" s="430" t="s">
        <v>785</v>
      </c>
      <c r="C51" s="431" t="s">
        <v>30</v>
      </c>
      <c r="D51" s="435">
        <f>SUMIF(Composições!$B$127:$B$1467,Tabela13[[#This Row],[DESCRIÇÃO ITEM]],Composições!$F$127:$F$1467)-SUMIF($I$6:$I$44,Tabela13[[#This Row],[DESCRIÇÃO ITEM]],$J$6:$J$44)</f>
        <v>2540.6999999999998</v>
      </c>
      <c r="E51" s="435">
        <f>VLOOKUP(Tabela13[[#This Row],[DESCRIÇÃO ITEM]],Insumos!$A$2:$C$203,3,FALSE)</f>
        <v>157.35</v>
      </c>
      <c r="F51" s="435">
        <f>ROUND(Tabela13[[#This Row],[QNT]]*Tabela13[[#This Row],[VL UNI.]],2)</f>
        <v>399779.15</v>
      </c>
      <c r="I51"/>
    </row>
    <row r="52" spans="1:9" x14ac:dyDescent="0.2">
      <c r="A52" s="434">
        <v>400838</v>
      </c>
      <c r="B52" s="430" t="s">
        <v>786</v>
      </c>
      <c r="C52" s="431" t="s">
        <v>30</v>
      </c>
      <c r="D52" s="435">
        <f>SUMIF(Composições!$B$127:$B$1467,Tabela13[[#This Row],[DESCRIÇÃO ITEM]],Composições!$F$127:$F$1467)-SUMIF($I$6:$I$44,Tabela13[[#This Row],[DESCRIÇÃO ITEM]],$J$6:$J$44)</f>
        <v>155</v>
      </c>
      <c r="E52" s="435">
        <f>VLOOKUP(Tabela13[[#This Row],[DESCRIÇÃO ITEM]],Insumos!$A$2:$C$203,3,FALSE)</f>
        <v>102.38</v>
      </c>
      <c r="F52" s="435">
        <f>ROUND(Tabela13[[#This Row],[QNT]]*Tabela13[[#This Row],[VL UNI.]],2)</f>
        <v>15868.9</v>
      </c>
      <c r="I52"/>
    </row>
    <row r="53" spans="1:9" x14ac:dyDescent="0.2">
      <c r="A53" s="436">
        <v>401484</v>
      </c>
      <c r="B53" s="430" t="s">
        <v>278</v>
      </c>
      <c r="C53" s="431" t="s">
        <v>32</v>
      </c>
      <c r="D53" s="435">
        <f>SUMIF(Composições!$B$127:$B$1467,Tabela13[[#This Row],[DESCRIÇÃO ITEM]],Composições!$F$127:$F$1467)-SUMIF($I$6:$I$44,Tabela13[[#This Row],[DESCRIÇÃO ITEM]],$J$6:$J$44)</f>
        <v>1012</v>
      </c>
      <c r="E53" s="435">
        <f>VLOOKUP(Tabela13[[#This Row],[DESCRIÇÃO ITEM]],Insumos!$A$2:$C$203,3,FALSE)</f>
        <v>255.96</v>
      </c>
      <c r="F53" s="435">
        <f>ROUND(Tabela13[[#This Row],[QNT]]*Tabela13[[#This Row],[VL UNI.]],2)</f>
        <v>259031.52</v>
      </c>
      <c r="I53"/>
    </row>
    <row r="54" spans="1:9" hidden="1" x14ac:dyDescent="0.2">
      <c r="A54" s="434" t="s">
        <v>782</v>
      </c>
      <c r="B54" s="430" t="s">
        <v>112</v>
      </c>
      <c r="C54" s="431" t="s">
        <v>32</v>
      </c>
      <c r="D54" s="435">
        <f>SUMIF(Composições!$B$127:$B$1467,Tabela13[[#This Row],[DESCRIÇÃO ITEM]],Composições!$F$127:$F$1467)-SUMIF($I$6:$I$44,Tabela13[[#This Row],[DESCRIÇÃO ITEM]],$J$6:$J$44)</f>
        <v>0</v>
      </c>
      <c r="E54" s="435">
        <f>VLOOKUP(Tabela13[[#This Row],[DESCRIÇÃO ITEM]],Insumos!$A$2:$C$203,3,FALSE)</f>
        <v>87.74</v>
      </c>
      <c r="F54" s="435">
        <f>ROUND(Tabela13[[#This Row],[QNT]]*Tabela13[[#This Row],[VL UNI.]],2)</f>
        <v>0</v>
      </c>
      <c r="I54"/>
    </row>
    <row r="55" spans="1:9" hidden="1" x14ac:dyDescent="0.2">
      <c r="A55" s="436" t="s">
        <v>782</v>
      </c>
      <c r="B55" s="430" t="s">
        <v>753</v>
      </c>
      <c r="C55" s="431" t="s">
        <v>32</v>
      </c>
      <c r="D55" s="435">
        <f>SUMIF(Composições!$B$127:$B$1467,Tabela13[[#This Row],[DESCRIÇÃO ITEM]],Composições!$F$127:$F$1467)-SUMIF($I$6:$I$44,Tabela13[[#This Row],[DESCRIÇÃO ITEM]],$J$6:$J$44)</f>
        <v>0</v>
      </c>
      <c r="E55" s="435">
        <f>VLOOKUP(Tabela13[[#This Row],[DESCRIÇÃO ITEM]],Insumos!$A$2:$C$203,3,FALSE)</f>
        <v>31.79</v>
      </c>
      <c r="F55" s="435">
        <f>ROUND(Tabela13[[#This Row],[QNT]]*Tabela13[[#This Row],[VL UNI.]],2)</f>
        <v>0</v>
      </c>
      <c r="I55"/>
    </row>
    <row r="56" spans="1:9" hidden="1" x14ac:dyDescent="0.2">
      <c r="A56" s="434">
        <v>402258</v>
      </c>
      <c r="B56" s="430" t="s">
        <v>784</v>
      </c>
      <c r="C56" s="431" t="s">
        <v>32</v>
      </c>
      <c r="D56" s="435">
        <f>SUMIF(Composições!$B$127:$B$1467,Tabela13[[#This Row],[DESCRIÇÃO ITEM]],Composições!$F$127:$F$1467)-SUMIF($I$6:$I$44,Tabela13[[#This Row],[DESCRIÇÃO ITEM]],$J$6:$J$44)</f>
        <v>0</v>
      </c>
      <c r="E56" s="435">
        <f>VLOOKUP(Tabela13[[#This Row],[DESCRIÇÃO ITEM]],Insumos!$A$2:$C$203,3,FALSE)</f>
        <v>341.44</v>
      </c>
      <c r="F56" s="435">
        <f>ROUND(Tabela13[[#This Row],[QNT]]*Tabela13[[#This Row],[VL UNI.]],2)</f>
        <v>0</v>
      </c>
      <c r="I56"/>
    </row>
    <row r="57" spans="1:9" hidden="1" x14ac:dyDescent="0.2">
      <c r="A57" s="436" t="s">
        <v>782</v>
      </c>
      <c r="B57" s="430" t="s">
        <v>455</v>
      </c>
      <c r="C57" s="431" t="s">
        <v>32</v>
      </c>
      <c r="D57" s="435">
        <f>SUMIF(Composições!$B$127:$B$1467,Tabela13[[#This Row],[DESCRIÇÃO ITEM]],Composições!$F$127:$F$1467)-SUMIF($I$6:$I$44,Tabela13[[#This Row],[DESCRIÇÃO ITEM]],$J$6:$J$44)</f>
        <v>0</v>
      </c>
      <c r="E57" s="435">
        <f>VLOOKUP(Tabela13[[#This Row],[DESCRIÇÃO ITEM]],Insumos!$A$2:$C$203,3,FALSE)</f>
        <v>23.38</v>
      </c>
      <c r="F57" s="435">
        <f>ROUND(Tabela13[[#This Row],[QNT]]*Tabela13[[#This Row],[VL UNI.]],2)</f>
        <v>0</v>
      </c>
      <c r="I57"/>
    </row>
    <row r="58" spans="1:9" hidden="1" x14ac:dyDescent="0.2">
      <c r="A58" s="434" t="s">
        <v>782</v>
      </c>
      <c r="B58" s="430" t="s">
        <v>452</v>
      </c>
      <c r="C58" s="431" t="s">
        <v>32</v>
      </c>
      <c r="D58" s="435">
        <f>SUMIF(Composições!$B$127:$B$1467,Tabela13[[#This Row],[DESCRIÇÃO ITEM]],Composições!$F$127:$F$1467)-SUMIF($I$6:$I$44,Tabela13[[#This Row],[DESCRIÇÃO ITEM]],$J$6:$J$44)</f>
        <v>0</v>
      </c>
      <c r="E58" s="435">
        <f>VLOOKUP(Tabela13[[#This Row],[DESCRIÇÃO ITEM]],Insumos!$A$2:$C$203,3,FALSE)</f>
        <v>9.19</v>
      </c>
      <c r="F58" s="435">
        <f>ROUND(Tabela13[[#This Row],[QNT]]*Tabela13[[#This Row],[VL UNI.]],2)</f>
        <v>0</v>
      </c>
      <c r="I58"/>
    </row>
    <row r="59" spans="1:9" hidden="1" x14ac:dyDescent="0.2">
      <c r="A59" s="436" t="s">
        <v>782</v>
      </c>
      <c r="B59" s="430" t="s">
        <v>458</v>
      </c>
      <c r="C59" s="431" t="s">
        <v>32</v>
      </c>
      <c r="D59" s="435">
        <f>SUMIF(Composições!$B$127:$B$1467,Tabela13[[#This Row],[DESCRIÇÃO ITEM]],Composições!$F$127:$F$1467)-SUMIF($I$6:$I$44,Tabela13[[#This Row],[DESCRIÇÃO ITEM]],$J$6:$J$44)</f>
        <v>0</v>
      </c>
      <c r="E59" s="435">
        <f>VLOOKUP(Tabela13[[#This Row],[DESCRIÇÃO ITEM]],Insumos!$A$2:$C$203,3,FALSE)</f>
        <v>66.59</v>
      </c>
      <c r="F59" s="435">
        <f>ROUND(Tabela13[[#This Row],[QNT]]*Tabela13[[#This Row],[VL UNI.]],2)</f>
        <v>0</v>
      </c>
      <c r="I59"/>
    </row>
    <row r="60" spans="1:9" hidden="1" x14ac:dyDescent="0.2">
      <c r="A60" s="434" t="s">
        <v>782</v>
      </c>
      <c r="B60" s="430" t="s">
        <v>637</v>
      </c>
      <c r="C60" s="431" t="s">
        <v>32</v>
      </c>
      <c r="D60" s="435">
        <f>SUMIF(Composições!$B$127:$B$1467,Tabela13[[#This Row],[DESCRIÇÃO ITEM]],Composições!$F$127:$F$1467)-SUMIF($I$6:$I$44,Tabela13[[#This Row],[DESCRIÇÃO ITEM]],$J$6:$J$44)</f>
        <v>0</v>
      </c>
      <c r="E60" s="435">
        <f>VLOOKUP(Tabela13[[#This Row],[DESCRIÇÃO ITEM]],Insumos!$A$2:$C$203,3,FALSE)</f>
        <v>17.07</v>
      </c>
      <c r="F60" s="435">
        <f>ROUND(Tabela13[[#This Row],[QNT]]*Tabela13[[#This Row],[VL UNI.]],2)</f>
        <v>0</v>
      </c>
      <c r="I60"/>
    </row>
    <row r="61" spans="1:9" hidden="1" x14ac:dyDescent="0.2">
      <c r="A61" s="436" t="s">
        <v>782</v>
      </c>
      <c r="B61" s="430" t="s">
        <v>295</v>
      </c>
      <c r="C61" s="431" t="s">
        <v>32</v>
      </c>
      <c r="D61" s="435">
        <f>SUMIF(Composições!$B$127:$B$1467,Tabela13[[#This Row],[DESCRIÇÃO ITEM]],Composições!$F$127:$F$1467)-SUMIF($I$6:$I$44,Tabela13[[#This Row],[DESCRIÇÃO ITEM]],$J$6:$J$44)</f>
        <v>0</v>
      </c>
      <c r="E61" s="435">
        <f>VLOOKUP(Tabela13[[#This Row],[DESCRIÇÃO ITEM]],Insumos!$A$2:$C$203,3,FALSE)</f>
        <v>17.07</v>
      </c>
      <c r="F61" s="435">
        <f>ROUND(Tabela13[[#This Row],[QNT]]*Tabela13[[#This Row],[VL UNI.]],2)</f>
        <v>0</v>
      </c>
      <c r="I61"/>
    </row>
    <row r="62" spans="1:9" hidden="1" x14ac:dyDescent="0.2">
      <c r="A62" s="434" t="s">
        <v>782</v>
      </c>
      <c r="B62" s="430" t="s">
        <v>589</v>
      </c>
      <c r="C62" s="431" t="s">
        <v>32</v>
      </c>
      <c r="D62" s="435">
        <f>SUMIF(Composições!$B$127:$B$1467,Tabela13[[#This Row],[DESCRIÇÃO ITEM]],Composições!$F$127:$F$1467)-SUMIF($I$6:$I$44,Tabela13[[#This Row],[DESCRIÇÃO ITEM]],$J$6:$J$44)</f>
        <v>0</v>
      </c>
      <c r="E62" s="435">
        <f>VLOOKUP(Tabela13[[#This Row],[DESCRIÇÃO ITEM]],Insumos!$A$2:$C$203,3,FALSE)</f>
        <v>66.59</v>
      </c>
      <c r="F62" s="435">
        <f>ROUND(Tabela13[[#This Row],[QNT]]*Tabela13[[#This Row],[VL UNI.]],2)</f>
        <v>0</v>
      </c>
      <c r="I62"/>
    </row>
    <row r="63" spans="1:9" hidden="1" x14ac:dyDescent="0.2">
      <c r="A63" s="436" t="s">
        <v>782</v>
      </c>
      <c r="B63" s="430" t="s">
        <v>456</v>
      </c>
      <c r="C63" s="431" t="s">
        <v>32</v>
      </c>
      <c r="D63" s="435">
        <f>SUMIF(Composições!$B$127:$B$1467,Tabela13[[#This Row],[DESCRIÇÃO ITEM]],Composições!$F$127:$F$1467)-SUMIF($I$6:$I$44,Tabela13[[#This Row],[DESCRIÇÃO ITEM]],$J$6:$J$44)</f>
        <v>0</v>
      </c>
      <c r="E63" s="435">
        <f>VLOOKUP(Tabela13[[#This Row],[DESCRIÇÃO ITEM]],Insumos!$A$2:$C$203,3,FALSE)</f>
        <v>35.450000000000003</v>
      </c>
      <c r="F63" s="435">
        <f>ROUND(Tabela13[[#This Row],[QNT]]*Tabela13[[#This Row],[VL UNI.]],2)</f>
        <v>0</v>
      </c>
    </row>
    <row r="64" spans="1:9" hidden="1" x14ac:dyDescent="0.2">
      <c r="A64" s="434" t="s">
        <v>782</v>
      </c>
      <c r="B64" s="430" t="s">
        <v>454</v>
      </c>
      <c r="C64" s="431" t="s">
        <v>32</v>
      </c>
      <c r="D64" s="435">
        <f>SUMIF(Composições!$B$127:$B$1467,Tabela13[[#This Row],[DESCRIÇÃO ITEM]],Composições!$F$127:$F$1467)-SUMIF($I$6:$I$44,Tabela13[[#This Row],[DESCRIÇÃO ITEM]],$J$6:$J$44)</f>
        <v>0</v>
      </c>
      <c r="E64" s="435">
        <f>VLOOKUP(Tabela13[[#This Row],[DESCRIÇÃO ITEM]],Insumos!$A$2:$C$203,3,FALSE)</f>
        <v>25.03</v>
      </c>
      <c r="F64" s="435">
        <f>ROUND(Tabela13[[#This Row],[QNT]]*Tabela13[[#This Row],[VL UNI.]],2)</f>
        <v>0</v>
      </c>
    </row>
    <row r="65" spans="1:6" x14ac:dyDescent="0.2">
      <c r="A65" s="436">
        <v>400312</v>
      </c>
      <c r="B65" s="430" t="s">
        <v>640</v>
      </c>
      <c r="C65" s="431" t="s">
        <v>32</v>
      </c>
      <c r="D65" s="435">
        <f>SUMIF(Composições!$B$127:$B$1467,Tabela13[[#This Row],[DESCRIÇÃO ITEM]],Composições!$F$127:$F$1467)-SUMIF($I$6:$I$44,Tabela13[[#This Row],[DESCRIÇÃO ITEM]],$J$6:$J$44)</f>
        <v>67</v>
      </c>
      <c r="E65" s="435">
        <f>VLOOKUP(Tabela13[[#This Row],[DESCRIÇÃO ITEM]],Insumos!$A$2:$C$203,3,FALSE)</f>
        <v>11.54</v>
      </c>
      <c r="F65" s="435">
        <f>ROUND(Tabela13[[#This Row],[QNT]]*Tabela13[[#This Row],[VL UNI.]],2)</f>
        <v>773.18</v>
      </c>
    </row>
    <row r="66" spans="1:6" x14ac:dyDescent="0.2">
      <c r="A66" s="434">
        <v>401049</v>
      </c>
      <c r="B66" s="430" t="s">
        <v>641</v>
      </c>
      <c r="C66" s="431" t="s">
        <v>32</v>
      </c>
      <c r="D66" s="435">
        <f>SUMIF(Composições!$B$127:$B$1467,Tabela13[[#This Row],[DESCRIÇÃO ITEM]],Composições!$F$127:$F$1467)-SUMIF($I$6:$I$44,Tabela13[[#This Row],[DESCRIÇÃO ITEM]],$J$6:$J$44)</f>
        <v>7</v>
      </c>
      <c r="E66" s="435">
        <f>VLOOKUP(Tabela13[[#This Row],[DESCRIÇÃO ITEM]],Insumos!$A$2:$C$203,3,FALSE)</f>
        <v>11.54</v>
      </c>
      <c r="F66" s="435">
        <f>ROUND(Tabela13[[#This Row],[QNT]]*Tabela13[[#This Row],[VL UNI.]],2)</f>
        <v>80.78</v>
      </c>
    </row>
    <row r="67" spans="1:6" x14ac:dyDescent="0.2">
      <c r="A67" s="436">
        <v>401784</v>
      </c>
      <c r="B67" s="430" t="s">
        <v>642</v>
      </c>
      <c r="C67" s="431" t="s">
        <v>32</v>
      </c>
      <c r="D67" s="435">
        <f>SUMIF(Composições!$B$127:$B$1467,Tabela13[[#This Row],[DESCRIÇÃO ITEM]],Composições!$F$127:$F$1467)-SUMIF($I$6:$I$44,Tabela13[[#This Row],[DESCRIÇÃO ITEM]],$J$6:$J$44)</f>
        <v>15</v>
      </c>
      <c r="E67" s="435">
        <f>VLOOKUP(Tabela13[[#This Row],[DESCRIÇÃO ITEM]],Insumos!$A$2:$C$203,3,FALSE)</f>
        <v>11.54</v>
      </c>
      <c r="F67" s="435">
        <f>ROUND(Tabela13[[#This Row],[QNT]]*Tabela13[[#This Row],[VL UNI.]],2)</f>
        <v>173.1</v>
      </c>
    </row>
    <row r="68" spans="1:6" x14ac:dyDescent="0.2">
      <c r="A68" s="434">
        <v>400329</v>
      </c>
      <c r="B68" s="430" t="s">
        <v>643</v>
      </c>
      <c r="C68" s="431" t="s">
        <v>32</v>
      </c>
      <c r="D68" s="435">
        <f>SUMIF(Composições!$B$127:$B$1467,Tabela13[[#This Row],[DESCRIÇÃO ITEM]],Composições!$F$127:$F$1467)-SUMIF($I$6:$I$44,Tabela13[[#This Row],[DESCRIÇÃO ITEM]],$J$6:$J$44)</f>
        <v>35</v>
      </c>
      <c r="E68" s="435">
        <f>VLOOKUP(Tabela13[[#This Row],[DESCRIÇÃO ITEM]],Insumos!$A$2:$C$203,3,FALSE)</f>
        <v>11.54</v>
      </c>
      <c r="F68" s="435">
        <f>ROUND(Tabela13[[#This Row],[QNT]]*Tabela13[[#This Row],[VL UNI.]],2)</f>
        <v>403.9</v>
      </c>
    </row>
    <row r="69" spans="1:6" hidden="1" x14ac:dyDescent="0.2">
      <c r="A69" s="436">
        <v>402118</v>
      </c>
      <c r="B69" s="430" t="s">
        <v>274</v>
      </c>
      <c r="C69" s="431" t="s">
        <v>32</v>
      </c>
      <c r="D69" s="435">
        <f>SUMIF(Composições!$B$127:$B$1467,Tabela13[[#This Row],[DESCRIÇÃO ITEM]],Composições!$F$127:$F$1467)-SUMIF($I$6:$I$44,Tabela13[[#This Row],[DESCRIÇÃO ITEM]],$J$6:$J$44)</f>
        <v>0</v>
      </c>
      <c r="E69" s="435">
        <f>VLOOKUP(Tabela13[[#This Row],[DESCRIÇÃO ITEM]],Insumos!$A$2:$C$203,3,FALSE)</f>
        <v>64.5</v>
      </c>
      <c r="F69" s="435">
        <f>ROUND(Tabela13[[#This Row],[QNT]]*Tabela13[[#This Row],[VL UNI.]],2)</f>
        <v>0</v>
      </c>
    </row>
    <row r="70" spans="1:6" hidden="1" x14ac:dyDescent="0.2">
      <c r="A70" s="434" t="s">
        <v>794</v>
      </c>
      <c r="B70" s="430" t="s">
        <v>283</v>
      </c>
      <c r="C70" s="431" t="s">
        <v>32</v>
      </c>
      <c r="D70" s="435">
        <f>SUMIF(Composições!$B$127:$B$1467,Tabela13[[#This Row],[DESCRIÇÃO ITEM]],Composições!$F$127:$F$1467)-SUMIF($I$6:$I$44,Tabela13[[#This Row],[DESCRIÇÃO ITEM]],$J$6:$J$44)</f>
        <v>0</v>
      </c>
      <c r="E70" s="435">
        <f>VLOOKUP(Tabela13[[#This Row],[DESCRIÇÃO ITEM]],Insumos!$A$2:$C$203,3,FALSE)</f>
        <v>23.38</v>
      </c>
      <c r="F70" s="435">
        <f>ROUND(Tabela13[[#This Row],[QNT]]*Tabela13[[#This Row],[VL UNI.]],2)</f>
        <v>0</v>
      </c>
    </row>
    <row r="71" spans="1:6" hidden="1" x14ac:dyDescent="0.2">
      <c r="A71" s="436" t="s">
        <v>782</v>
      </c>
      <c r="B71" s="430" t="s">
        <v>591</v>
      </c>
      <c r="C71" s="431" t="s">
        <v>32</v>
      </c>
      <c r="D71" s="435">
        <f>SUMIF(Composições!$B$127:$B$1467,Tabela13[[#This Row],[DESCRIÇÃO ITEM]],Composições!$F$127:$F$1467)-SUMIF($I$6:$I$44,Tabela13[[#This Row],[DESCRIÇÃO ITEM]],$J$6:$J$44)</f>
        <v>0</v>
      </c>
      <c r="E71" s="435">
        <f>VLOOKUP(Tabela13[[#This Row],[DESCRIÇÃO ITEM]],Insumos!$A$2:$C$203,3,FALSE)</f>
        <v>11.12</v>
      </c>
      <c r="F71" s="435">
        <f>ROUND(Tabela13[[#This Row],[QNT]]*Tabela13[[#This Row],[VL UNI.]],2)</f>
        <v>0</v>
      </c>
    </row>
    <row r="72" spans="1:6" hidden="1" x14ac:dyDescent="0.2">
      <c r="A72" s="434" t="s">
        <v>782</v>
      </c>
      <c r="B72" s="430" t="s">
        <v>590</v>
      </c>
      <c r="C72" s="431" t="s">
        <v>32</v>
      </c>
      <c r="D72" s="435">
        <f>SUMIF(Composições!$B$127:$B$1467,Tabela13[[#This Row],[DESCRIÇÃO ITEM]],Composições!$F$127:$F$1467)-SUMIF($I$6:$I$44,Tabela13[[#This Row],[DESCRIÇÃO ITEM]],$J$6:$J$44)</f>
        <v>0</v>
      </c>
      <c r="E72" s="435">
        <f>VLOOKUP(Tabela13[[#This Row],[DESCRIÇÃO ITEM]],Insumos!$A$2:$C$203,3,FALSE)</f>
        <v>21.19</v>
      </c>
      <c r="F72" s="435">
        <f>ROUND(Tabela13[[#This Row],[QNT]]*Tabela13[[#This Row],[VL UNI.]],2)</f>
        <v>0</v>
      </c>
    </row>
    <row r="73" spans="1:6" x14ac:dyDescent="0.2">
      <c r="A73" s="436">
        <v>400609</v>
      </c>
      <c r="B73" s="430" t="s">
        <v>281</v>
      </c>
      <c r="C73" s="431" t="s">
        <v>32</v>
      </c>
      <c r="D73" s="435">
        <f>SUMIF(Composições!$B$127:$B$1467,Tabela13[[#This Row],[DESCRIÇÃO ITEM]],Composições!$F$127:$F$1467)-SUMIF($I$6:$I$44,Tabela13[[#This Row],[DESCRIÇÃO ITEM]],$J$6:$J$44)</f>
        <v>629</v>
      </c>
      <c r="E73" s="435">
        <f>VLOOKUP(Tabela13[[#This Row],[DESCRIÇÃO ITEM]],Insumos!$A$2:$C$203,3,FALSE)</f>
        <v>24.72</v>
      </c>
      <c r="F73" s="435">
        <f>ROUND(Tabela13[[#This Row],[QNT]]*Tabela13[[#This Row],[VL UNI.]],2)</f>
        <v>15548.88</v>
      </c>
    </row>
    <row r="74" spans="1:6" x14ac:dyDescent="0.2">
      <c r="A74" s="434">
        <v>400142</v>
      </c>
      <c r="B74" s="430" t="s">
        <v>34</v>
      </c>
      <c r="C74" s="431" t="s">
        <v>32</v>
      </c>
      <c r="D74" s="435">
        <f>SUMIF(Composições!$B$127:$B$1467,Tabela13[[#This Row],[DESCRIÇÃO ITEM]],Composições!$F$127:$F$1467)-SUMIF($I$6:$I$44,Tabela13[[#This Row],[DESCRIÇÃO ITEM]],$J$6:$J$44)</f>
        <v>124</v>
      </c>
      <c r="E74" s="435">
        <f>VLOOKUP(Tabela13[[#This Row],[DESCRIÇÃO ITEM]],Insumos!$A$2:$C$203,3,FALSE)</f>
        <v>59.75</v>
      </c>
      <c r="F74" s="435">
        <f>ROUND(Tabela13[[#This Row],[QNT]]*Tabela13[[#This Row],[VL UNI.]],2)</f>
        <v>7409</v>
      </c>
    </row>
    <row r="75" spans="1:6" hidden="1" x14ac:dyDescent="0.2">
      <c r="A75" s="436" t="s">
        <v>782</v>
      </c>
      <c r="B75" s="430" t="s">
        <v>386</v>
      </c>
      <c r="C75" s="431" t="s">
        <v>32</v>
      </c>
      <c r="D75" s="435">
        <f>SUMIF(Composições!$B$127:$B$1467,Tabela13[[#This Row],[DESCRIÇÃO ITEM]],Composições!$F$127:$F$1467)-SUMIF($I$6:$I$44,Tabela13[[#This Row],[DESCRIÇÃO ITEM]],$J$6:$J$44)</f>
        <v>0</v>
      </c>
      <c r="E75" s="435">
        <f>VLOOKUP(Tabela13[[#This Row],[DESCRIÇÃO ITEM]],Insumos!$A$2:$C$203,3,FALSE)</f>
        <v>5.31</v>
      </c>
      <c r="F75" s="435">
        <f>ROUND(Tabela13[[#This Row],[QNT]]*Tabela13[[#This Row],[VL UNI.]],2)</f>
        <v>0</v>
      </c>
    </row>
    <row r="76" spans="1:6" x14ac:dyDescent="0.2">
      <c r="A76" s="434">
        <v>400528</v>
      </c>
      <c r="B76" s="430" t="s">
        <v>644</v>
      </c>
      <c r="C76" s="431" t="s">
        <v>32</v>
      </c>
      <c r="D76" s="435">
        <f>SUMIF(Composições!$B$127:$B$1467,Tabela13[[#This Row],[DESCRIÇÃO ITEM]],Composições!$F$127:$F$1467)-SUMIF($I$6:$I$44,Tabela13[[#This Row],[DESCRIÇÃO ITEM]],$J$6:$J$44)</f>
        <v>2638</v>
      </c>
      <c r="E76" s="435">
        <f>VLOOKUP(Tabela13[[#This Row],[DESCRIÇÃO ITEM]],Insumos!$A$2:$C$203,3,FALSE)</f>
        <v>15.99</v>
      </c>
      <c r="F76" s="435">
        <f>ROUND(Tabela13[[#This Row],[QNT]]*Tabela13[[#This Row],[VL UNI.]],2)</f>
        <v>42181.62</v>
      </c>
    </row>
    <row r="77" spans="1:6" x14ac:dyDescent="0.2">
      <c r="A77" s="436">
        <v>400889</v>
      </c>
      <c r="B77" s="430" t="s">
        <v>652</v>
      </c>
      <c r="C77" s="431" t="s">
        <v>32</v>
      </c>
      <c r="D77" s="435">
        <f>SUMIF(Composições!$B$127:$B$1467,Tabela13[[#This Row],[DESCRIÇÃO ITEM]],Composições!$F$127:$F$1467)-SUMIF($I$6:$I$44,Tabela13[[#This Row],[DESCRIÇÃO ITEM]],$J$6:$J$44)</f>
        <v>483</v>
      </c>
      <c r="E77" s="435">
        <f>VLOOKUP(Tabela13[[#This Row],[DESCRIÇÃO ITEM]],Insumos!$A$2:$C$203,3,FALSE)</f>
        <v>140</v>
      </c>
      <c r="F77" s="435">
        <f>ROUND(Tabela13[[#This Row],[QNT]]*Tabela13[[#This Row],[VL UNI.]],2)</f>
        <v>67620</v>
      </c>
    </row>
    <row r="78" spans="1:6" hidden="1" x14ac:dyDescent="0.2">
      <c r="A78" s="434" t="s">
        <v>782</v>
      </c>
      <c r="B78" s="430" t="s">
        <v>238</v>
      </c>
      <c r="C78" s="431" t="s">
        <v>32</v>
      </c>
      <c r="D78" s="435">
        <f>SUMIF(Composições!$B$127:$B$1467,Tabela13[[#This Row],[DESCRIÇÃO ITEM]],Composições!$F$127:$F$1467)-SUMIF($I$6:$I$44,Tabela13[[#This Row],[DESCRIÇÃO ITEM]],$J$6:$J$44)</f>
        <v>0</v>
      </c>
      <c r="E78" s="435">
        <f>VLOOKUP(Tabela13[[#This Row],[DESCRIÇÃO ITEM]],Insumos!$A$2:$C$203,3,FALSE)</f>
        <v>3.4</v>
      </c>
      <c r="F78" s="435">
        <f>ROUND(Tabela13[[#This Row],[QNT]]*Tabela13[[#This Row],[VL UNI.]],2)</f>
        <v>0</v>
      </c>
    </row>
    <row r="79" spans="1:6" hidden="1" x14ac:dyDescent="0.2">
      <c r="A79" s="436" t="s">
        <v>782</v>
      </c>
      <c r="B79" s="430" t="s">
        <v>390</v>
      </c>
      <c r="C79" s="431" t="s">
        <v>32</v>
      </c>
      <c r="D79" s="435">
        <f>SUMIF(Composições!$B$127:$B$1467,Tabela13[[#This Row],[DESCRIÇÃO ITEM]],Composições!$F$127:$F$1467)-SUMIF($I$6:$I$44,Tabela13[[#This Row],[DESCRIÇÃO ITEM]],$J$6:$J$44)</f>
        <v>0</v>
      </c>
      <c r="E79" s="435">
        <f>VLOOKUP(Tabela13[[#This Row],[DESCRIÇÃO ITEM]],Insumos!$A$2:$C$203,3,FALSE)</f>
        <v>22.16</v>
      </c>
      <c r="F79" s="435">
        <f>ROUND(Tabela13[[#This Row],[QNT]]*Tabela13[[#This Row],[VL UNI.]],2)</f>
        <v>0</v>
      </c>
    </row>
    <row r="80" spans="1:6" x14ac:dyDescent="0.2">
      <c r="A80" s="434">
        <v>401237</v>
      </c>
      <c r="B80" s="430" t="s">
        <v>638</v>
      </c>
      <c r="C80" s="431" t="s">
        <v>32</v>
      </c>
      <c r="D80" s="435">
        <f>SUMIF(Composições!$B$127:$B$1467,Tabela13[[#This Row],[DESCRIÇÃO ITEM]],Composições!$F$127:$F$1467)-SUMIF($I$6:$I$44,Tabela13[[#This Row],[DESCRIÇÃO ITEM]],$J$6:$J$44)</f>
        <v>1053</v>
      </c>
      <c r="E80" s="435">
        <f>VLOOKUP(Tabela13[[#This Row],[DESCRIÇÃO ITEM]],Insumos!$A$2:$C$203,3,FALSE)</f>
        <v>105.07</v>
      </c>
      <c r="F80" s="435">
        <f>ROUND(Tabela13[[#This Row],[QNT]]*Tabela13[[#This Row],[VL UNI.]],2)</f>
        <v>110638.71</v>
      </c>
    </row>
    <row r="81" spans="1:6" hidden="1" x14ac:dyDescent="0.2">
      <c r="A81" s="436" t="s">
        <v>782</v>
      </c>
      <c r="B81" s="430" t="s">
        <v>45</v>
      </c>
      <c r="C81" s="431" t="s">
        <v>32</v>
      </c>
      <c r="D81" s="435">
        <f>SUMIF(Composições!$B$127:$B$1467,Tabela13[[#This Row],[DESCRIÇÃO ITEM]],Composições!$F$127:$F$1467)-SUMIF($I$6:$I$44,Tabela13[[#This Row],[DESCRIÇÃO ITEM]],$J$6:$J$44)</f>
        <v>0</v>
      </c>
      <c r="E81" s="435">
        <f>VLOOKUP(Tabela13[[#This Row],[DESCRIÇÃO ITEM]],Insumos!$A$2:$C$203,3,FALSE)</f>
        <v>12.51</v>
      </c>
      <c r="F81" s="435">
        <f>ROUND(Tabela13[[#This Row],[QNT]]*Tabela13[[#This Row],[VL UNI.]],2)</f>
        <v>0</v>
      </c>
    </row>
    <row r="82" spans="1:6" x14ac:dyDescent="0.2">
      <c r="A82" s="434">
        <v>400111</v>
      </c>
      <c r="B82" s="430" t="s">
        <v>286</v>
      </c>
      <c r="C82" s="431" t="s">
        <v>32</v>
      </c>
      <c r="D82" s="435">
        <f>SUMIF(Composições!$B$127:$B$1467,Tabela13[[#This Row],[DESCRIÇÃO ITEM]],Composições!$F$127:$F$1467)-SUMIF($I$6:$I$44,Tabela13[[#This Row],[DESCRIÇÃO ITEM]],$J$6:$J$44)</f>
        <v>509</v>
      </c>
      <c r="E82" s="435">
        <f>VLOOKUP(Tabela13[[#This Row],[DESCRIÇÃO ITEM]],Insumos!$A$2:$C$203,3,FALSE)</f>
        <v>34.549999999999997</v>
      </c>
      <c r="F82" s="435">
        <f>ROUND(Tabela13[[#This Row],[QNT]]*Tabela13[[#This Row],[VL UNI.]],2)</f>
        <v>17585.95</v>
      </c>
    </row>
    <row r="83" spans="1:6" x14ac:dyDescent="0.2">
      <c r="A83" s="436">
        <v>400129</v>
      </c>
      <c r="B83" s="430" t="s">
        <v>351</v>
      </c>
      <c r="C83" s="431" t="s">
        <v>32</v>
      </c>
      <c r="D83" s="435">
        <f>SUMIF(Composições!$B$127:$B$1467,Tabela13[[#This Row],[DESCRIÇÃO ITEM]],Composições!$F$127:$F$1467)-SUMIF($I$6:$I$44,Tabela13[[#This Row],[DESCRIÇÃO ITEM]],$J$6:$J$44)</f>
        <v>134</v>
      </c>
      <c r="E83" s="435">
        <f>VLOOKUP(Tabela13[[#This Row],[DESCRIÇÃO ITEM]],Insumos!$A$2:$C$203,3,FALSE)</f>
        <v>90</v>
      </c>
      <c r="F83" s="435">
        <f>ROUND(Tabela13[[#This Row],[QNT]]*Tabela13[[#This Row],[VL UNI.]],2)</f>
        <v>12060</v>
      </c>
    </row>
    <row r="84" spans="1:6" x14ac:dyDescent="0.2">
      <c r="A84" s="434">
        <v>401659</v>
      </c>
      <c r="B84" s="430" t="s">
        <v>708</v>
      </c>
      <c r="C84" s="431" t="s">
        <v>32</v>
      </c>
      <c r="D84" s="435">
        <f>SUMIF(Composições!$B$127:$B$1467,Tabela13[[#This Row],[DESCRIÇÃO ITEM]],Composições!$F$127:$F$1467)-SUMIF($I$6:$I$44,Tabela13[[#This Row],[DESCRIÇÃO ITEM]],$J$6:$J$44)</f>
        <v>495</v>
      </c>
      <c r="E84" s="435">
        <f>VLOOKUP(Tabela13[[#This Row],[DESCRIÇÃO ITEM]],Insumos!$A$2:$C$203,3,FALSE)</f>
        <v>178.45</v>
      </c>
      <c r="F84" s="435">
        <f>ROUND(Tabela13[[#This Row],[QNT]]*Tabela13[[#This Row],[VL UNI.]],2)</f>
        <v>88332.75</v>
      </c>
    </row>
    <row r="85" spans="1:6" x14ac:dyDescent="0.2">
      <c r="A85" s="436">
        <v>400136</v>
      </c>
      <c r="B85" s="430" t="s">
        <v>277</v>
      </c>
      <c r="C85" s="431" t="s">
        <v>32</v>
      </c>
      <c r="D85" s="435">
        <f>SUMIF(Composições!$B$127:$B$1467,Tabela13[[#This Row],[DESCRIÇÃO ITEM]],Composições!$F$127:$F$1467)-SUMIF($I$6:$I$44,Tabela13[[#This Row],[DESCRIÇÃO ITEM]],$J$6:$J$44)</f>
        <v>403</v>
      </c>
      <c r="E85" s="435">
        <f>VLOOKUP(Tabela13[[#This Row],[DESCRIÇÃO ITEM]],Insumos!$A$2:$C$203,3,FALSE)</f>
        <v>33.85</v>
      </c>
      <c r="F85" s="435">
        <f>ROUND(Tabela13[[#This Row],[QNT]]*Tabela13[[#This Row],[VL UNI.]],2)</f>
        <v>13641.55</v>
      </c>
    </row>
    <row r="86" spans="1:6" hidden="1" x14ac:dyDescent="0.2">
      <c r="A86" s="434" t="s">
        <v>782</v>
      </c>
      <c r="B86" s="430" t="s">
        <v>287</v>
      </c>
      <c r="C86" s="431" t="s">
        <v>32</v>
      </c>
      <c r="D86" s="435">
        <f>SUMIF(Composições!$B$127:$B$1467,Tabela13[[#This Row],[DESCRIÇÃO ITEM]],Composições!$F$127:$F$1467)-SUMIF($I$6:$I$44,Tabela13[[#This Row],[DESCRIÇÃO ITEM]],$J$6:$J$44)</f>
        <v>0</v>
      </c>
      <c r="E86" s="435">
        <f>VLOOKUP(Tabela13[[#This Row],[DESCRIÇÃO ITEM]],Insumos!$A$2:$C$203,3,FALSE)</f>
        <v>14.81</v>
      </c>
      <c r="F86" s="435">
        <f>ROUND(Tabela13[[#This Row],[QNT]]*Tabela13[[#This Row],[VL UNI.]],2)</f>
        <v>0</v>
      </c>
    </row>
    <row r="87" spans="1:6" x14ac:dyDescent="0.2">
      <c r="A87" s="436">
        <v>405175</v>
      </c>
      <c r="B87" s="430" t="s">
        <v>704</v>
      </c>
      <c r="C87" s="431" t="s">
        <v>32</v>
      </c>
      <c r="D87" s="435">
        <f>SUMIF(Composições!$B$127:$B$1467,Tabela13[[#This Row],[DESCRIÇÃO ITEM]],Composições!$F$127:$F$1467)-SUMIF($I$6:$I$44,Tabela13[[#This Row],[DESCRIÇÃO ITEM]],$J$6:$J$44)</f>
        <v>2859</v>
      </c>
      <c r="E87" s="435">
        <f>VLOOKUP(Tabela13[[#This Row],[DESCRIÇÃO ITEM]],Insumos!$A$2:$C$203,3,FALSE)</f>
        <v>174.02</v>
      </c>
      <c r="F87" s="435">
        <f>ROUND(Tabela13[[#This Row],[QNT]]*Tabela13[[#This Row],[VL UNI.]],2)</f>
        <v>497523.18</v>
      </c>
    </row>
    <row r="88" spans="1:6" hidden="1" x14ac:dyDescent="0.2">
      <c r="A88" s="434" t="s">
        <v>782</v>
      </c>
      <c r="B88" s="430" t="s">
        <v>234</v>
      </c>
      <c r="C88" s="431" t="s">
        <v>32</v>
      </c>
      <c r="D88" s="435">
        <f>SUMIF(Composições!$B$127:$B$1467,Tabela13[[#This Row],[DESCRIÇÃO ITEM]],Composições!$F$127:$F$1467)-SUMIF($I$6:$I$44,Tabela13[[#This Row],[DESCRIÇÃO ITEM]],$J$6:$J$44)</f>
        <v>0</v>
      </c>
      <c r="E88" s="435">
        <f>VLOOKUP(Tabela13[[#This Row],[DESCRIÇÃO ITEM]],Insumos!$A$2:$C$203,3,FALSE)</f>
        <v>70.47</v>
      </c>
      <c r="F88" s="435">
        <f>ROUND(Tabela13[[#This Row],[QNT]]*Tabela13[[#This Row],[VL UNI.]],2)</f>
        <v>0</v>
      </c>
    </row>
    <row r="89" spans="1:6" x14ac:dyDescent="0.2">
      <c r="A89" s="436">
        <v>400140</v>
      </c>
      <c r="B89" s="430" t="s">
        <v>649</v>
      </c>
      <c r="C89" s="431" t="s">
        <v>32</v>
      </c>
      <c r="D89" s="435">
        <f>SUMIF(Composições!$B$127:$B$1467,Tabela13[[#This Row],[DESCRIÇÃO ITEM]],Composições!$F$127:$F$1467)-SUMIF($I$6:$I$44,Tabela13[[#This Row],[DESCRIÇÃO ITEM]],$J$6:$J$44)</f>
        <v>1591</v>
      </c>
      <c r="E89" s="435">
        <f>VLOOKUP(Tabela13[[#This Row],[DESCRIÇÃO ITEM]],Insumos!$A$2:$C$203,3,FALSE)</f>
        <v>9.86</v>
      </c>
      <c r="F89" s="435">
        <f>ROUND(Tabela13[[#This Row],[QNT]]*Tabela13[[#This Row],[VL UNI.]],2)</f>
        <v>15687.26</v>
      </c>
    </row>
    <row r="90" spans="1:6" x14ac:dyDescent="0.2">
      <c r="A90" s="434">
        <v>401597</v>
      </c>
      <c r="B90" s="430" t="s">
        <v>533</v>
      </c>
      <c r="C90" s="431" t="s">
        <v>32</v>
      </c>
      <c r="D90" s="435">
        <f>SUMIF(Composições!$B$127:$B$1467,Tabela13[[#This Row],[DESCRIÇÃO ITEM]],Composições!$F$127:$F$1467)-SUMIF($I$6:$I$44,Tabela13[[#This Row],[DESCRIÇÃO ITEM]],$J$6:$J$44)</f>
        <v>254</v>
      </c>
      <c r="E90" s="435">
        <f>VLOOKUP(Tabela13[[#This Row],[DESCRIÇÃO ITEM]],Insumos!$A$2:$C$203,3,FALSE)</f>
        <v>7.65</v>
      </c>
      <c r="F90" s="435">
        <f>ROUND(Tabela13[[#This Row],[QNT]]*Tabela13[[#This Row],[VL UNI.]],2)</f>
        <v>1943.1</v>
      </c>
    </row>
    <row r="91" spans="1:6" hidden="1" x14ac:dyDescent="0.2">
      <c r="A91" s="436" t="s">
        <v>782</v>
      </c>
      <c r="B91" s="430" t="s">
        <v>709</v>
      </c>
      <c r="C91" s="431" t="s">
        <v>32</v>
      </c>
      <c r="D91" s="435">
        <f>SUMIF(Composições!$B$127:$B$1467,Tabela13[[#This Row],[DESCRIÇÃO ITEM]],Composições!$F$127:$F$1467)-SUMIF($I$6:$I$44,Tabela13[[#This Row],[DESCRIÇÃO ITEM]],$J$6:$J$44)</f>
        <v>0</v>
      </c>
      <c r="E91" s="435">
        <f>VLOOKUP(Tabela13[[#This Row],[DESCRIÇÃO ITEM]],Insumos!$A$2:$C$203,3,FALSE)</f>
        <v>14.35</v>
      </c>
      <c r="F91" s="435">
        <f>ROUND(Tabela13[[#This Row],[QNT]]*Tabela13[[#This Row],[VL UNI.]],2)</f>
        <v>0</v>
      </c>
    </row>
    <row r="92" spans="1:6" x14ac:dyDescent="0.2">
      <c r="A92" s="434">
        <v>401283</v>
      </c>
      <c r="B92" s="430" t="s">
        <v>710</v>
      </c>
      <c r="C92" s="431" t="s">
        <v>32</v>
      </c>
      <c r="D92" s="435">
        <f>SUMIF(Composições!$B$127:$B$1467,Tabela13[[#This Row],[DESCRIÇÃO ITEM]],Composições!$F$127:$F$1467)-SUMIF($I$6:$I$44,Tabela13[[#This Row],[DESCRIÇÃO ITEM]],$J$6:$J$44)</f>
        <v>1170</v>
      </c>
      <c r="E92" s="435">
        <f>VLOOKUP(Tabela13[[#This Row],[DESCRIÇÃO ITEM]],Insumos!$A$2:$C$203,3,FALSE)</f>
        <v>26.55</v>
      </c>
      <c r="F92" s="435">
        <f>ROUND(Tabela13[[#This Row],[QNT]]*Tabela13[[#This Row],[VL UNI.]],2)</f>
        <v>31063.5</v>
      </c>
    </row>
    <row r="93" spans="1:6" x14ac:dyDescent="0.2">
      <c r="A93" s="436">
        <v>400878</v>
      </c>
      <c r="B93" s="430" t="s">
        <v>750</v>
      </c>
      <c r="C93" s="431" t="s">
        <v>32</v>
      </c>
      <c r="D93" s="435">
        <f>SUMIF(Composições!$B$127:$B$1467,Tabela13[[#This Row],[DESCRIÇÃO ITEM]],Composições!$F$127:$F$1467)-SUMIF($I$6:$I$44,Tabela13[[#This Row],[DESCRIÇÃO ITEM]],$J$6:$J$44)</f>
        <v>836</v>
      </c>
      <c r="E93" s="435">
        <f>VLOOKUP(Tabela13[[#This Row],[DESCRIÇÃO ITEM]],Insumos!$A$2:$C$203,3,FALSE)</f>
        <v>11.55</v>
      </c>
      <c r="F93" s="435">
        <f>ROUND(Tabela13[[#This Row],[QNT]]*Tabela13[[#This Row],[VL UNI.]],2)</f>
        <v>9655.7999999999993</v>
      </c>
    </row>
    <row r="94" spans="1:6" x14ac:dyDescent="0.2">
      <c r="A94" s="434">
        <v>401090</v>
      </c>
      <c r="B94" s="430" t="s">
        <v>535</v>
      </c>
      <c r="C94" s="431" t="s">
        <v>32</v>
      </c>
      <c r="D94" s="435">
        <f>SUMIF(Composições!$B$127:$B$1467,Tabela13[[#This Row],[DESCRIÇÃO ITEM]],Composições!$F$127:$F$1467)-SUMIF($I$6:$I$44,Tabela13[[#This Row],[DESCRIÇÃO ITEM]],$J$6:$J$44)</f>
        <v>139</v>
      </c>
      <c r="E94" s="435">
        <f>VLOOKUP(Tabela13[[#This Row],[DESCRIÇÃO ITEM]],Insumos!$A$2:$C$203,3,FALSE)</f>
        <v>10.34</v>
      </c>
      <c r="F94" s="435">
        <f>ROUND(Tabela13[[#This Row],[QNT]]*Tabela13[[#This Row],[VL UNI.]],2)</f>
        <v>1437.26</v>
      </c>
    </row>
    <row r="95" spans="1:6" hidden="1" x14ac:dyDescent="0.2">
      <c r="A95" s="436" t="s">
        <v>782</v>
      </c>
      <c r="B95" s="430" t="s">
        <v>705</v>
      </c>
      <c r="C95" s="431" t="s">
        <v>32</v>
      </c>
      <c r="D95" s="435">
        <f>SUMIF(Composições!$B$127:$B$1467,Tabela13[[#This Row],[DESCRIÇÃO ITEM]],Composições!$F$127:$F$1467)-SUMIF($I$6:$I$44,Tabela13[[#This Row],[DESCRIÇÃO ITEM]],$J$6:$J$44)</f>
        <v>0</v>
      </c>
      <c r="E95" s="435">
        <f>VLOOKUP(Tabela13[[#This Row],[DESCRIÇÃO ITEM]],Insumos!$A$2:$C$203,3,FALSE)</f>
        <v>20.36</v>
      </c>
      <c r="F95" s="435">
        <f>ROUND(Tabela13[[#This Row],[QNT]]*Tabela13[[#This Row],[VL UNI.]],2)</f>
        <v>0</v>
      </c>
    </row>
    <row r="96" spans="1:6" x14ac:dyDescent="0.2">
      <c r="A96" s="434">
        <v>401105</v>
      </c>
      <c r="B96" s="430" t="s">
        <v>706</v>
      </c>
      <c r="C96" s="431" t="s">
        <v>32</v>
      </c>
      <c r="D96" s="435">
        <f>SUMIF(Composições!$B$127:$B$1467,Tabela13[[#This Row],[DESCRIÇÃO ITEM]],Composições!$F$127:$F$1467)-SUMIF($I$6:$I$44,Tabela13[[#This Row],[DESCRIÇÃO ITEM]],$J$6:$J$44)</f>
        <v>780</v>
      </c>
      <c r="E96" s="435">
        <f>VLOOKUP(Tabela13[[#This Row],[DESCRIÇÃO ITEM]],Insumos!$A$2:$C$203,3,FALSE)</f>
        <v>25.37</v>
      </c>
      <c r="F96" s="435">
        <f>ROUND(Tabela13[[#This Row],[QNT]]*Tabela13[[#This Row],[VL UNI.]],2)</f>
        <v>19788.599999999999</v>
      </c>
    </row>
    <row r="97" spans="1:6" hidden="1" x14ac:dyDescent="0.2">
      <c r="A97" s="436" t="s">
        <v>782</v>
      </c>
      <c r="B97" s="430" t="s">
        <v>654</v>
      </c>
      <c r="C97" s="431" t="s">
        <v>32</v>
      </c>
      <c r="D97" s="435">
        <f>SUMIF(Composições!$B$127:$B$1467,Tabela13[[#This Row],[DESCRIÇÃO ITEM]],Composições!$F$127:$F$1467)-SUMIF($I$6:$I$44,Tabela13[[#This Row],[DESCRIÇÃO ITEM]],$J$6:$J$44)</f>
        <v>0</v>
      </c>
      <c r="E97" s="435">
        <f>VLOOKUP(Tabela13[[#This Row],[DESCRIÇÃO ITEM]],Insumos!$A$2:$C$203,3,FALSE)</f>
        <v>21.53</v>
      </c>
      <c r="F97" s="435">
        <f>ROUND(Tabela13[[#This Row],[QNT]]*Tabela13[[#This Row],[VL UNI.]],2)</f>
        <v>0</v>
      </c>
    </row>
    <row r="98" spans="1:6" hidden="1" x14ac:dyDescent="0.2">
      <c r="A98" s="434" t="s">
        <v>782</v>
      </c>
      <c r="B98" s="430" t="s">
        <v>391</v>
      </c>
      <c r="C98" s="431" t="s">
        <v>32</v>
      </c>
      <c r="D98" s="435">
        <f>SUMIF(Composições!$B$127:$B$1467,Tabela13[[#This Row],[DESCRIÇÃO ITEM]],Composições!$F$127:$F$1467)-SUMIF($I$6:$I$44,Tabela13[[#This Row],[DESCRIÇÃO ITEM]],$J$6:$J$44)</f>
        <v>0</v>
      </c>
      <c r="E98" s="435">
        <f>VLOOKUP(Tabela13[[#This Row],[DESCRIÇÃO ITEM]],Insumos!$A$2:$C$203,3,FALSE)</f>
        <v>3.67</v>
      </c>
      <c r="F98" s="435">
        <f>ROUND(Tabela13[[#This Row],[QNT]]*Tabela13[[#This Row],[VL UNI.]],2)</f>
        <v>0</v>
      </c>
    </row>
    <row r="99" spans="1:6" hidden="1" x14ac:dyDescent="0.2">
      <c r="A99" s="436" t="s">
        <v>782</v>
      </c>
      <c r="B99" s="430" t="s">
        <v>293</v>
      </c>
      <c r="C99" s="431" t="s">
        <v>32</v>
      </c>
      <c r="D99" s="435">
        <f>SUMIF(Composições!$B$127:$B$1467,Tabela13[[#This Row],[DESCRIÇÃO ITEM]],Composições!$F$127:$F$1467)-SUMIF($I$6:$I$44,Tabela13[[#This Row],[DESCRIÇÃO ITEM]],$J$6:$J$44)</f>
        <v>0</v>
      </c>
      <c r="E99" s="435">
        <f>VLOOKUP(Tabela13[[#This Row],[DESCRIÇÃO ITEM]],Insumos!$A$2:$C$203,3,FALSE)</f>
        <v>2.66</v>
      </c>
      <c r="F99" s="435">
        <f>ROUND(Tabela13[[#This Row],[QNT]]*Tabela13[[#This Row],[VL UNI.]],2)</f>
        <v>0</v>
      </c>
    </row>
    <row r="100" spans="1:6" x14ac:dyDescent="0.2">
      <c r="A100" s="434">
        <v>400157</v>
      </c>
      <c r="B100" s="430" t="s">
        <v>48</v>
      </c>
      <c r="C100" s="431" t="s">
        <v>32</v>
      </c>
      <c r="D100" s="435">
        <f>SUMIF(Composições!$B$127:$B$1467,Tabela13[[#This Row],[DESCRIÇÃO ITEM]],Composições!$F$127:$F$1467)-SUMIF($I$6:$I$44,Tabela13[[#This Row],[DESCRIÇÃO ITEM]],$J$6:$J$44)</f>
        <v>629</v>
      </c>
      <c r="E100" s="435">
        <f>VLOOKUP(Tabela13[[#This Row],[DESCRIÇÃO ITEM]],Insumos!$A$2:$C$203,3,FALSE)</f>
        <v>39.39</v>
      </c>
      <c r="F100" s="435">
        <f>ROUND(Tabela13[[#This Row],[QNT]]*Tabela13[[#This Row],[VL UNI.]],2)</f>
        <v>24776.31</v>
      </c>
    </row>
    <row r="101" spans="1:6" hidden="1" x14ac:dyDescent="0.2">
      <c r="A101" s="436" t="s">
        <v>782</v>
      </c>
      <c r="B101" s="430" t="s">
        <v>185</v>
      </c>
      <c r="C101" s="431" t="s">
        <v>32</v>
      </c>
      <c r="D101" s="435">
        <f>SUMIF(Composições!$B$127:$B$1467,Tabela13[[#This Row],[DESCRIÇÃO ITEM]],Composições!$F$127:$F$1467)-SUMIF($I$6:$I$44,Tabela13[[#This Row],[DESCRIÇÃO ITEM]],$J$6:$J$44)</f>
        <v>0</v>
      </c>
      <c r="E101" s="435">
        <f>VLOOKUP(Tabela13[[#This Row],[DESCRIÇÃO ITEM]],Insumos!$A$2:$C$203,3,FALSE)</f>
        <v>76.53</v>
      </c>
      <c r="F101" s="435">
        <f>ROUND(Tabela13[[#This Row],[QNT]]*Tabela13[[#This Row],[VL UNI.]],2)</f>
        <v>0</v>
      </c>
    </row>
    <row r="102" spans="1:6" hidden="1" x14ac:dyDescent="0.2">
      <c r="A102" s="434" t="s">
        <v>782</v>
      </c>
      <c r="B102" s="430" t="s">
        <v>104</v>
      </c>
      <c r="C102" s="431" t="s">
        <v>32</v>
      </c>
      <c r="D102" s="435">
        <f>SUMIF(Composições!$B$127:$B$1467,Tabela13[[#This Row],[DESCRIÇÃO ITEM]],Composições!$F$127:$F$1467)-SUMIF($I$6:$I$44,Tabela13[[#This Row],[DESCRIÇÃO ITEM]],$J$6:$J$44)</f>
        <v>0</v>
      </c>
      <c r="E102" s="435">
        <f>VLOOKUP(Tabela13[[#This Row],[DESCRIÇÃO ITEM]],Insumos!$A$2:$C$203,3,FALSE)</f>
        <v>12.37</v>
      </c>
      <c r="F102" s="435">
        <f>ROUND(Tabela13[[#This Row],[QNT]]*Tabela13[[#This Row],[VL UNI.]],2)</f>
        <v>0</v>
      </c>
    </row>
    <row r="103" spans="1:6" hidden="1" x14ac:dyDescent="0.2">
      <c r="A103" s="436" t="s">
        <v>782</v>
      </c>
      <c r="B103" s="430" t="s">
        <v>573</v>
      </c>
      <c r="C103" s="431" t="s">
        <v>32</v>
      </c>
      <c r="D103" s="435">
        <f>SUMIF(Composições!$B$127:$B$1467,Tabela13[[#This Row],[DESCRIÇÃO ITEM]],Composições!$F$127:$F$1467)-SUMIF($I$6:$I$44,Tabela13[[#This Row],[DESCRIÇÃO ITEM]],$J$6:$J$44)</f>
        <v>0</v>
      </c>
      <c r="E103" s="435">
        <f>VLOOKUP(Tabela13[[#This Row],[DESCRIÇÃO ITEM]],Insumos!$A$2:$C$203,3,FALSE)</f>
        <v>129.51</v>
      </c>
      <c r="F103" s="435">
        <f>ROUND(Tabela13[[#This Row],[QNT]]*Tabela13[[#This Row],[VL UNI.]],2)</f>
        <v>0</v>
      </c>
    </row>
    <row r="104" spans="1:6" hidden="1" x14ac:dyDescent="0.2">
      <c r="A104" s="434" t="s">
        <v>782</v>
      </c>
      <c r="B104" s="430" t="s">
        <v>569</v>
      </c>
      <c r="C104" s="431" t="s">
        <v>32</v>
      </c>
      <c r="D104" s="435">
        <f>SUMIF(Composições!$B$127:$B$1467,Tabela13[[#This Row],[DESCRIÇÃO ITEM]],Composições!$F$127:$F$1467)-SUMIF($I$6:$I$44,Tabela13[[#This Row],[DESCRIÇÃO ITEM]],$J$6:$J$44)</f>
        <v>0</v>
      </c>
      <c r="E104" s="435">
        <f>VLOOKUP(Tabela13[[#This Row],[DESCRIÇÃO ITEM]],Insumos!$A$2:$C$203,3,FALSE)</f>
        <v>91.83</v>
      </c>
      <c r="F104" s="435">
        <f>ROUND(Tabela13[[#This Row],[QNT]]*Tabela13[[#This Row],[VL UNI.]],2)</f>
        <v>0</v>
      </c>
    </row>
    <row r="105" spans="1:6" x14ac:dyDescent="0.2">
      <c r="A105" s="436">
        <v>401235</v>
      </c>
      <c r="B105" s="430" t="s">
        <v>282</v>
      </c>
      <c r="C105" s="431" t="s">
        <v>32</v>
      </c>
      <c r="D105" s="435">
        <f>SUMIF(Composições!$B$127:$B$1467,Tabela13[[#This Row],[DESCRIÇÃO ITEM]],Composições!$F$127:$F$1467)-SUMIF($I$6:$I$44,Tabela13[[#This Row],[DESCRIÇÃO ITEM]],$J$6:$J$44)</f>
        <v>238</v>
      </c>
      <c r="E105" s="435">
        <f>VLOOKUP(Tabela13[[#This Row],[DESCRIÇÃO ITEM]],Insumos!$A$2:$C$203,3,FALSE)</f>
        <v>26.38</v>
      </c>
      <c r="F105" s="435">
        <f>ROUND(Tabela13[[#This Row],[QNT]]*Tabela13[[#This Row],[VL UNI.]],2)</f>
        <v>6278.44</v>
      </c>
    </row>
    <row r="106" spans="1:6" hidden="1" x14ac:dyDescent="0.2">
      <c r="A106" s="434" t="s">
        <v>782</v>
      </c>
      <c r="B106" s="430" t="s">
        <v>188</v>
      </c>
      <c r="C106" s="431" t="s">
        <v>32</v>
      </c>
      <c r="D106" s="435">
        <f>SUMIF(Composições!$B$127:$B$1467,Tabela13[[#This Row],[DESCRIÇÃO ITEM]],Composições!$F$127:$F$1467)-SUMIF($I$6:$I$44,Tabela13[[#This Row],[DESCRIÇÃO ITEM]],$J$6:$J$44)</f>
        <v>0</v>
      </c>
      <c r="E106" s="435">
        <f>VLOOKUP(Tabela13[[#This Row],[DESCRIÇÃO ITEM]],Insumos!$A$2:$C$203,3,FALSE)</f>
        <v>40.58</v>
      </c>
      <c r="F106" s="435">
        <f>ROUND(Tabela13[[#This Row],[QNT]]*Tabela13[[#This Row],[VL UNI.]],2)</f>
        <v>0</v>
      </c>
    </row>
    <row r="107" spans="1:6" hidden="1" x14ac:dyDescent="0.2">
      <c r="A107" s="436" t="s">
        <v>782</v>
      </c>
      <c r="B107" s="430" t="s">
        <v>186</v>
      </c>
      <c r="C107" s="431" t="s">
        <v>32</v>
      </c>
      <c r="D107" s="435">
        <f>SUMIF(Composições!$B$127:$B$1467,Tabela13[[#This Row],[DESCRIÇÃO ITEM]],Composições!$F$127:$F$1467)-SUMIF($I$6:$I$44,Tabela13[[#This Row],[DESCRIÇÃO ITEM]],$J$6:$J$44)</f>
        <v>0</v>
      </c>
      <c r="E107" s="435">
        <f>VLOOKUP(Tabela13[[#This Row],[DESCRIÇÃO ITEM]],Insumos!$A$2:$C$203,3,FALSE)</f>
        <v>15.31</v>
      </c>
      <c r="F107" s="435">
        <f>ROUND(Tabela13[[#This Row],[QNT]]*Tabela13[[#This Row],[VL UNI.]],2)</f>
        <v>0</v>
      </c>
    </row>
    <row r="108" spans="1:6" hidden="1" x14ac:dyDescent="0.2">
      <c r="A108" s="434" t="s">
        <v>782</v>
      </c>
      <c r="B108" s="430" t="s">
        <v>392</v>
      </c>
      <c r="C108" s="431" t="s">
        <v>32</v>
      </c>
      <c r="D108" s="435">
        <f>SUMIF(Composições!$B$127:$B$1467,Tabela13[[#This Row],[DESCRIÇÃO ITEM]],Composições!$F$127:$F$1467)-SUMIF($I$6:$I$44,Tabela13[[#This Row],[DESCRIÇÃO ITEM]],$J$6:$J$44)</f>
        <v>0</v>
      </c>
      <c r="E108" s="435">
        <f>VLOOKUP(Tabela13[[#This Row],[DESCRIÇÃO ITEM]],Insumos!$A$2:$C$203,3,FALSE)</f>
        <v>14.34</v>
      </c>
      <c r="F108" s="435">
        <f>ROUND(Tabela13[[#This Row],[QNT]]*Tabela13[[#This Row],[VL UNI.]],2)</f>
        <v>0</v>
      </c>
    </row>
    <row r="109" spans="1:6" x14ac:dyDescent="0.2">
      <c r="A109" s="436">
        <v>402222</v>
      </c>
      <c r="B109" s="430" t="s">
        <v>276</v>
      </c>
      <c r="C109" s="431" t="s">
        <v>32</v>
      </c>
      <c r="D109" s="435">
        <f>SUMIF(Composições!$B$127:$B$1467,Tabela13[[#This Row],[DESCRIÇÃO ITEM]],Composições!$F$127:$F$1467)-SUMIF($I$6:$I$44,Tabela13[[#This Row],[DESCRIÇÃO ITEM]],$J$6:$J$44)</f>
        <v>4594</v>
      </c>
      <c r="E109" s="435">
        <f>VLOOKUP(Tabela13[[#This Row],[DESCRIÇÃO ITEM]],Insumos!$A$2:$C$203,3,FALSE)</f>
        <v>25.34</v>
      </c>
      <c r="F109" s="435">
        <f>ROUND(Tabela13[[#This Row],[QNT]]*Tabela13[[#This Row],[VL UNI.]],2)</f>
        <v>116411.96</v>
      </c>
    </row>
    <row r="110" spans="1:6" hidden="1" x14ac:dyDescent="0.2">
      <c r="A110" s="434" t="s">
        <v>782</v>
      </c>
      <c r="B110" s="430" t="s">
        <v>393</v>
      </c>
      <c r="C110" s="431" t="s">
        <v>32</v>
      </c>
      <c r="D110" s="435">
        <f>SUMIF(Composições!$B$127:$B$1467,Tabela13[[#This Row],[DESCRIÇÃO ITEM]],Composições!$F$127:$F$1467)-SUMIF($I$6:$I$44,Tabela13[[#This Row],[DESCRIÇÃO ITEM]],$J$6:$J$44)</f>
        <v>0</v>
      </c>
      <c r="E110" s="435">
        <f>VLOOKUP(Tabela13[[#This Row],[DESCRIÇÃO ITEM]],Insumos!$A$2:$C$203,3,FALSE)</f>
        <v>27.16</v>
      </c>
      <c r="F110" s="435">
        <f>ROUND(Tabela13[[#This Row],[QNT]]*Tabela13[[#This Row],[VL UNI.]],2)</f>
        <v>0</v>
      </c>
    </row>
    <row r="111" spans="1:6" x14ac:dyDescent="0.2">
      <c r="A111" s="436">
        <v>401239</v>
      </c>
      <c r="B111" s="430" t="s">
        <v>279</v>
      </c>
      <c r="C111" s="431" t="s">
        <v>32</v>
      </c>
      <c r="D111" s="435">
        <f>SUMIF(Composições!$B$127:$B$1467,Tabela13[[#This Row],[DESCRIÇÃO ITEM]],Composições!$F$127:$F$1467)-SUMIF($I$6:$I$44,Tabela13[[#This Row],[DESCRIÇÃO ITEM]],$J$6:$J$44)</f>
        <v>1196</v>
      </c>
      <c r="E111" s="435">
        <f>VLOOKUP(Tabela13[[#This Row],[DESCRIÇÃO ITEM]],Insumos!$A$2:$C$203,3,FALSE)</f>
        <v>52.33</v>
      </c>
      <c r="F111" s="435">
        <f>ROUND(Tabela13[[#This Row],[QNT]]*Tabela13[[#This Row],[VL UNI.]],2)</f>
        <v>62586.68</v>
      </c>
    </row>
    <row r="112" spans="1:6" hidden="1" x14ac:dyDescent="0.2">
      <c r="A112" s="434" t="s">
        <v>782</v>
      </c>
      <c r="B112" s="430" t="s">
        <v>106</v>
      </c>
      <c r="C112" s="431" t="s">
        <v>32</v>
      </c>
      <c r="D112" s="435">
        <f>SUMIF(Composições!$B$127:$B$1467,Tabela13[[#This Row],[DESCRIÇÃO ITEM]],Composições!$F$127:$F$1467)-SUMIF($I$6:$I$44,Tabela13[[#This Row],[DESCRIÇÃO ITEM]],$J$6:$J$44)</f>
        <v>0</v>
      </c>
      <c r="E112" s="435">
        <f>VLOOKUP(Tabela13[[#This Row],[DESCRIÇÃO ITEM]],Insumos!$A$2:$C$203,3,FALSE)</f>
        <v>6.36</v>
      </c>
      <c r="F112" s="435">
        <f>ROUND(Tabela13[[#This Row],[QNT]]*Tabela13[[#This Row],[VL UNI.]],2)</f>
        <v>0</v>
      </c>
    </row>
    <row r="113" spans="1:6" hidden="1" x14ac:dyDescent="0.2">
      <c r="A113" s="436" t="s">
        <v>782</v>
      </c>
      <c r="B113" s="430" t="s">
        <v>105</v>
      </c>
      <c r="C113" s="431" t="s">
        <v>32</v>
      </c>
      <c r="D113" s="435">
        <f>SUMIF(Composições!$B$127:$B$1467,Tabela13[[#This Row],[DESCRIÇÃO ITEM]],Composições!$F$127:$F$1467)-SUMIF($I$6:$I$44,Tabela13[[#This Row],[DESCRIÇÃO ITEM]],$J$6:$J$44)</f>
        <v>0</v>
      </c>
      <c r="E113" s="435">
        <f>VLOOKUP(Tabela13[[#This Row],[DESCRIÇÃO ITEM]],Insumos!$A$2:$C$203,3,FALSE)</f>
        <v>1.72</v>
      </c>
      <c r="F113" s="435">
        <f>ROUND(Tabela13[[#This Row],[QNT]]*Tabela13[[#This Row],[VL UNI.]],2)</f>
        <v>0</v>
      </c>
    </row>
    <row r="114" spans="1:6" x14ac:dyDescent="0.2">
      <c r="A114" s="434">
        <v>400886</v>
      </c>
      <c r="B114" s="430" t="s">
        <v>398</v>
      </c>
      <c r="C114" s="431" t="s">
        <v>32</v>
      </c>
      <c r="D114" s="435">
        <f>SUMIF(Composições!$B$127:$B$1467,Tabela13[[#This Row],[DESCRIÇÃO ITEM]],Composições!$F$127:$F$1467)-SUMIF($I$6:$I$44,Tabela13[[#This Row],[DESCRIÇÃO ITEM]],$J$6:$J$44)</f>
        <v>642</v>
      </c>
      <c r="E114" s="435">
        <f>VLOOKUP(Tabela13[[#This Row],[DESCRIÇÃO ITEM]],Insumos!$A$2:$C$203,3,FALSE)</f>
        <v>36.72</v>
      </c>
      <c r="F114" s="435">
        <f>ROUND(Tabela13[[#This Row],[QNT]]*Tabela13[[#This Row],[VL UNI.]],2)</f>
        <v>23574.240000000002</v>
      </c>
    </row>
    <row r="115" spans="1:6" x14ac:dyDescent="0.2">
      <c r="A115" s="436">
        <v>402160</v>
      </c>
      <c r="B115" s="430" t="s">
        <v>397</v>
      </c>
      <c r="C115" s="431" t="s">
        <v>32</v>
      </c>
      <c r="D115" s="435">
        <f>SUMIF(Composições!$B$127:$B$1467,Tabela13[[#This Row],[DESCRIÇÃO ITEM]],Composições!$F$127:$F$1467)-SUMIF($I$6:$I$44,Tabela13[[#This Row],[DESCRIÇÃO ITEM]],$J$6:$J$44)</f>
        <v>258</v>
      </c>
      <c r="E115" s="435">
        <f>VLOOKUP(Tabela13[[#This Row],[DESCRIÇÃO ITEM]],Insumos!$A$2:$C$203,3,FALSE)</f>
        <v>52.33</v>
      </c>
      <c r="F115" s="435">
        <f>ROUND(Tabela13[[#This Row],[QNT]]*Tabela13[[#This Row],[VL UNI.]],2)</f>
        <v>13501.14</v>
      </c>
    </row>
    <row r="116" spans="1:6" hidden="1" x14ac:dyDescent="0.2">
      <c r="A116" s="434" t="s">
        <v>782</v>
      </c>
      <c r="B116" s="430" t="s">
        <v>313</v>
      </c>
      <c r="C116" s="431" t="s">
        <v>32</v>
      </c>
      <c r="D116" s="435">
        <f>SUMIF(Composições!$B$127:$B$1467,Tabela13[[#This Row],[DESCRIÇÃO ITEM]],Composições!$F$127:$F$1467)-SUMIF($I$6:$I$44,Tabela13[[#This Row],[DESCRIÇÃO ITEM]],$J$6:$J$44)</f>
        <v>0</v>
      </c>
      <c r="E116" s="435">
        <f>VLOOKUP(Tabela13[[#This Row],[DESCRIÇÃO ITEM]],Insumos!$A$2:$C$203,3,FALSE)</f>
        <v>52.33</v>
      </c>
      <c r="F116" s="435">
        <f>ROUND(Tabela13[[#This Row],[QNT]]*Tabela13[[#This Row],[VL UNI.]],2)</f>
        <v>0</v>
      </c>
    </row>
    <row r="117" spans="1:6" x14ac:dyDescent="0.2">
      <c r="A117" s="436">
        <v>400973</v>
      </c>
      <c r="B117" s="430" t="s">
        <v>113</v>
      </c>
      <c r="C117" s="431" t="s">
        <v>32</v>
      </c>
      <c r="D117" s="435">
        <f>SUMIF(Composições!$B$127:$B$1467,Tabela13[[#This Row],[DESCRIÇÃO ITEM]],Composições!$F$127:$F$1467)-SUMIF($I$6:$I$44,Tabela13[[#This Row],[DESCRIÇÃO ITEM]],$J$6:$J$44)</f>
        <v>107</v>
      </c>
      <c r="E117" s="435">
        <f>VLOOKUP(Tabela13[[#This Row],[DESCRIÇÃO ITEM]],Insumos!$A$2:$C$203,3,FALSE)</f>
        <v>267.02</v>
      </c>
      <c r="F117" s="435">
        <f>ROUND(Tabela13[[#This Row],[QNT]]*Tabela13[[#This Row],[VL UNI.]],2)</f>
        <v>28571.14</v>
      </c>
    </row>
    <row r="118" spans="1:6" x14ac:dyDescent="0.2">
      <c r="A118" s="434">
        <v>400965</v>
      </c>
      <c r="B118" s="430" t="s">
        <v>716</v>
      </c>
      <c r="C118" s="431" t="s">
        <v>32</v>
      </c>
      <c r="D118" s="435">
        <f>SUMIF(Composições!$B$127:$B$1467,Tabela13[[#This Row],[DESCRIÇÃO ITEM]],Composições!$F$127:$F$1467)-SUMIF($I$6:$I$44,Tabela13[[#This Row],[DESCRIÇÃO ITEM]],$J$6:$J$44)</f>
        <v>67</v>
      </c>
      <c r="E118" s="435">
        <f>VLOOKUP(Tabela13[[#This Row],[DESCRIÇÃO ITEM]],Insumos!$A$2:$C$203,3,FALSE)</f>
        <v>819.12</v>
      </c>
      <c r="F118" s="435">
        <f>ROUND(Tabela13[[#This Row],[QNT]]*Tabela13[[#This Row],[VL UNI.]],2)</f>
        <v>54881.04</v>
      </c>
    </row>
    <row r="119" spans="1:6" hidden="1" x14ac:dyDescent="0.2">
      <c r="A119" s="436" t="s">
        <v>782</v>
      </c>
      <c r="B119" s="430" t="s">
        <v>190</v>
      </c>
      <c r="C119" s="431" t="s">
        <v>32</v>
      </c>
      <c r="D119" s="435">
        <f>SUMIF(Composições!$B$127:$B$1467,Tabela13[[#This Row],[DESCRIÇÃO ITEM]],Composições!$F$127:$F$1467)-SUMIF($I$6:$I$44,Tabela13[[#This Row],[DESCRIÇÃO ITEM]],$J$6:$J$44)</f>
        <v>0</v>
      </c>
      <c r="E119" s="435">
        <f>VLOOKUP(Tabela13[[#This Row],[DESCRIÇÃO ITEM]],Insumos!$A$2:$C$203,3,FALSE)</f>
        <v>396.11</v>
      </c>
      <c r="F119" s="435">
        <f>ROUND(Tabela13[[#This Row],[QNT]]*Tabela13[[#This Row],[VL UNI.]],2)</f>
        <v>0</v>
      </c>
    </row>
    <row r="120" spans="1:6" hidden="1" x14ac:dyDescent="0.2">
      <c r="A120" s="434" t="s">
        <v>782</v>
      </c>
      <c r="B120" s="430" t="s">
        <v>233</v>
      </c>
      <c r="C120" s="431" t="s">
        <v>32</v>
      </c>
      <c r="D120" s="435">
        <f>SUMIF(Composições!$B$127:$B$1467,Tabela13[[#This Row],[DESCRIÇÃO ITEM]],Composições!$F$127:$F$1467)-SUMIF($I$6:$I$44,Tabela13[[#This Row],[DESCRIÇÃO ITEM]],$J$6:$J$44)</f>
        <v>0</v>
      </c>
      <c r="E120" s="435">
        <f>VLOOKUP(Tabela13[[#This Row],[DESCRIÇÃO ITEM]],Insumos!$A$2:$C$203,3,FALSE)</f>
        <v>6.81</v>
      </c>
      <c r="F120" s="435">
        <f>ROUND(Tabela13[[#This Row],[QNT]]*Tabela13[[#This Row],[VL UNI.]],2)</f>
        <v>0</v>
      </c>
    </row>
    <row r="121" spans="1:6" x14ac:dyDescent="0.2">
      <c r="A121" s="436">
        <v>401686</v>
      </c>
      <c r="B121" s="430" t="s">
        <v>788</v>
      </c>
      <c r="C121" s="431" t="s">
        <v>32</v>
      </c>
      <c r="D121" s="435">
        <f>SUMIF(Composições!$B$127:$B$1467,Tabela13[[#This Row],[DESCRIÇÃO ITEM]],Composições!$F$127:$F$1467)-SUMIF($I$6:$I$44,Tabela13[[#This Row],[DESCRIÇÃO ITEM]],$J$6:$J$44)</f>
        <v>403</v>
      </c>
      <c r="E121" s="435">
        <f>VLOOKUP(Tabela13[[#This Row],[DESCRIÇÃO ITEM]],Insumos!$A$2:$C$203,3,FALSE)</f>
        <v>68.13</v>
      </c>
      <c r="F121" s="435">
        <f>ROUND(Tabela13[[#This Row],[QNT]]*Tabela13[[#This Row],[VL UNI.]],2)</f>
        <v>27456.39</v>
      </c>
    </row>
    <row r="122" spans="1:6" x14ac:dyDescent="0.2">
      <c r="A122" s="434">
        <v>401756</v>
      </c>
      <c r="B122" s="430" t="s">
        <v>702</v>
      </c>
      <c r="C122" s="431" t="s">
        <v>32</v>
      </c>
      <c r="D122" s="435">
        <f>SUMIF(Composições!$B$127:$B$1467,Tabela13[[#This Row],[DESCRIÇÃO ITEM]],Composições!$F$127:$F$1467)-SUMIF($I$6:$I$44,Tabela13[[#This Row],[DESCRIÇÃO ITEM]],$J$6:$J$44)</f>
        <v>1039</v>
      </c>
      <c r="E122" s="435">
        <f>VLOOKUP(Tabela13[[#This Row],[DESCRIÇÃO ITEM]],Insumos!$A$2:$C$203,3,FALSE)</f>
        <v>114.24</v>
      </c>
      <c r="F122" s="435">
        <f>ROUND(Tabela13[[#This Row],[QNT]]*Tabela13[[#This Row],[VL UNI.]],2)</f>
        <v>118695.36</v>
      </c>
    </row>
    <row r="123" spans="1:6" hidden="1" x14ac:dyDescent="0.2">
      <c r="A123" s="436">
        <v>402475</v>
      </c>
      <c r="B123" s="430" t="s">
        <v>107</v>
      </c>
      <c r="C123" s="431" t="s">
        <v>32</v>
      </c>
      <c r="D123" s="435">
        <f>SUMIF(Composições!$B$127:$B$1467,Tabela13[[#This Row],[DESCRIÇÃO ITEM]],Composições!$F$127:$F$1467)-SUMIF($I$6:$I$44,Tabela13[[#This Row],[DESCRIÇÃO ITEM]],$J$6:$J$44)</f>
        <v>0</v>
      </c>
      <c r="E123" s="435">
        <f>VLOOKUP(Tabela13[[#This Row],[DESCRIÇÃO ITEM]],Insumos!$A$2:$C$203,3,FALSE)</f>
        <v>40.39</v>
      </c>
      <c r="F123" s="435">
        <f>ROUND(Tabela13[[#This Row],[QNT]]*Tabela13[[#This Row],[VL UNI.]],2)</f>
        <v>0</v>
      </c>
    </row>
    <row r="124" spans="1:6" x14ac:dyDescent="0.2">
      <c r="A124" s="434">
        <v>402962</v>
      </c>
      <c r="B124" s="430" t="s">
        <v>701</v>
      </c>
      <c r="C124" s="431" t="s">
        <v>32</v>
      </c>
      <c r="D124" s="435">
        <f>SUMIF(Composições!$B$127:$B$1467,Tabela13[[#This Row],[DESCRIÇÃO ITEM]],Composições!$F$127:$F$1467)-SUMIF($I$6:$I$44,Tabela13[[#This Row],[DESCRIÇÃO ITEM]],$J$6:$J$44)</f>
        <v>1820</v>
      </c>
      <c r="E124" s="435">
        <f>VLOOKUP(Tabela13[[#This Row],[DESCRIÇÃO ITEM]],Insumos!$A$2:$C$203,3,FALSE)</f>
        <v>101.43</v>
      </c>
      <c r="F124" s="435">
        <f>ROUND(Tabela13[[#This Row],[QNT]]*Tabela13[[#This Row],[VL UNI.]],2)</f>
        <v>184602.6</v>
      </c>
    </row>
    <row r="125" spans="1:6" x14ac:dyDescent="0.2">
      <c r="A125" s="436">
        <v>402537</v>
      </c>
      <c r="B125" s="430" t="s">
        <v>653</v>
      </c>
      <c r="C125" s="431" t="s">
        <v>32</v>
      </c>
      <c r="D125" s="435">
        <f>SUMIF(Composições!$B$127:$B$1467,Tabela13[[#This Row],[DESCRIÇÃO ITEM]],Composições!$F$127:$F$1467)-SUMIF($I$6:$I$44,Tabela13[[#This Row],[DESCRIÇÃO ITEM]],$J$6:$J$44)</f>
        <v>483</v>
      </c>
      <c r="E125" s="435">
        <f>VLOOKUP(Tabela13[[#This Row],[DESCRIÇÃO ITEM]],Insumos!$A$2:$C$203,3,FALSE)</f>
        <v>88.3</v>
      </c>
      <c r="F125" s="435">
        <f>ROUND(Tabela13[[#This Row],[QNT]]*Tabela13[[#This Row],[VL UNI.]],2)</f>
        <v>42648.9</v>
      </c>
    </row>
    <row r="126" spans="1:6" x14ac:dyDescent="0.2">
      <c r="A126" s="434">
        <v>400974</v>
      </c>
      <c r="B126" s="430" t="s">
        <v>280</v>
      </c>
      <c r="C126" s="431" t="s">
        <v>32</v>
      </c>
      <c r="D126" s="435">
        <f>SUMIF(Composições!$B$127:$B$1467,Tabela13[[#This Row],[DESCRIÇÃO ITEM]],Composições!$F$127:$F$1467)-SUMIF($I$6:$I$44,Tabela13[[#This Row],[DESCRIÇÃO ITEM]],$J$6:$J$44)</f>
        <v>1384</v>
      </c>
      <c r="E126" s="435">
        <f>VLOOKUP(Tabela13[[#This Row],[DESCRIÇÃO ITEM]],Insumos!$A$2:$C$203,3,FALSE)</f>
        <v>3.33</v>
      </c>
      <c r="F126" s="435">
        <f>ROUND(Tabela13[[#This Row],[QNT]]*Tabela13[[#This Row],[VL UNI.]],2)</f>
        <v>4608.72</v>
      </c>
    </row>
    <row r="127" spans="1:6" hidden="1" x14ac:dyDescent="0.2">
      <c r="A127" s="436" t="s">
        <v>782</v>
      </c>
      <c r="B127" s="430" t="s">
        <v>565</v>
      </c>
      <c r="C127" s="431" t="s">
        <v>32</v>
      </c>
      <c r="D127" s="435">
        <f>SUMIF(Composições!$B$127:$B$1467,Tabela13[[#This Row],[DESCRIÇÃO ITEM]],Composições!$F$127:$F$1467)-SUMIF($I$6:$I$44,Tabela13[[#This Row],[DESCRIÇÃO ITEM]],$J$6:$J$44)</f>
        <v>0</v>
      </c>
      <c r="E127" s="435">
        <f>VLOOKUP(Tabela13[[#This Row],[DESCRIÇÃO ITEM]],Insumos!$A$2:$C$203,3,FALSE)</f>
        <v>0</v>
      </c>
      <c r="F127" s="435">
        <f>ROUND(Tabela13[[#This Row],[QNT]]*Tabela13[[#This Row],[VL UNI.]],2)</f>
        <v>0</v>
      </c>
    </row>
    <row r="128" spans="1:6" hidden="1" x14ac:dyDescent="0.2">
      <c r="A128" s="434" t="s">
        <v>782</v>
      </c>
      <c r="B128" s="430" t="s">
        <v>506</v>
      </c>
      <c r="C128" s="431" t="s">
        <v>32</v>
      </c>
      <c r="D128" s="435">
        <f>SUMIF(Composições!$B$127:$B$1467,Tabela13[[#This Row],[DESCRIÇÃO ITEM]],Composições!$F$127:$F$1467)-SUMIF($I$6:$I$44,Tabela13[[#This Row],[DESCRIÇÃO ITEM]],$J$6:$J$44)</f>
        <v>0</v>
      </c>
      <c r="E128" s="435">
        <f>VLOOKUP(Tabela13[[#This Row],[DESCRIÇÃO ITEM]],Insumos!$A$2:$C$203,3,FALSE)</f>
        <v>0</v>
      </c>
      <c r="F128" s="435">
        <f>ROUND(Tabela13[[#This Row],[QNT]]*Tabela13[[#This Row],[VL UNI.]],2)</f>
        <v>0</v>
      </c>
    </row>
    <row r="129" spans="1:6" hidden="1" x14ac:dyDescent="0.2">
      <c r="A129" s="436" t="s">
        <v>782</v>
      </c>
      <c r="B129" s="430" t="s">
        <v>256</v>
      </c>
      <c r="C129" s="431" t="s">
        <v>32</v>
      </c>
      <c r="D129" s="435">
        <f>SUMIF(Composições!$B$127:$B$1467,Tabela13[[#This Row],[DESCRIÇÃO ITEM]],Composições!$F$127:$F$1467)-SUMIF($I$6:$I$44,Tabela13[[#This Row],[DESCRIÇÃO ITEM]],$J$6:$J$44)</f>
        <v>0</v>
      </c>
      <c r="E129" s="435">
        <f>VLOOKUP(Tabela13[[#This Row],[DESCRIÇÃO ITEM]],Insumos!$A$2:$C$203,3,FALSE)</f>
        <v>0</v>
      </c>
      <c r="F129" s="435">
        <f>ROUND(Tabela13[[#This Row],[QNT]]*Tabela13[[#This Row],[VL UNI.]],2)</f>
        <v>0</v>
      </c>
    </row>
    <row r="130" spans="1:6" hidden="1" x14ac:dyDescent="0.2">
      <c r="A130" s="434" t="s">
        <v>782</v>
      </c>
      <c r="B130" s="430" t="s">
        <v>503</v>
      </c>
      <c r="C130" s="431" t="s">
        <v>32</v>
      </c>
      <c r="D130" s="435">
        <f>SUMIF(Composições!$B$127:$B$1467,Tabela13[[#This Row],[DESCRIÇÃO ITEM]],Composições!$F$127:$F$1467)-SUMIF($I$6:$I$44,Tabela13[[#This Row],[DESCRIÇÃO ITEM]],$J$6:$J$44)</f>
        <v>0</v>
      </c>
      <c r="E130" s="435">
        <f>VLOOKUP(Tabela13[[#This Row],[DESCRIÇÃO ITEM]],Insumos!$A$2:$C$203,3,FALSE)</f>
        <v>0</v>
      </c>
      <c r="F130" s="435">
        <f>ROUND(Tabela13[[#This Row],[QNT]]*Tabela13[[#This Row],[VL UNI.]],2)</f>
        <v>0</v>
      </c>
    </row>
    <row r="131" spans="1:6" hidden="1" x14ac:dyDescent="0.2">
      <c r="A131" s="436" t="s">
        <v>782</v>
      </c>
      <c r="B131" s="430" t="s">
        <v>254</v>
      </c>
      <c r="C131" s="431" t="s">
        <v>32</v>
      </c>
      <c r="D131" s="435">
        <f>SUMIF(Composições!$B$127:$B$1467,Tabela13[[#This Row],[DESCRIÇÃO ITEM]],Composições!$F$127:$F$1467)-SUMIF($I$6:$I$44,Tabela13[[#This Row],[DESCRIÇÃO ITEM]],$J$6:$J$44)</f>
        <v>0</v>
      </c>
      <c r="E131" s="435">
        <f>VLOOKUP(Tabela13[[#This Row],[DESCRIÇÃO ITEM]],Insumos!$A$2:$C$203,3,FALSE)</f>
        <v>0</v>
      </c>
      <c r="F131" s="435">
        <f>ROUND(Tabela13[[#This Row],[QNT]]*Tabela13[[#This Row],[VL UNI.]],2)</f>
        <v>0</v>
      </c>
    </row>
    <row r="132" spans="1:6" hidden="1" x14ac:dyDescent="0.2">
      <c r="A132" s="434" t="s">
        <v>782</v>
      </c>
      <c r="B132" s="430" t="s">
        <v>179</v>
      </c>
      <c r="C132" s="431" t="s">
        <v>32</v>
      </c>
      <c r="D132" s="435">
        <f>SUMIF(Composições!$B$127:$B$1467,Tabela13[[#This Row],[DESCRIÇÃO ITEM]],Composições!$F$127:$F$1467)-SUMIF($I$6:$I$44,Tabela13[[#This Row],[DESCRIÇÃO ITEM]],$J$6:$J$44)</f>
        <v>0</v>
      </c>
      <c r="E132" s="435">
        <f>VLOOKUP(Tabela13[[#This Row],[DESCRIÇÃO ITEM]],Insumos!$A$2:$C$203,3,FALSE)</f>
        <v>0</v>
      </c>
      <c r="F132" s="435">
        <f>ROUND(Tabela13[[#This Row],[QNT]]*Tabela13[[#This Row],[VL UNI.]],2)</f>
        <v>0</v>
      </c>
    </row>
    <row r="133" spans="1:6" x14ac:dyDescent="0.2">
      <c r="A133" s="434" t="s">
        <v>795</v>
      </c>
      <c r="B133" s="458" t="s">
        <v>789</v>
      </c>
      <c r="C133" s="431" t="s">
        <v>32</v>
      </c>
      <c r="D133" s="435">
        <f>SUMIF(Composições!$B$127:$B$1467,Tabela13[[#This Row],[DESCRIÇÃO ITEM]],Composições!$F$127:$F$1467)-SUMIF($I$6:$I$44,Tabela13[[#This Row],[DESCRIÇÃO ITEM]],$J$6:$J$44)</f>
        <v>1018</v>
      </c>
      <c r="E133" s="435">
        <f>VLOOKUP(Tabela13[[#This Row],[DESCRIÇÃO ITEM]],Insumos!$A$2:$C$203,3,FALSE)</f>
        <v>10.119999999999999</v>
      </c>
      <c r="F133" s="435">
        <f>ROUND(Tabela13[[#This Row],[QNT]]*Tabela13[[#This Row],[VL UNI.]],2)</f>
        <v>10302.16</v>
      </c>
    </row>
    <row r="134" spans="1:6" hidden="1" x14ac:dyDescent="0.2">
      <c r="A134" s="436">
        <v>401370</v>
      </c>
      <c r="B134" s="430" t="s">
        <v>36</v>
      </c>
      <c r="C134" s="431" t="s">
        <v>32</v>
      </c>
      <c r="D134" s="435">
        <f>SUMIF(Composições!$B$127:$B$1467,Tabela13[[#This Row],[DESCRIÇÃO ITEM]],Composições!$F$127:$F$1467)-SUMIF($I$6:$I$44,Tabela13[[#This Row],[DESCRIÇÃO ITEM]],$J$6:$J$44)</f>
        <v>0</v>
      </c>
      <c r="E134" s="435">
        <f>VLOOKUP(Tabela13[[#This Row],[DESCRIÇÃO ITEM]],Insumos!$A$2:$C$203,3,FALSE)</f>
        <v>16.350000000000001</v>
      </c>
      <c r="F134" s="435">
        <f>ROUND(Tabela13[[#This Row],[QNT]]*Tabela13[[#This Row],[VL UNI.]],2)</f>
        <v>0</v>
      </c>
    </row>
    <row r="135" spans="1:6" hidden="1" x14ac:dyDescent="0.2">
      <c r="A135" s="434" t="s">
        <v>782</v>
      </c>
      <c r="B135" s="430" t="s">
        <v>44</v>
      </c>
      <c r="C135" s="431" t="s">
        <v>32</v>
      </c>
      <c r="D135" s="435">
        <f>SUMIF(Composições!$B$127:$B$1467,Tabela13[[#This Row],[DESCRIÇÃO ITEM]],Composições!$F$127:$F$1467)-SUMIF($I$6:$I$44,Tabela13[[#This Row],[DESCRIÇÃO ITEM]],$J$6:$J$44)</f>
        <v>0</v>
      </c>
      <c r="E135" s="435">
        <f>VLOOKUP(Tabela13[[#This Row],[DESCRIÇÃO ITEM]],Insumos!$A$2:$C$203,3,FALSE)</f>
        <v>3.57</v>
      </c>
      <c r="F135" s="435">
        <f>ROUND(Tabela13[[#This Row],[QNT]]*Tabela13[[#This Row],[VL UNI.]],2)</f>
        <v>0</v>
      </c>
    </row>
    <row r="136" spans="1:6" hidden="1" x14ac:dyDescent="0.2">
      <c r="A136" s="436" t="s">
        <v>782</v>
      </c>
      <c r="B136" s="430" t="s">
        <v>187</v>
      </c>
      <c r="C136" s="431" t="s">
        <v>32</v>
      </c>
      <c r="D136" s="435">
        <f>SUMIF(Composições!$B$127:$B$1467,Tabela13[[#This Row],[DESCRIÇÃO ITEM]],Composições!$F$127:$F$1467)-SUMIF($I$6:$I$44,Tabela13[[#This Row],[DESCRIÇÃO ITEM]],$J$6:$J$44)</f>
        <v>0</v>
      </c>
      <c r="E136" s="435">
        <f>VLOOKUP(Tabela13[[#This Row],[DESCRIÇÃO ITEM]],Insumos!$A$2:$C$203,3,FALSE)</f>
        <v>24.5</v>
      </c>
      <c r="F136" s="435">
        <f>ROUND(Tabela13[[#This Row],[QNT]]*Tabela13[[#This Row],[VL UNI.]],2)</f>
        <v>0</v>
      </c>
    </row>
    <row r="137" spans="1:6" x14ac:dyDescent="0.2">
      <c r="A137" s="434">
        <v>402875</v>
      </c>
      <c r="B137" s="430" t="s">
        <v>648</v>
      </c>
      <c r="C137" s="431" t="s">
        <v>32</v>
      </c>
      <c r="D137" s="435">
        <f>SUMIF(Composições!$B$127:$B$1467,Tabela13[[#This Row],[DESCRIÇÃO ITEM]],Composições!$F$127:$F$1467)-SUMIF($I$6:$I$44,Tabela13[[#This Row],[DESCRIÇÃO ITEM]],$J$6:$J$44)</f>
        <v>149</v>
      </c>
      <c r="E137" s="435">
        <f>VLOOKUP(Tabela13[[#This Row],[DESCRIÇÃO ITEM]],Insumos!$A$2:$C$203,3,FALSE)</f>
        <v>113.83</v>
      </c>
      <c r="F137" s="435">
        <f>ROUND(Tabela13[[#This Row],[QNT]]*Tabela13[[#This Row],[VL UNI.]],2)</f>
        <v>16960.669999999998</v>
      </c>
    </row>
    <row r="138" spans="1:6" hidden="1" x14ac:dyDescent="0.2">
      <c r="A138" s="436" t="s">
        <v>782</v>
      </c>
      <c r="B138" s="430" t="s">
        <v>576</v>
      </c>
      <c r="C138" s="431"/>
      <c r="D138" s="435">
        <f>SUMIF(Composições!$B$127:$B$1467,Tabela13[[#This Row],[DESCRIÇÃO ITEM]],Composições!$F$127:$F$1467)-SUMIF($I$6:$I$44,Tabela13[[#This Row],[DESCRIÇÃO ITEM]],$J$6:$J$44)</f>
        <v>0</v>
      </c>
      <c r="E138" s="435">
        <f>VLOOKUP(Tabela13[[#This Row],[DESCRIÇÃO ITEM]],Insumos!$A$2:$C$203,3,FALSE)</f>
        <v>2.06</v>
      </c>
      <c r="F138" s="435">
        <f>ROUND(Tabela13[[#This Row],[QNT]]*Tabela13[[#This Row],[VL UNI.]],2)</f>
        <v>0</v>
      </c>
    </row>
    <row r="139" spans="1:6" hidden="1" x14ac:dyDescent="0.2">
      <c r="A139" s="434" t="s">
        <v>782</v>
      </c>
      <c r="B139" s="430" t="s">
        <v>240</v>
      </c>
      <c r="C139" s="431" t="s">
        <v>32</v>
      </c>
      <c r="D139" s="435">
        <f>SUMIF(Composições!$B$127:$B$1467,Tabela13[[#This Row],[DESCRIÇÃO ITEM]],Composições!$F$127:$F$1467)-SUMIF($I$6:$I$44,Tabela13[[#This Row],[DESCRIÇÃO ITEM]],$J$6:$J$44)</f>
        <v>0</v>
      </c>
      <c r="E139" s="435">
        <f>VLOOKUP(Tabela13[[#This Row],[DESCRIÇÃO ITEM]],Insumos!$A$2:$C$203,3,FALSE)</f>
        <v>1.72</v>
      </c>
      <c r="F139" s="435">
        <f>ROUND(Tabela13[[#This Row],[QNT]]*Tabela13[[#This Row],[VL UNI.]],2)</f>
        <v>0</v>
      </c>
    </row>
    <row r="140" spans="1:6" hidden="1" x14ac:dyDescent="0.2">
      <c r="A140" s="436" t="s">
        <v>782</v>
      </c>
      <c r="B140" s="430" t="s">
        <v>396</v>
      </c>
      <c r="C140" s="431" t="s">
        <v>32</v>
      </c>
      <c r="D140" s="435">
        <f>SUMIF(Composições!$B$127:$B$1467,Tabela13[[#This Row],[DESCRIÇÃO ITEM]],Composições!$F$127:$F$1467)-SUMIF($I$6:$I$44,Tabela13[[#This Row],[DESCRIÇÃO ITEM]],$J$6:$J$44)</f>
        <v>0</v>
      </c>
      <c r="E140" s="435">
        <f>VLOOKUP(Tabela13[[#This Row],[DESCRIÇÃO ITEM]],Insumos!$A$2:$C$203,3,FALSE)</f>
        <v>216.96</v>
      </c>
      <c r="F140" s="435">
        <f>ROUND(Tabela13[[#This Row],[QNT]]*Tabela13[[#This Row],[VL UNI.]],2)</f>
        <v>0</v>
      </c>
    </row>
    <row r="141" spans="1:6" hidden="1" x14ac:dyDescent="0.2">
      <c r="A141" s="434" t="s">
        <v>782</v>
      </c>
      <c r="B141" s="430" t="s">
        <v>645</v>
      </c>
      <c r="C141" s="431" t="s">
        <v>32</v>
      </c>
      <c r="D141" s="435">
        <f>SUMIF(Composições!$B$127:$B$1467,Tabela13[[#This Row],[DESCRIÇÃO ITEM]],Composições!$F$127:$F$1467)-SUMIF($I$6:$I$44,Tabela13[[#This Row],[DESCRIÇÃO ITEM]],$J$6:$J$44)</f>
        <v>0</v>
      </c>
      <c r="E141" s="435">
        <f>VLOOKUP(Tabela13[[#This Row],[DESCRIÇÃO ITEM]],Insumos!$A$2:$C$203,3,FALSE)</f>
        <v>13.25</v>
      </c>
      <c r="F141" s="435">
        <f>ROUND(Tabela13[[#This Row],[QNT]]*Tabela13[[#This Row],[VL UNI.]],2)</f>
        <v>0</v>
      </c>
    </row>
    <row r="142" spans="1:6" x14ac:dyDescent="0.2">
      <c r="A142" s="436">
        <v>403310</v>
      </c>
      <c r="B142" s="430" t="s">
        <v>175</v>
      </c>
      <c r="C142" s="431" t="s">
        <v>760</v>
      </c>
      <c r="D142" s="435">
        <f>SUMIF(Composições!$B$127:$B$1467,Tabela13[[#This Row],[DESCRIÇÃO ITEM]],Composições!$F$127:$F$1467)-SUMIF($I$6:$I$44,Tabela13[[#This Row],[DESCRIÇÃO ITEM]],$J$6:$J$44)</f>
        <v>490</v>
      </c>
      <c r="E142" s="435">
        <f>VLOOKUP(Tabela13[[#This Row],[DESCRIÇÃO ITEM]],Insumos!$A$2:$C$203,3,FALSE)</f>
        <v>649.99</v>
      </c>
      <c r="F142" s="435">
        <f>Tabela13[[#This Row],[QNT]]*Tabela13[[#This Row],[VL UNI.]]</f>
        <v>318495.09999999998</v>
      </c>
    </row>
    <row r="143" spans="1:6" x14ac:dyDescent="0.2">
      <c r="A143" s="434">
        <v>403064</v>
      </c>
      <c r="B143" s="430" t="s">
        <v>176</v>
      </c>
      <c r="C143" s="431" t="s">
        <v>760</v>
      </c>
      <c r="D143" s="435">
        <f>SUMIF(Composições!$B$127:$B$1467,Tabela13[[#This Row],[DESCRIÇÃO ITEM]],Composições!$F$127:$F$1467)-SUMIF($I$6:$I$44,Tabela13[[#This Row],[DESCRIÇÃO ITEM]],$J$6:$J$44)</f>
        <v>7</v>
      </c>
      <c r="E143" s="435">
        <f>VLOOKUP(Tabela13[[#This Row],[DESCRIÇÃO ITEM]],Insumos!$A$2:$C$203,3,FALSE)</f>
        <v>854.76</v>
      </c>
      <c r="F143" s="435">
        <f>Tabela13[[#This Row],[QNT]]*Tabela13[[#This Row],[VL UNI.]]</f>
        <v>5983.32</v>
      </c>
    </row>
    <row r="144" spans="1:6" x14ac:dyDescent="0.2">
      <c r="A144" s="436">
        <v>404086</v>
      </c>
      <c r="B144" s="430" t="s">
        <v>575</v>
      </c>
      <c r="C144" s="431" t="s">
        <v>760</v>
      </c>
      <c r="D144" s="435">
        <f>SUMIF(Composições!$B$127:$B$1467,Tabela13[[#This Row],[DESCRIÇÃO ITEM]],Composições!$F$127:$F$1467)-SUMIF($I$6:$I$44,Tabela13[[#This Row],[DESCRIÇÃO ITEM]],$J$6:$J$44)</f>
        <v>495</v>
      </c>
      <c r="E144" s="435">
        <f>VLOOKUP(Tabela13[[#This Row],[DESCRIÇÃO ITEM]],Insumos!$A$2:$C$203,3,FALSE)</f>
        <v>333.17</v>
      </c>
      <c r="F144" s="435">
        <f>Tabela13[[#This Row],[QNT]]*Tabela13[[#This Row],[VL UNI.]]</f>
        <v>164919.15</v>
      </c>
    </row>
    <row r="145" spans="1:6" x14ac:dyDescent="0.2">
      <c r="A145" s="440"/>
      <c r="B145" s="441" t="s">
        <v>696</v>
      </c>
      <c r="C145" s="442"/>
      <c r="D145" s="443"/>
      <c r="E145" s="443"/>
      <c r="F145" s="444">
        <f>IF(SUBTOTAL(109,Tabela13[VALOR TOTAL])&lt;=0.02,0,SUBTOTAL(109,Tabela13[VALOR TOTAL])+0.01)</f>
        <v>3242490.38</v>
      </c>
    </row>
    <row r="147" spans="1:6" x14ac:dyDescent="0.2">
      <c r="F147" s="432"/>
    </row>
    <row r="149" spans="1:6" x14ac:dyDescent="0.2">
      <c r="F149" s="433"/>
    </row>
  </sheetData>
  <phoneticPr fontId="67" type="noConversion"/>
  <conditionalFormatting sqref="B93">
    <cfRule type="duplicateValues" dxfId="15" priority="10"/>
  </conditionalFormatting>
  <conditionalFormatting sqref="B49">
    <cfRule type="duplicateValues" dxfId="14" priority="9"/>
  </conditionalFormatting>
  <conditionalFormatting sqref="I6:I44">
    <cfRule type="duplicateValues" dxfId="13" priority="154"/>
  </conditionalFormatting>
  <conditionalFormatting sqref="B6:B48 B50:B92 B94:B132 B134:B144">
    <cfRule type="duplicateValues" dxfId="12" priority="155"/>
  </conditionalFormatting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ignoredErrors>
    <ignoredError sqref="A133" numberStoredAsText="1"/>
  </ignoredErrors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Lote-08_RDRA_34,5kV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'Lote-08_RDRA_34,5kV'!Area_de_impressao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Carlos Alberto Dias Filho</cp:lastModifiedBy>
  <cp:lastPrinted>2023-01-10T21:30:22Z</cp:lastPrinted>
  <dcterms:created xsi:type="dcterms:W3CDTF">2004-05-04T14:55:10Z</dcterms:created>
  <dcterms:modified xsi:type="dcterms:W3CDTF">2023-01-10T21:34:03Z</dcterms:modified>
</cp:coreProperties>
</file>