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R:\DFS_Compras\PROCESSOS_DATAGED_ENTRADA\EM_ANÁLISE\COTAÇÃO_ELETRÔNICA\COTACAO_007_2023_OBRAS_PLPT_Josi\FSC_DTE_18345_23_OBRAS_PLPT_LOTE_7\"/>
    </mc:Choice>
  </mc:AlternateContent>
  <xr:revisionPtr revIDLastSave="0" documentId="8_{49B82873-14B1-4624-8568-D5C12DB73964}" xr6:coauthVersionLast="47" xr6:coauthVersionMax="47" xr10:uidLastSave="{00000000-0000-0000-0000-000000000000}"/>
  <bookViews>
    <workbookView xWindow="-120" yWindow="-120" windowWidth="29040" windowHeight="15840" tabRatio="872" activeTab="5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7_RDRA_34,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Insumos!$A$1:$D$204</definedName>
    <definedName name="_xlnm._FilterDatabase" localSheetId="5" hidden="1">'Lote-07_RDRA_34,5kV'!$A$5:$J$184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'Lote-07_RDRA_34,5kV'!$A$1:$J$186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4" l="1"/>
  <c r="C2" i="3"/>
  <c r="C84" i="3" l="1"/>
  <c r="C20" i="3"/>
  <c r="C120" i="3"/>
  <c r="C87" i="3"/>
  <c r="C152" i="3"/>
  <c r="C31" i="3"/>
  <c r="C151" i="3"/>
  <c r="C134" i="3"/>
  <c r="C118" i="3"/>
  <c r="C175" i="3"/>
  <c r="C17" i="3"/>
  <c r="C32" i="3"/>
  <c r="C48" i="3"/>
  <c r="E39" i="28" s="1"/>
  <c r="C73" i="3"/>
  <c r="E57" i="28" s="1"/>
  <c r="C89" i="3"/>
  <c r="C150" i="3"/>
  <c r="E126" i="28" s="1"/>
  <c r="C133" i="3"/>
  <c r="C117" i="3"/>
  <c r="C187" i="3"/>
  <c r="C106" i="3"/>
  <c r="E84" i="28" s="1"/>
  <c r="C70" i="3"/>
  <c r="E54" i="28" s="1"/>
  <c r="C19" i="3"/>
  <c r="E21" i="28" s="1"/>
  <c r="C135" i="3"/>
  <c r="E111" i="28" s="1"/>
  <c r="C18" i="3"/>
  <c r="C47" i="3"/>
  <c r="C16" i="3"/>
  <c r="C74" i="3"/>
  <c r="C149" i="3"/>
  <c r="E125" i="28" s="1"/>
  <c r="C116" i="3"/>
  <c r="E92" i="28" s="1"/>
  <c r="C186" i="3"/>
  <c r="E81" i="28" s="1"/>
  <c r="C15" i="3"/>
  <c r="C34" i="3"/>
  <c r="C50" i="3"/>
  <c r="C75" i="3"/>
  <c r="C91" i="3"/>
  <c r="C148" i="3"/>
  <c r="E124" i="28" s="1"/>
  <c r="C131" i="3"/>
  <c r="E107" i="28" s="1"/>
  <c r="C115" i="3"/>
  <c r="E91" i="28" s="1"/>
  <c r="C185" i="3"/>
  <c r="E140" i="28" s="1"/>
  <c r="C100" i="3"/>
  <c r="C103" i="3"/>
  <c r="C71" i="3"/>
  <c r="C119" i="3"/>
  <c r="C72" i="3"/>
  <c r="E56" i="28" s="1"/>
  <c r="C49" i="3"/>
  <c r="E40" i="28" s="1"/>
  <c r="C90" i="3"/>
  <c r="E70" i="28" s="1"/>
  <c r="C132" i="3"/>
  <c r="E108" i="28" s="1"/>
  <c r="C14" i="3"/>
  <c r="E16" i="28" s="1"/>
  <c r="C35" i="3"/>
  <c r="C51" i="3"/>
  <c r="C76" i="3"/>
  <c r="C92" i="3"/>
  <c r="E72" i="28" s="1"/>
  <c r="C147" i="3"/>
  <c r="E123" i="28" s="1"/>
  <c r="C130" i="3"/>
  <c r="E106" i="28" s="1"/>
  <c r="C114" i="3"/>
  <c r="E90" i="28" s="1"/>
  <c r="C184" i="3"/>
  <c r="C44" i="3"/>
  <c r="C68" i="3"/>
  <c r="C5" i="3"/>
  <c r="C4" i="3"/>
  <c r="E6" i="28" s="1"/>
  <c r="C3" i="3"/>
  <c r="C153" i="3"/>
  <c r="C88" i="3"/>
  <c r="C33" i="3"/>
  <c r="E51" i="28" s="1"/>
  <c r="C13" i="3"/>
  <c r="C36" i="3"/>
  <c r="C61" i="3"/>
  <c r="C77" i="3"/>
  <c r="C93" i="3"/>
  <c r="E73" i="28" s="1"/>
  <c r="C145" i="3"/>
  <c r="E121" i="28" s="1"/>
  <c r="C129" i="3"/>
  <c r="E105" i="28" s="1"/>
  <c r="C113" i="3"/>
  <c r="C183" i="3"/>
  <c r="C12" i="3"/>
  <c r="C37" i="3"/>
  <c r="C62" i="3"/>
  <c r="E48" i="28" s="1"/>
  <c r="C78" i="3"/>
  <c r="C94" i="3"/>
  <c r="E74" i="28" s="1"/>
  <c r="C144" i="3"/>
  <c r="E120" i="28" s="1"/>
  <c r="C128" i="3"/>
  <c r="E104" i="28" s="1"/>
  <c r="C112" i="3"/>
  <c r="C182" i="3"/>
  <c r="C86" i="3"/>
  <c r="C138" i="3"/>
  <c r="E114" i="28" s="1"/>
  <c r="C122" i="3"/>
  <c r="E98" i="28" s="1"/>
  <c r="C45" i="3"/>
  <c r="C104" i="3"/>
  <c r="E83" i="28" s="1"/>
  <c r="C11" i="3"/>
  <c r="C79" i="3"/>
  <c r="C143" i="3"/>
  <c r="C111" i="3"/>
  <c r="C181" i="3"/>
  <c r="E136" i="28" s="1"/>
  <c r="C10" i="3"/>
  <c r="E12" i="28" s="1"/>
  <c r="C39" i="3"/>
  <c r="E32" i="28" s="1"/>
  <c r="C64" i="3"/>
  <c r="C80" i="3"/>
  <c r="E60" i="28" s="1"/>
  <c r="C96" i="3"/>
  <c r="C142" i="3"/>
  <c r="C126" i="3"/>
  <c r="C110" i="3"/>
  <c r="E86" i="28" s="1"/>
  <c r="C180" i="3"/>
  <c r="C9" i="3"/>
  <c r="E11" i="28" s="1"/>
  <c r="C40" i="3"/>
  <c r="E33" i="28" s="1"/>
  <c r="C65" i="3"/>
  <c r="C81" i="3"/>
  <c r="C97" i="3"/>
  <c r="C141" i="3"/>
  <c r="C125" i="3"/>
  <c r="E101" i="28" s="1"/>
  <c r="C109" i="3"/>
  <c r="E87" i="28" s="1"/>
  <c r="C179" i="3"/>
  <c r="E138" i="28" s="1"/>
  <c r="C22" i="3"/>
  <c r="C69" i="3"/>
  <c r="E53" i="28" s="1"/>
  <c r="C63" i="3"/>
  <c r="C6" i="3"/>
  <c r="C21" i="3"/>
  <c r="C136" i="3"/>
  <c r="E112" i="28" s="1"/>
  <c r="C46" i="3"/>
  <c r="E37" i="28" s="1"/>
  <c r="C38" i="3"/>
  <c r="C95" i="3"/>
  <c r="C127" i="3"/>
  <c r="C24" i="3"/>
  <c r="C8" i="3"/>
  <c r="C41" i="3"/>
  <c r="C66" i="3"/>
  <c r="E47" i="28" s="1"/>
  <c r="C82" i="3"/>
  <c r="E64" i="28" s="1"/>
  <c r="C98" i="3"/>
  <c r="E77" i="28" s="1"/>
  <c r="C140" i="3"/>
  <c r="E116" i="28" s="1"/>
  <c r="C124" i="3"/>
  <c r="E100" i="28" s="1"/>
  <c r="C108" i="3"/>
  <c r="C178" i="3"/>
  <c r="C23" i="3"/>
  <c r="C7" i="3"/>
  <c r="E9" i="28" s="1"/>
  <c r="C42" i="3"/>
  <c r="E35" i="28" s="1"/>
  <c r="C67" i="3"/>
  <c r="E49" i="28" s="1"/>
  <c r="C83" i="3"/>
  <c r="E65" i="28" s="1"/>
  <c r="C99" i="3"/>
  <c r="C139" i="3"/>
  <c r="C123" i="3"/>
  <c r="C107" i="3"/>
  <c r="C177" i="3"/>
  <c r="E135" i="28" s="1"/>
  <c r="C176" i="3"/>
  <c r="E134" i="28" s="1"/>
  <c r="C43" i="3"/>
  <c r="C85" i="3"/>
  <c r="E67" i="28" s="1"/>
  <c r="C101" i="3"/>
  <c r="E80" i="28" s="1"/>
  <c r="C137" i="3"/>
  <c r="C121" i="3"/>
  <c r="C105" i="3"/>
  <c r="C146" i="3"/>
  <c r="E122" i="28" s="1"/>
  <c r="F1396" i="2"/>
  <c r="D9" i="28"/>
  <c r="D13" i="28"/>
  <c r="D29" i="28"/>
  <c r="D54" i="28"/>
  <c r="D55" i="28"/>
  <c r="D59" i="28"/>
  <c r="D61" i="28"/>
  <c r="D78" i="28"/>
  <c r="D79" i="28"/>
  <c r="D139" i="28"/>
  <c r="D142" i="28"/>
  <c r="E141" i="28"/>
  <c r="E139" i="28"/>
  <c r="E137" i="28"/>
  <c r="E133" i="28"/>
  <c r="E132" i="28"/>
  <c r="E131" i="28"/>
  <c r="E130" i="28"/>
  <c r="E129" i="28"/>
  <c r="E128" i="28"/>
  <c r="E127" i="28"/>
  <c r="E119" i="28"/>
  <c r="E118" i="28"/>
  <c r="E117" i="28"/>
  <c r="E115" i="28"/>
  <c r="E113" i="28"/>
  <c r="E110" i="28"/>
  <c r="E109" i="28"/>
  <c r="E103" i="28"/>
  <c r="E102" i="28"/>
  <c r="E99" i="28"/>
  <c r="E97" i="28"/>
  <c r="E96" i="28"/>
  <c r="E95" i="28"/>
  <c r="E94" i="28"/>
  <c r="E93" i="28"/>
  <c r="E89" i="28"/>
  <c r="E88" i="28"/>
  <c r="E85" i="28"/>
  <c r="E82" i="28"/>
  <c r="E79" i="28"/>
  <c r="E78" i="28"/>
  <c r="E76" i="28"/>
  <c r="E75" i="28"/>
  <c r="E71" i="28"/>
  <c r="E69" i="28"/>
  <c r="E68" i="28"/>
  <c r="E66" i="28"/>
  <c r="E63" i="28"/>
  <c r="E62" i="28"/>
  <c r="E61" i="28"/>
  <c r="E59" i="28"/>
  <c r="E58" i="28"/>
  <c r="E55" i="28"/>
  <c r="E52" i="28"/>
  <c r="E50" i="28"/>
  <c r="E46" i="28"/>
  <c r="E45" i="28"/>
  <c r="E44" i="28"/>
  <c r="E43" i="28"/>
  <c r="E42" i="28"/>
  <c r="E41" i="28"/>
  <c r="E38" i="28"/>
  <c r="E36" i="28"/>
  <c r="E34" i="28"/>
  <c r="E31" i="28"/>
  <c r="E30" i="28"/>
  <c r="E29" i="28"/>
  <c r="E28" i="28"/>
  <c r="E27" i="28"/>
  <c r="E26" i="28"/>
  <c r="E25" i="28"/>
  <c r="E24" i="28"/>
  <c r="E23" i="28"/>
  <c r="E22" i="28"/>
  <c r="E20" i="28"/>
  <c r="E19" i="28"/>
  <c r="E18" i="28"/>
  <c r="E17" i="28"/>
  <c r="E15" i="28"/>
  <c r="E14" i="28"/>
  <c r="E13" i="28"/>
  <c r="E10" i="28"/>
  <c r="E8" i="28"/>
  <c r="E7" i="28"/>
  <c r="I171" i="22"/>
  <c r="G164" i="22"/>
  <c r="G163" i="22"/>
  <c r="G162" i="22"/>
  <c r="G161" i="22"/>
  <c r="G147" i="22"/>
  <c r="G146" i="22"/>
  <c r="G145" i="22"/>
  <c r="G144" i="22"/>
  <c r="G143" i="22"/>
  <c r="G142" i="22"/>
  <c r="G141" i="22"/>
  <c r="G140" i="22"/>
  <c r="G139" i="22"/>
  <c r="G138" i="22"/>
  <c r="I184" i="22"/>
  <c r="I183" i="22"/>
  <c r="J183" i="22" s="1"/>
  <c r="I172" i="22"/>
  <c r="J172" i="22" s="1"/>
  <c r="G1046" i="2"/>
  <c r="H1367" i="2"/>
  <c r="I1367" i="2" s="1"/>
  <c r="H1386" i="2"/>
  <c r="I1386" i="2" s="1"/>
  <c r="H1379" i="2"/>
  <c r="I1379" i="2" s="1"/>
  <c r="F29" i="28" l="1"/>
  <c r="F78" i="28"/>
  <c r="F79" i="28"/>
  <c r="F55" i="28"/>
  <c r="F9" i="28"/>
  <c r="F54" i="28"/>
  <c r="F61" i="28"/>
  <c r="F139" i="28"/>
  <c r="F59" i="28"/>
  <c r="F13" i="28"/>
  <c r="J184" i="22"/>
  <c r="C77" i="23" l="1"/>
  <c r="E76" i="23"/>
  <c r="E62" i="23"/>
  <c r="C50" i="23"/>
  <c r="C48" i="23"/>
  <c r="C46" i="23"/>
  <c r="C49" i="23"/>
  <c r="C51" i="23"/>
  <c r="C45" i="23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F1448" i="2"/>
  <c r="F1452" i="2"/>
  <c r="F1456" i="2"/>
  <c r="J44" i="28" s="1"/>
  <c r="F1455" i="2"/>
  <c r="F1449" i="2"/>
  <c r="F1453" i="2"/>
  <c r="F1447" i="2"/>
  <c r="F1451" i="2"/>
  <c r="F452" i="2"/>
  <c r="D42" i="28" l="1"/>
  <c r="F42" i="28" s="1"/>
  <c r="J41" i="28"/>
  <c r="D97" i="28"/>
  <c r="F97" i="28" s="1"/>
  <c r="J38" i="28"/>
  <c r="D27" i="28"/>
  <c r="F27" i="28" s="1"/>
  <c r="J39" i="28"/>
  <c r="D135" i="28"/>
  <c r="F135" i="28" s="1"/>
  <c r="J40" i="28"/>
  <c r="D81" i="28"/>
  <c r="F81" i="28" s="1"/>
  <c r="J36" i="28"/>
  <c r="D71" i="28"/>
  <c r="F71" i="28" s="1"/>
  <c r="J43" i="28"/>
  <c r="D141" i="28"/>
  <c r="F141" i="28" s="1"/>
  <c r="J37" i="28"/>
  <c r="D75" i="28"/>
  <c r="F75" i="28" s="1"/>
  <c r="J42" i="28"/>
  <c r="D138" i="28"/>
  <c r="F138" i="28" s="1"/>
  <c r="H140" i="22"/>
  <c r="H143" i="22"/>
  <c r="H145" i="22"/>
  <c r="H146" i="22"/>
  <c r="H147" i="22"/>
  <c r="E26" i="22" l="1"/>
  <c r="G26" i="22" s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H26" i="22"/>
  <c r="E60" i="23" l="1"/>
  <c r="E75" i="23" s="1"/>
  <c r="E58" i="23"/>
  <c r="A1471" i="2" l="1"/>
  <c r="A1474" i="2"/>
  <c r="A1477" i="2"/>
  <c r="A1480" i="2"/>
  <c r="A1482" i="2"/>
  <c r="E30" i="24"/>
  <c r="E108" i="22" l="1"/>
  <c r="G108" i="22" s="1"/>
  <c r="F1324" i="2"/>
  <c r="E109" i="22"/>
  <c r="G109" i="22" s="1"/>
  <c r="I109" i="22"/>
  <c r="F108" i="22" l="1"/>
  <c r="H108" i="22"/>
  <c r="F109" i="22"/>
  <c r="H109" i="22"/>
  <c r="F1326" i="2"/>
  <c r="F1325" i="2"/>
  <c r="E142" i="22" l="1"/>
  <c r="H142" i="22" s="1"/>
  <c r="E44" i="22"/>
  <c r="G44" i="22" s="1"/>
  <c r="F1053" i="2"/>
  <c r="E34" i="22"/>
  <c r="G34" i="22" s="1"/>
  <c r="F557" i="2"/>
  <c r="F34" i="22" l="1"/>
  <c r="H34" i="22"/>
  <c r="F44" i="22"/>
  <c r="H44" i="22"/>
  <c r="F1055" i="2"/>
  <c r="F1059" i="2"/>
  <c r="F1063" i="2"/>
  <c r="F1061" i="2"/>
  <c r="F1056" i="2"/>
  <c r="F1060" i="2"/>
  <c r="F1054" i="2"/>
  <c r="F1058" i="2"/>
  <c r="F1062" i="2"/>
  <c r="F1057" i="2"/>
  <c r="C52" i="23" l="1"/>
  <c r="E21" i="9" l="1"/>
  <c r="F36" i="9"/>
  <c r="E42" i="9"/>
  <c r="E41" i="9"/>
  <c r="E40" i="9"/>
  <c r="E37" i="9"/>
  <c r="E36" i="9"/>
  <c r="E34" i="9"/>
  <c r="E33" i="9"/>
  <c r="H558" i="2"/>
  <c r="I558" i="2" s="1"/>
  <c r="H202" i="2"/>
  <c r="I202" i="2" s="1"/>
  <c r="H497" i="2"/>
  <c r="H1325" i="2"/>
  <c r="I1325" i="2" s="1"/>
  <c r="H570" i="2"/>
  <c r="I570" i="2" s="1"/>
  <c r="H573" i="2"/>
  <c r="I573" i="2" s="1"/>
  <c r="H459" i="2"/>
  <c r="H475" i="2"/>
  <c r="F200" i="2"/>
  <c r="F152" i="2"/>
  <c r="F171" i="2"/>
  <c r="G526" i="2"/>
  <c r="G525" i="2"/>
  <c r="G497" i="2"/>
  <c r="G475" i="2"/>
  <c r="G460" i="2"/>
  <c r="G459" i="2"/>
  <c r="J117" i="22"/>
  <c r="J118" i="22"/>
  <c r="I475" i="2" l="1"/>
  <c r="H460" i="2"/>
  <c r="I460" i="2" s="1"/>
  <c r="H526" i="2"/>
  <c r="I526" i="2" s="1"/>
  <c r="H571" i="2"/>
  <c r="I571" i="2" s="1"/>
  <c r="H572" i="2"/>
  <c r="I572" i="2" s="1"/>
  <c r="H177" i="2"/>
  <c r="I177" i="2" s="1"/>
  <c r="H156" i="2"/>
  <c r="I156" i="2" s="1"/>
  <c r="H215" i="2"/>
  <c r="I215" i="2" s="1"/>
  <c r="H178" i="2"/>
  <c r="I178" i="2" s="1"/>
  <c r="H157" i="2"/>
  <c r="I157" i="2" s="1"/>
  <c r="H165" i="2"/>
  <c r="I165" i="2" s="1"/>
  <c r="H174" i="2"/>
  <c r="I174" i="2" s="1"/>
  <c r="H158" i="2"/>
  <c r="I158" i="2" s="1"/>
  <c r="H175" i="2"/>
  <c r="I175" i="2" s="1"/>
  <c r="H159" i="2"/>
  <c r="I159" i="2" s="1"/>
  <c r="H203" i="2"/>
  <c r="I203" i="2" s="1"/>
  <c r="H524" i="2"/>
  <c r="I524" i="2" s="1"/>
  <c r="I497" i="2"/>
  <c r="E127" i="22"/>
  <c r="E13" i="22" l="1"/>
  <c r="G13" i="22" s="1"/>
  <c r="E14" i="22"/>
  <c r="G14" i="22" s="1"/>
  <c r="E15" i="22"/>
  <c r="G15" i="22" s="1"/>
  <c r="E16" i="22"/>
  <c r="G16" i="22" s="1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G115" i="22" s="1"/>
  <c r="E116" i="22"/>
  <c r="E117" i="22"/>
  <c r="E118" i="22"/>
  <c r="E119" i="22"/>
  <c r="E120" i="22"/>
  <c r="E11" i="22"/>
  <c r="G11" i="22" s="1"/>
  <c r="E12" i="22"/>
  <c r="G12" i="22" s="1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J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59" i="2" s="1"/>
  <c r="H1326" i="2"/>
  <c r="I1326" i="2" s="1"/>
  <c r="H1056" i="2"/>
  <c r="I1056" i="2" s="1"/>
  <c r="H1058" i="2"/>
  <c r="I1058" i="2" s="1"/>
  <c r="H1062" i="2"/>
  <c r="I1062" i="2" s="1"/>
  <c r="J146" i="22"/>
  <c r="A29" i="23"/>
  <c r="J145" i="22"/>
  <c r="F147" i="22"/>
  <c r="F146" i="22"/>
  <c r="F145" i="22"/>
  <c r="J203" i="2" l="1"/>
  <c r="G79" i="22"/>
  <c r="H79" i="22" s="1"/>
  <c r="G75" i="22"/>
  <c r="H75" i="22" s="1"/>
  <c r="G120" i="22"/>
  <c r="H120" i="22" s="1"/>
  <c r="G116" i="22"/>
  <c r="H116" i="22" s="1"/>
  <c r="G112" i="22"/>
  <c r="H112" i="22" s="1"/>
  <c r="G106" i="22"/>
  <c r="H106" i="22" s="1"/>
  <c r="G102" i="22"/>
  <c r="H102" i="22" s="1"/>
  <c r="G98" i="22"/>
  <c r="H98" i="22" s="1"/>
  <c r="G94" i="22"/>
  <c r="H94" i="22" s="1"/>
  <c r="G90" i="22"/>
  <c r="H90" i="22" s="1"/>
  <c r="G86" i="22"/>
  <c r="H86" i="22" s="1"/>
  <c r="G82" i="22"/>
  <c r="H82" i="22" s="1"/>
  <c r="G78" i="22"/>
  <c r="H78" i="22" s="1"/>
  <c r="G74" i="22"/>
  <c r="H74" i="22" s="1"/>
  <c r="G70" i="22"/>
  <c r="H70" i="22" s="1"/>
  <c r="G66" i="22"/>
  <c r="H66" i="22" s="1"/>
  <c r="G62" i="22"/>
  <c r="H62" i="22" s="1"/>
  <c r="G58" i="22"/>
  <c r="H58" i="22" s="1"/>
  <c r="G54" i="22"/>
  <c r="H54" i="22" s="1"/>
  <c r="G50" i="22"/>
  <c r="H50" i="22" s="1"/>
  <c r="G46" i="22"/>
  <c r="H46" i="22" s="1"/>
  <c r="G41" i="22"/>
  <c r="H41" i="22" s="1"/>
  <c r="G37" i="22"/>
  <c r="H37" i="22" s="1"/>
  <c r="G32" i="22"/>
  <c r="H32" i="22" s="1"/>
  <c r="G28" i="22"/>
  <c r="H28" i="22" s="1"/>
  <c r="G23" i="22"/>
  <c r="H23" i="22" s="1"/>
  <c r="G19" i="22"/>
  <c r="H19" i="22" s="1"/>
  <c r="G117" i="22"/>
  <c r="H117" i="22" s="1"/>
  <c r="G113" i="22"/>
  <c r="H113" i="22" s="1"/>
  <c r="G107" i="22"/>
  <c r="H107" i="22" s="1"/>
  <c r="G103" i="22"/>
  <c r="H103" i="22" s="1"/>
  <c r="G99" i="22"/>
  <c r="H99" i="22" s="1"/>
  <c r="G95" i="22"/>
  <c r="H95" i="22" s="1"/>
  <c r="G91" i="22"/>
  <c r="H91" i="22" s="1"/>
  <c r="G71" i="22"/>
  <c r="H71" i="22" s="1"/>
  <c r="G67" i="22"/>
  <c r="H67" i="22" s="1"/>
  <c r="G59" i="22"/>
  <c r="H59" i="22" s="1"/>
  <c r="G51" i="22"/>
  <c r="H51" i="22" s="1"/>
  <c r="G42" i="22"/>
  <c r="H42" i="22" s="1"/>
  <c r="G33" i="22"/>
  <c r="H33" i="22" s="1"/>
  <c r="G29" i="22"/>
  <c r="H29" i="22" s="1"/>
  <c r="G20" i="22"/>
  <c r="H20" i="22" s="1"/>
  <c r="G119" i="22"/>
  <c r="H119" i="22" s="1"/>
  <c r="G111" i="22"/>
  <c r="H111" i="22" s="1"/>
  <c r="G105" i="22"/>
  <c r="H105" i="22" s="1"/>
  <c r="G101" i="22"/>
  <c r="H101" i="22" s="1"/>
  <c r="G97" i="22"/>
  <c r="H97" i="22" s="1"/>
  <c r="G93" i="22"/>
  <c r="H93" i="22" s="1"/>
  <c r="G89" i="22"/>
  <c r="H89" i="22" s="1"/>
  <c r="G85" i="22"/>
  <c r="H85" i="22" s="1"/>
  <c r="G81" i="22"/>
  <c r="H81" i="22" s="1"/>
  <c r="G77" i="22"/>
  <c r="H77" i="22" s="1"/>
  <c r="G73" i="22"/>
  <c r="H73" i="22" s="1"/>
  <c r="G69" i="22"/>
  <c r="H69" i="22" s="1"/>
  <c r="G65" i="22"/>
  <c r="H65" i="22" s="1"/>
  <c r="G61" i="22"/>
  <c r="H61" i="22" s="1"/>
  <c r="G57" i="22"/>
  <c r="H57" i="22" s="1"/>
  <c r="G53" i="22"/>
  <c r="H53" i="22" s="1"/>
  <c r="G49" i="22"/>
  <c r="H49" i="22" s="1"/>
  <c r="G45" i="22"/>
  <c r="H45" i="22" s="1"/>
  <c r="G40" i="22"/>
  <c r="H40" i="22" s="1"/>
  <c r="G36" i="22"/>
  <c r="H36" i="22" s="1"/>
  <c r="G31" i="22"/>
  <c r="H31" i="22" s="1"/>
  <c r="G27" i="22"/>
  <c r="H27" i="22" s="1"/>
  <c r="G22" i="22"/>
  <c r="H22" i="22" s="1"/>
  <c r="G18" i="22"/>
  <c r="H18" i="22" s="1"/>
  <c r="G87" i="22"/>
  <c r="H87" i="22" s="1"/>
  <c r="G83" i="22"/>
  <c r="H83" i="22" s="1"/>
  <c r="G63" i="22"/>
  <c r="H63" i="22" s="1"/>
  <c r="G55" i="22"/>
  <c r="H55" i="22" s="1"/>
  <c r="G47" i="22"/>
  <c r="H47" i="22" s="1"/>
  <c r="G38" i="22"/>
  <c r="H38" i="22" s="1"/>
  <c r="G24" i="22"/>
  <c r="H24" i="22" s="1"/>
  <c r="G118" i="22"/>
  <c r="H118" i="22" s="1"/>
  <c r="G114" i="22"/>
  <c r="H114" i="22" s="1"/>
  <c r="G110" i="22"/>
  <c r="H110" i="22" s="1"/>
  <c r="G104" i="22"/>
  <c r="H104" i="22" s="1"/>
  <c r="G100" i="22"/>
  <c r="H100" i="22" s="1"/>
  <c r="G96" i="22"/>
  <c r="H96" i="22" s="1"/>
  <c r="G92" i="22"/>
  <c r="H92" i="22" s="1"/>
  <c r="G88" i="22"/>
  <c r="H88" i="22" s="1"/>
  <c r="G84" i="22"/>
  <c r="H84" i="22" s="1"/>
  <c r="G80" i="22"/>
  <c r="H80" i="22" s="1"/>
  <c r="G76" i="22"/>
  <c r="H76" i="22" s="1"/>
  <c r="G72" i="22"/>
  <c r="H72" i="22" s="1"/>
  <c r="G68" i="22"/>
  <c r="H68" i="22" s="1"/>
  <c r="G64" i="22"/>
  <c r="H64" i="22" s="1"/>
  <c r="G60" i="22"/>
  <c r="H60" i="22" s="1"/>
  <c r="G56" i="22"/>
  <c r="H56" i="22" s="1"/>
  <c r="G52" i="22"/>
  <c r="H52" i="22" s="1"/>
  <c r="G48" i="22"/>
  <c r="H48" i="22" s="1"/>
  <c r="G43" i="22"/>
  <c r="H43" i="22" s="1"/>
  <c r="G39" i="22"/>
  <c r="H39" i="22" s="1"/>
  <c r="G35" i="22"/>
  <c r="H35" i="22" s="1"/>
  <c r="G30" i="22"/>
  <c r="H30" i="22" s="1"/>
  <c r="G25" i="22"/>
  <c r="H25" i="22" s="1"/>
  <c r="G21" i="22"/>
  <c r="H21" i="22" s="1"/>
  <c r="G17" i="22"/>
  <c r="H17" i="22" s="1"/>
  <c r="H12" i="22"/>
  <c r="H11" i="22"/>
  <c r="H16" i="22"/>
  <c r="H15" i="22"/>
  <c r="H14" i="22"/>
  <c r="H13" i="22"/>
  <c r="J1367" i="2"/>
  <c r="F1387" i="2"/>
  <c r="F1386" i="2"/>
  <c r="J1386" i="2" s="1"/>
  <c r="F1399" i="2"/>
  <c r="F1403" i="2"/>
  <c r="J12" i="28" s="1"/>
  <c r="F1407" i="2"/>
  <c r="J15" i="28" s="1"/>
  <c r="F1411" i="2"/>
  <c r="J19" i="28" s="1"/>
  <c r="F1415" i="2"/>
  <c r="F1419" i="2"/>
  <c r="F1400" i="2"/>
  <c r="J9" i="28" s="1"/>
  <c r="F1416" i="2"/>
  <c r="J24" i="28" s="1"/>
  <c r="F1401" i="2"/>
  <c r="F1405" i="2"/>
  <c r="J13" i="28" s="1"/>
  <c r="F1409" i="2"/>
  <c r="F1413" i="2"/>
  <c r="F1417" i="2"/>
  <c r="J25" i="28" s="1"/>
  <c r="F1404" i="2"/>
  <c r="D43" i="28" s="1"/>
  <c r="F43" i="28" s="1"/>
  <c r="F1412" i="2"/>
  <c r="J20" i="28" s="1"/>
  <c r="F1398" i="2"/>
  <c r="J7" i="28" s="1"/>
  <c r="F1402" i="2"/>
  <c r="J11" i="28" s="1"/>
  <c r="F1406" i="2"/>
  <c r="J14" i="28" s="1"/>
  <c r="F1410" i="2"/>
  <c r="J18" i="28" s="1"/>
  <c r="F1414" i="2"/>
  <c r="J22" i="28" s="1"/>
  <c r="F1418" i="2"/>
  <c r="F1408" i="2"/>
  <c r="J16" i="28" s="1"/>
  <c r="F1397" i="2"/>
  <c r="F1423" i="2"/>
  <c r="F1427" i="2"/>
  <c r="F1431" i="2"/>
  <c r="F1435" i="2"/>
  <c r="F1439" i="2"/>
  <c r="F1443" i="2"/>
  <c r="F1425" i="2"/>
  <c r="F1429" i="2"/>
  <c r="D44" i="28" s="1"/>
  <c r="F44" i="28" s="1"/>
  <c r="F1433" i="2"/>
  <c r="F1437" i="2"/>
  <c r="F1441" i="2"/>
  <c r="F1422" i="2"/>
  <c r="F1424" i="2"/>
  <c r="F1432" i="2"/>
  <c r="F1436" i="2"/>
  <c r="F1444" i="2"/>
  <c r="F1426" i="2"/>
  <c r="F1430" i="2"/>
  <c r="F1434" i="2"/>
  <c r="F1438" i="2"/>
  <c r="F1442" i="2"/>
  <c r="F1428" i="2"/>
  <c r="F1440" i="2"/>
  <c r="F115" i="22"/>
  <c r="H115" i="22"/>
  <c r="H1407" i="2"/>
  <c r="H1408" i="2"/>
  <c r="H1359" i="2"/>
  <c r="I1359" i="2" s="1"/>
  <c r="F146" i="2"/>
  <c r="H155" i="2"/>
  <c r="I155" i="2" s="1"/>
  <c r="H568" i="2"/>
  <c r="I568" i="2" s="1"/>
  <c r="H1059" i="2"/>
  <c r="I1059" i="2" s="1"/>
  <c r="H564" i="2"/>
  <c r="I564" i="2" s="1"/>
  <c r="H566" i="2"/>
  <c r="I566" i="2" s="1"/>
  <c r="H563" i="2"/>
  <c r="I563" i="2" s="1"/>
  <c r="H1055" i="2"/>
  <c r="I1055" i="2" s="1"/>
  <c r="H1080" i="2"/>
  <c r="H716" i="2"/>
  <c r="H694" i="2"/>
  <c r="H668" i="2"/>
  <c r="H643" i="2"/>
  <c r="H1092" i="2"/>
  <c r="H742" i="2"/>
  <c r="H1358" i="2"/>
  <c r="H764" i="2"/>
  <c r="H561" i="2"/>
  <c r="I561" i="2" s="1"/>
  <c r="H1054" i="2"/>
  <c r="I1054" i="2" s="1"/>
  <c r="H560" i="2"/>
  <c r="I560" i="2" s="1"/>
  <c r="H1057" i="2"/>
  <c r="I1057" i="2" s="1"/>
  <c r="H559" i="2"/>
  <c r="I559" i="2" s="1"/>
  <c r="H567" i="2"/>
  <c r="I567" i="2" s="1"/>
  <c r="H1061" i="2"/>
  <c r="I1061" i="2" s="1"/>
  <c r="H569" i="2"/>
  <c r="I569" i="2" s="1"/>
  <c r="H1312" i="2"/>
  <c r="I1312" i="2" s="1"/>
  <c r="H1297" i="2"/>
  <c r="I1297" i="2" s="1"/>
  <c r="H1318" i="2"/>
  <c r="I1318" i="2" s="1"/>
  <c r="H1291" i="2"/>
  <c r="I1291" i="2" s="1"/>
  <c r="H1306" i="2"/>
  <c r="I1306" i="2" s="1"/>
  <c r="H856" i="2"/>
  <c r="H1101" i="2"/>
  <c r="H839" i="2"/>
  <c r="H824" i="2"/>
  <c r="H804" i="2"/>
  <c r="H1113" i="2"/>
  <c r="H1468" i="2"/>
  <c r="I1468" i="2" s="1"/>
  <c r="H1456" i="2"/>
  <c r="I1456" i="2" s="1"/>
  <c r="H1130" i="2"/>
  <c r="H565" i="2"/>
  <c r="I565" i="2" s="1"/>
  <c r="H562" i="2"/>
  <c r="I562" i="2" s="1"/>
  <c r="H1122" i="2"/>
  <c r="H1063" i="2"/>
  <c r="I1063" i="2" s="1"/>
  <c r="H784" i="2"/>
  <c r="H717" i="2"/>
  <c r="H624" i="2"/>
  <c r="H605" i="2"/>
  <c r="H1060" i="2"/>
  <c r="I1060" i="2" s="1"/>
  <c r="H210" i="2"/>
  <c r="I210" i="2" s="1"/>
  <c r="H179" i="2"/>
  <c r="I179" i="2" s="1"/>
  <c r="H204" i="2"/>
  <c r="I204" i="2" s="1"/>
  <c r="H208" i="2"/>
  <c r="I208" i="2" s="1"/>
  <c r="H206" i="2"/>
  <c r="I206" i="2" s="1"/>
  <c r="H172" i="2"/>
  <c r="I172" i="2" s="1"/>
  <c r="H201" i="2"/>
  <c r="I201" i="2" s="1"/>
  <c r="H153" i="2"/>
  <c r="I153" i="2" s="1"/>
  <c r="H154" i="2"/>
  <c r="I154" i="2" s="1"/>
  <c r="H205" i="2"/>
  <c r="I205" i="2" s="1"/>
  <c r="H173" i="2"/>
  <c r="I173" i="2" s="1"/>
  <c r="H207" i="2"/>
  <c r="I207" i="2" s="1"/>
  <c r="H176" i="2"/>
  <c r="I176" i="2" s="1"/>
  <c r="H209" i="2"/>
  <c r="I209" i="2" s="1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J215" i="2" s="1"/>
  <c r="F141" i="2"/>
  <c r="F158" i="2"/>
  <c r="J158" i="2" s="1"/>
  <c r="F156" i="2"/>
  <c r="J156" i="2" s="1"/>
  <c r="F154" i="2"/>
  <c r="F157" i="2"/>
  <c r="J157" i="2" s="1"/>
  <c r="F155" i="2"/>
  <c r="F153" i="2"/>
  <c r="F175" i="2"/>
  <c r="J175" i="2" s="1"/>
  <c r="F178" i="2"/>
  <c r="J178" i="2" s="1"/>
  <c r="F179" i="2"/>
  <c r="F177" i="2"/>
  <c r="J177" i="2" s="1"/>
  <c r="F174" i="2"/>
  <c r="J174" i="2" s="1"/>
  <c r="F172" i="2"/>
  <c r="F176" i="2"/>
  <c r="F173" i="2"/>
  <c r="F187" i="2"/>
  <c r="F298" i="2" s="1"/>
  <c r="F168" i="2"/>
  <c r="F165" i="2"/>
  <c r="H503" i="2"/>
  <c r="I503" i="2" s="1"/>
  <c r="H128" i="2"/>
  <c r="I128" i="2" s="1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D95" i="28" s="1"/>
  <c r="F95" i="28" s="1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E9" i="24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D63" i="28" l="1"/>
  <c r="F63" i="28" s="1"/>
  <c r="J33" i="28"/>
  <c r="J8" i="28"/>
  <c r="D18" i="28"/>
  <c r="F18" i="28" s="1"/>
  <c r="J28" i="28"/>
  <c r="D103" i="28"/>
  <c r="F103" i="28" s="1"/>
  <c r="J35" i="28"/>
  <c r="D98" i="28"/>
  <c r="F98" i="28" s="1"/>
  <c r="J34" i="28"/>
  <c r="J21" i="28"/>
  <c r="J31" i="28"/>
  <c r="D57" i="28" s="1"/>
  <c r="F57" i="28" s="1"/>
  <c r="J17" i="28"/>
  <c r="D30" i="28"/>
  <c r="F30" i="28" s="1"/>
  <c r="J30" i="28"/>
  <c r="D21" i="28"/>
  <c r="F21" i="28" s="1"/>
  <c r="J29" i="28"/>
  <c r="J10" i="28"/>
  <c r="J6" i="28"/>
  <c r="D62" i="28"/>
  <c r="F62" i="28" s="1"/>
  <c r="J32" i="28"/>
  <c r="J27" i="28"/>
  <c r="J26" i="28"/>
  <c r="J23" i="28"/>
  <c r="F295" i="2"/>
  <c r="D133" i="28"/>
  <c r="F133" i="28" s="1"/>
  <c r="F280" i="2"/>
  <c r="F318" i="2"/>
  <c r="J202" i="2"/>
  <c r="D11" i="28"/>
  <c r="F11" i="28" s="1"/>
  <c r="D60" i="28"/>
  <c r="F60" i="28" s="1"/>
  <c r="D8" i="28"/>
  <c r="F8" i="28" s="1"/>
  <c r="D58" i="28"/>
  <c r="F58" i="28" s="1"/>
  <c r="D64" i="28"/>
  <c r="F64" i="28" s="1"/>
  <c r="D19" i="28"/>
  <c r="F19" i="28" s="1"/>
  <c r="D72" i="28"/>
  <c r="F72" i="28" s="1"/>
  <c r="D99" i="28"/>
  <c r="F99" i="28" s="1"/>
  <c r="D50" i="28"/>
  <c r="F50" i="28" s="1"/>
  <c r="D31" i="28"/>
  <c r="F31" i="28" s="1"/>
  <c r="D127" i="28"/>
  <c r="F127" i="28" s="1"/>
  <c r="D108" i="28"/>
  <c r="F108" i="28" s="1"/>
  <c r="D22" i="28"/>
  <c r="F22" i="28" s="1"/>
  <c r="J1417" i="2"/>
  <c r="D104" i="28"/>
  <c r="F104" i="28" s="1"/>
  <c r="I1408" i="2"/>
  <c r="I1407" i="2"/>
  <c r="I557" i="2"/>
  <c r="J1407" i="2"/>
  <c r="J155" i="2"/>
  <c r="J1408" i="2"/>
  <c r="J1359" i="2"/>
  <c r="A35" i="23"/>
  <c r="A39" i="23" s="1"/>
  <c r="A40" i="23" s="1"/>
  <c r="D45" i="23" s="1"/>
  <c r="F253" i="2"/>
  <c r="F343" i="2"/>
  <c r="F1368" i="2"/>
  <c r="D77" i="28" s="1"/>
  <c r="F77" i="28" s="1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J497" i="2" s="1"/>
  <c r="F502" i="2"/>
  <c r="F503" i="2"/>
  <c r="J503" i="2" s="1"/>
  <c r="J1468" i="2"/>
  <c r="J1456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J1056" i="2"/>
  <c r="F345" i="2"/>
  <c r="F1137" i="2"/>
  <c r="F281" i="2"/>
  <c r="J1058" i="2"/>
  <c r="F1139" i="2"/>
  <c r="F1133" i="2"/>
  <c r="J1060" i="2"/>
  <c r="F1135" i="2"/>
  <c r="F1129" i="2"/>
  <c r="F290" i="2"/>
  <c r="F1131" i="2"/>
  <c r="F1140" i="2"/>
  <c r="J1057" i="2"/>
  <c r="J1055" i="2"/>
  <c r="F286" i="2"/>
  <c r="F1138" i="2"/>
  <c r="F1136" i="2"/>
  <c r="J1059" i="2"/>
  <c r="J1061" i="2"/>
  <c r="F311" i="2"/>
  <c r="F282" i="2"/>
  <c r="F1134" i="2"/>
  <c r="F304" i="2"/>
  <c r="J1063" i="2"/>
  <c r="J1054" i="2"/>
  <c r="J201" i="2"/>
  <c r="J153" i="2"/>
  <c r="J208" i="2"/>
  <c r="J172" i="2"/>
  <c r="J154" i="2"/>
  <c r="J205" i="2"/>
  <c r="J206" i="2"/>
  <c r="J179" i="2"/>
  <c r="J207" i="2"/>
  <c r="J173" i="2"/>
  <c r="J210" i="2"/>
  <c r="J204" i="2"/>
  <c r="J176" i="2"/>
  <c r="J209" i="2"/>
  <c r="D125" i="28" l="1"/>
  <c r="F125" i="28" s="1"/>
  <c r="D34" i="28"/>
  <c r="F34" i="28" s="1"/>
  <c r="D6" i="28"/>
  <c r="F6" i="28" s="1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J569" i="2" s="1"/>
  <c r="F562" i="2"/>
  <c r="J562" i="2" s="1"/>
  <c r="F397" i="2"/>
  <c r="F394" i="2"/>
  <c r="F587" i="2"/>
  <c r="F566" i="2"/>
  <c r="F388" i="2"/>
  <c r="F399" i="2"/>
  <c r="F590" i="2"/>
  <c r="F573" i="2"/>
  <c r="J573" i="2" s="1"/>
  <c r="F558" i="2"/>
  <c r="F646" i="2" s="1"/>
  <c r="F588" i="2"/>
  <c r="F585" i="2"/>
  <c r="F563" i="2"/>
  <c r="J563" i="2" s="1"/>
  <c r="F581" i="2"/>
  <c r="F559" i="2"/>
  <c r="J559" i="2" s="1"/>
  <c r="F564" i="2"/>
  <c r="J564" i="2" s="1"/>
  <c r="F586" i="2"/>
  <c r="F583" i="2"/>
  <c r="F568" i="2"/>
  <c r="J568" i="2" s="1"/>
  <c r="F580" i="2"/>
  <c r="F565" i="2"/>
  <c r="J565" i="2" s="1"/>
  <c r="F1114" i="2"/>
  <c r="F1111" i="2"/>
  <c r="F570" i="2"/>
  <c r="J570" i="2" s="1"/>
  <c r="F560" i="2"/>
  <c r="J560" i="2" s="1"/>
  <c r="F567" i="2"/>
  <c r="J567" i="2" s="1"/>
  <c r="F571" i="2"/>
  <c r="J571" i="2" s="1"/>
  <c r="F561" i="2"/>
  <c r="J561" i="2" s="1"/>
  <c r="F572" i="2"/>
  <c r="J572" i="2" s="1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12" i="28" s="1"/>
  <c r="F527" i="2"/>
  <c r="F526" i="2"/>
  <c r="J526" i="2" s="1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28" i="28" s="1"/>
  <c r="F1084" i="2"/>
  <c r="F1083" i="2"/>
  <c r="F1081" i="2"/>
  <c r="F1085" i="2"/>
  <c r="F1080" i="2"/>
  <c r="F645" i="2"/>
  <c r="F639" i="2"/>
  <c r="F636" i="2"/>
  <c r="F634" i="2"/>
  <c r="F648" i="2"/>
  <c r="F638" i="2"/>
  <c r="J1062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J566" i="2" l="1"/>
  <c r="D82" i="28"/>
  <c r="F82" i="28" s="1"/>
  <c r="D23" i="28"/>
  <c r="F23" i="28" s="1"/>
  <c r="D131" i="28"/>
  <c r="F131" i="28" s="1"/>
  <c r="D114" i="28"/>
  <c r="F114" i="28" s="1"/>
  <c r="D33" i="28"/>
  <c r="F33" i="28" s="1"/>
  <c r="D84" i="28"/>
  <c r="F84" i="28" s="1"/>
  <c r="J524" i="2"/>
  <c r="J558" i="2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H1459" i="2"/>
  <c r="J1459" i="2" s="1"/>
  <c r="D88" i="28" l="1"/>
  <c r="F88" i="28" s="1"/>
  <c r="D134" i="28"/>
  <c r="F134" i="28" s="1"/>
  <c r="D14" i="28"/>
  <c r="F14" i="28" s="1"/>
  <c r="D120" i="28"/>
  <c r="F120" i="28" s="1"/>
  <c r="D69" i="28"/>
  <c r="F69" i="28" s="1"/>
  <c r="D132" i="28"/>
  <c r="F132" i="28" s="1"/>
  <c r="D130" i="28"/>
  <c r="F130" i="28" s="1"/>
  <c r="D86" i="28"/>
  <c r="F86" i="28" s="1"/>
  <c r="D35" i="28"/>
  <c r="F35" i="28" s="1"/>
  <c r="J475" i="2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D73" i="28" s="1"/>
  <c r="F73" i="28" s="1"/>
  <c r="F540" i="2"/>
  <c r="F550" i="2"/>
  <c r="D105" i="28" s="1"/>
  <c r="F105" i="28" s="1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26" i="28" s="1"/>
  <c r="F606" i="2"/>
  <c r="F607" i="2"/>
  <c r="F608" i="2"/>
  <c r="F610" i="2"/>
  <c r="F597" i="2"/>
  <c r="F601" i="2"/>
  <c r="F605" i="2"/>
  <c r="F609" i="2"/>
  <c r="F594" i="2"/>
  <c r="F595" i="2"/>
  <c r="J460" i="2"/>
  <c r="H1461" i="2"/>
  <c r="J1461" i="2" s="1"/>
  <c r="H1449" i="2"/>
  <c r="J1449" i="2" s="1"/>
  <c r="D24" i="28" l="1"/>
  <c r="F24" i="28" s="1"/>
  <c r="D128" i="28"/>
  <c r="F128" i="28" s="1"/>
  <c r="D110" i="28"/>
  <c r="F110" i="28" s="1"/>
  <c r="D25" i="28"/>
  <c r="F25" i="28" s="1"/>
  <c r="D140" i="28"/>
  <c r="F140" i="28" s="1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H1363" i="2"/>
  <c r="H1364" i="2"/>
  <c r="H1365" i="2"/>
  <c r="H1366" i="2"/>
  <c r="H1368" i="2"/>
  <c r="H1376" i="2"/>
  <c r="H594" i="2"/>
  <c r="H595" i="2"/>
  <c r="H596" i="2"/>
  <c r="H597" i="2"/>
  <c r="H598" i="2"/>
  <c r="H599" i="2"/>
  <c r="H600" i="2"/>
  <c r="H601" i="2"/>
  <c r="H602" i="2"/>
  <c r="H621" i="2"/>
  <c r="H640" i="2"/>
  <c r="H665" i="2"/>
  <c r="J665" i="2" s="1"/>
  <c r="H691" i="2"/>
  <c r="H713" i="2"/>
  <c r="H739" i="2"/>
  <c r="H761" i="2"/>
  <c r="H781" i="2"/>
  <c r="H801" i="2"/>
  <c r="H821" i="2"/>
  <c r="H846" i="2"/>
  <c r="H864" i="2"/>
  <c r="H881" i="2"/>
  <c r="H1079" i="2"/>
  <c r="H1091" i="2"/>
  <c r="H1100" i="2"/>
  <c r="H1112" i="2"/>
  <c r="H1134" i="2"/>
  <c r="H1150" i="2"/>
  <c r="H1166" i="2"/>
  <c r="H1190" i="2"/>
  <c r="H1230" i="2"/>
  <c r="H1266" i="2"/>
  <c r="H1357" i="2"/>
  <c r="H1409" i="2"/>
  <c r="H1434" i="2"/>
  <c r="D112" i="28" l="1"/>
  <c r="F112" i="28" s="1"/>
  <c r="D101" i="28"/>
  <c r="F101" i="28" s="1"/>
  <c r="I1409" i="2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J1266" i="2" s="1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J881" i="2" s="1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D117" i="28" s="1"/>
  <c r="F117" i="28" s="1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I1230" i="2"/>
  <c r="J1230" i="2"/>
  <c r="I821" i="2"/>
  <c r="J821" i="2"/>
  <c r="I640" i="2"/>
  <c r="J640" i="2"/>
  <c r="I1190" i="2"/>
  <c r="J1190" i="2"/>
  <c r="I1357" i="2"/>
  <c r="J1357" i="2"/>
  <c r="I1166" i="2"/>
  <c r="J1166" i="2"/>
  <c r="I1100" i="2"/>
  <c r="J1100" i="2"/>
  <c r="I864" i="2"/>
  <c r="J864" i="2"/>
  <c r="I781" i="2"/>
  <c r="J781" i="2"/>
  <c r="I691" i="2"/>
  <c r="J691" i="2"/>
  <c r="I602" i="2"/>
  <c r="J602" i="2"/>
  <c r="I598" i="2"/>
  <c r="J598" i="2"/>
  <c r="I594" i="2"/>
  <c r="J594" i="2"/>
  <c r="I1366" i="2"/>
  <c r="J1366" i="2"/>
  <c r="I1266" i="2"/>
  <c r="I1150" i="2"/>
  <c r="J1150" i="2"/>
  <c r="I1091" i="2"/>
  <c r="J1091" i="2"/>
  <c r="I846" i="2"/>
  <c r="I761" i="2"/>
  <c r="I601" i="2"/>
  <c r="J601" i="2"/>
  <c r="I597" i="2"/>
  <c r="J597" i="2"/>
  <c r="I1365" i="2"/>
  <c r="J1365" i="2"/>
  <c r="I1134" i="2"/>
  <c r="J1134" i="2"/>
  <c r="I600" i="2"/>
  <c r="J600" i="2"/>
  <c r="I596" i="2"/>
  <c r="J596" i="2"/>
  <c r="I1376" i="2"/>
  <c r="J1376" i="2"/>
  <c r="I1364" i="2"/>
  <c r="J1364" i="2"/>
  <c r="I1434" i="2"/>
  <c r="J1434" i="2"/>
  <c r="I1079" i="2"/>
  <c r="J1079" i="2"/>
  <c r="I739" i="2"/>
  <c r="J739" i="2"/>
  <c r="J1409" i="2"/>
  <c r="I1112" i="2"/>
  <c r="J1112" i="2"/>
  <c r="I881" i="2"/>
  <c r="I801" i="2"/>
  <c r="J801" i="2"/>
  <c r="I713" i="2"/>
  <c r="J713" i="2"/>
  <c r="I621" i="2"/>
  <c r="J621" i="2"/>
  <c r="I599" i="2"/>
  <c r="J599" i="2"/>
  <c r="I595" i="2"/>
  <c r="J595" i="2"/>
  <c r="I1368" i="2"/>
  <c r="J1368" i="2"/>
  <c r="I1363" i="2"/>
  <c r="J1363" i="2"/>
  <c r="I665" i="2"/>
  <c r="D119" i="28" l="1"/>
  <c r="F119" i="28" s="1"/>
  <c r="D32" i="28"/>
  <c r="F32" i="28" s="1"/>
  <c r="D67" i="28"/>
  <c r="F67" i="28" s="1"/>
  <c r="D129" i="28"/>
  <c r="F129" i="28" s="1"/>
  <c r="D107" i="28"/>
  <c r="F107" i="28" s="1"/>
  <c r="D136" i="28"/>
  <c r="F136" i="28" s="1"/>
  <c r="D106" i="28"/>
  <c r="F106" i="28" s="1"/>
  <c r="D83" i="28"/>
  <c r="F83" i="28" s="1"/>
  <c r="D20" i="28"/>
  <c r="F20" i="28" s="1"/>
  <c r="D66" i="28"/>
  <c r="F66" i="28" s="1"/>
  <c r="D41" i="28"/>
  <c r="F41" i="28" s="1"/>
  <c r="F1302" i="2"/>
  <c r="F1303" i="2"/>
  <c r="F1300" i="2"/>
  <c r="F1305" i="2"/>
  <c r="F1304" i="2"/>
  <c r="F1301" i="2"/>
  <c r="F1296" i="2"/>
  <c r="F1294" i="2"/>
  <c r="F1295" i="2"/>
  <c r="J1312" i="2"/>
  <c r="F1284" i="2"/>
  <c r="J1306" i="2"/>
  <c r="J1291" i="2"/>
  <c r="F1281" i="2"/>
  <c r="F1283" i="2"/>
  <c r="D36" i="28" s="1"/>
  <c r="F36" i="28" s="1"/>
  <c r="F1280" i="2"/>
  <c r="F1285" i="2"/>
  <c r="F1282" i="2"/>
  <c r="J1297" i="2"/>
  <c r="F1279" i="2"/>
  <c r="D137" i="28" s="1"/>
  <c r="F137" i="28" s="1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70" i="28" s="1"/>
  <c r="F841" i="2"/>
  <c r="F834" i="2"/>
  <c r="F835" i="2"/>
  <c r="F838" i="2"/>
  <c r="F843" i="2"/>
  <c r="F842" i="2"/>
  <c r="F846" i="2"/>
  <c r="J846" i="2" s="1"/>
  <c r="F839" i="2"/>
  <c r="F836" i="2"/>
  <c r="F832" i="2"/>
  <c r="F837" i="2"/>
  <c r="F974" i="2"/>
  <c r="F978" i="2"/>
  <c r="F975" i="2"/>
  <c r="F979" i="2"/>
  <c r="F976" i="2"/>
  <c r="F973" i="2"/>
  <c r="F977" i="2"/>
  <c r="J761" i="2"/>
  <c r="D52" i="28" l="1"/>
  <c r="F52" i="28" s="1"/>
  <c r="D118" i="28"/>
  <c r="F118" i="28" s="1"/>
  <c r="D116" i="28"/>
  <c r="F116" i="28" s="1"/>
  <c r="D65" i="28"/>
  <c r="F65" i="28" s="1"/>
  <c r="D37" i="28"/>
  <c r="F37" i="28" s="1"/>
  <c r="F1310" i="2"/>
  <c r="F1309" i="2"/>
  <c r="F1311" i="2"/>
  <c r="J1326" i="2"/>
  <c r="F1321" i="2"/>
  <c r="F1322" i="2"/>
  <c r="F1337" i="2"/>
  <c r="D40" i="28" s="1"/>
  <c r="F40" i="28" s="1"/>
  <c r="J1318" i="2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H863" i="2"/>
  <c r="J856" i="2"/>
  <c r="H1285" i="2"/>
  <c r="H1436" i="2"/>
  <c r="J1436" i="2" s="1"/>
  <c r="D122" i="28" l="1"/>
  <c r="F122" i="28" s="1"/>
  <c r="D16" i="28"/>
  <c r="F16" i="28" s="1"/>
  <c r="J1325" i="2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39" i="2"/>
  <c r="J839" i="2"/>
  <c r="I764" i="2"/>
  <c r="J764" i="2"/>
  <c r="I668" i="2"/>
  <c r="J668" i="2"/>
  <c r="I874" i="2"/>
  <c r="J874" i="2"/>
  <c r="I742" i="2"/>
  <c r="J742" i="2"/>
  <c r="I643" i="2"/>
  <c r="J643" i="2"/>
  <c r="I863" i="2"/>
  <c r="J863" i="2"/>
  <c r="I1285" i="2"/>
  <c r="J1285" i="2"/>
  <c r="I824" i="2"/>
  <c r="J824" i="2"/>
  <c r="I716" i="2"/>
  <c r="J716" i="2"/>
  <c r="I624" i="2"/>
  <c r="J624" i="2"/>
  <c r="I804" i="2"/>
  <c r="J804" i="2"/>
  <c r="I784" i="2"/>
  <c r="J784" i="2"/>
  <c r="I694" i="2"/>
  <c r="J694" i="2"/>
  <c r="I605" i="2"/>
  <c r="J605" i="2"/>
  <c r="D44" i="24"/>
  <c r="E74" i="23"/>
  <c r="E56" i="23"/>
  <c r="E73" i="23" s="1"/>
  <c r="E77" i="23" s="1"/>
  <c r="C78" i="23" s="1"/>
  <c r="D49" i="28" l="1"/>
  <c r="F49" i="28" s="1"/>
  <c r="D76" i="28"/>
  <c r="F76" i="28" s="1"/>
  <c r="D102" i="28"/>
  <c r="F102" i="28" s="1"/>
  <c r="D113" i="28"/>
  <c r="F113" i="28" s="1"/>
  <c r="D115" i="28"/>
  <c r="F115" i="28" s="1"/>
  <c r="D56" i="28"/>
  <c r="F56" i="28" s="1"/>
  <c r="D121" i="28"/>
  <c r="F121" i="28" s="1"/>
  <c r="D46" i="28"/>
  <c r="F46" i="28" s="1"/>
  <c r="D90" i="28"/>
  <c r="F90" i="28" s="1"/>
  <c r="D80" i="28"/>
  <c r="F80" i="28" s="1"/>
  <c r="D123" i="28"/>
  <c r="F123" i="28" s="1"/>
  <c r="D94" i="28"/>
  <c r="F94" i="28" s="1"/>
  <c r="D15" i="28"/>
  <c r="F15" i="28" s="1"/>
  <c r="D85" i="28"/>
  <c r="F85" i="28" s="1"/>
  <c r="D111" i="28"/>
  <c r="F111" i="28" s="1"/>
  <c r="D89" i="28"/>
  <c r="F89" i="28" s="1"/>
  <c r="D126" i="28"/>
  <c r="F126" i="28" s="1"/>
  <c r="D51" i="28"/>
  <c r="F51" i="28" s="1"/>
  <c r="D45" i="28"/>
  <c r="F45" i="28" s="1"/>
  <c r="D48" i="28"/>
  <c r="F48" i="28" s="1"/>
  <c r="D47" i="28"/>
  <c r="F47" i="28" s="1"/>
  <c r="D74" i="28"/>
  <c r="F74" i="28" s="1"/>
  <c r="D68" i="28"/>
  <c r="F68" i="28" s="1"/>
  <c r="D10" i="28"/>
  <c r="F10" i="28" s="1"/>
  <c r="D39" i="28"/>
  <c r="F39" i="28" s="1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H144" i="22" s="1"/>
  <c r="I122" i="2"/>
  <c r="I124" i="2"/>
  <c r="H129" i="2"/>
  <c r="H130" i="2"/>
  <c r="H131" i="2"/>
  <c r="H132" i="2"/>
  <c r="H133" i="2"/>
  <c r="H134" i="2"/>
  <c r="H137" i="2"/>
  <c r="H138" i="2"/>
  <c r="H139" i="2"/>
  <c r="H140" i="2"/>
  <c r="H141" i="2"/>
  <c r="H142" i="2"/>
  <c r="H145" i="2"/>
  <c r="H146" i="2"/>
  <c r="H147" i="2"/>
  <c r="H148" i="2"/>
  <c r="H149" i="2"/>
  <c r="H150" i="2"/>
  <c r="H162" i="2"/>
  <c r="H163" i="2"/>
  <c r="H164" i="2"/>
  <c r="H166" i="2"/>
  <c r="H167" i="2"/>
  <c r="H168" i="2"/>
  <c r="H169" i="2"/>
  <c r="H182" i="2"/>
  <c r="H183" i="2"/>
  <c r="H184" i="2"/>
  <c r="H185" i="2"/>
  <c r="H186" i="2"/>
  <c r="H187" i="2"/>
  <c r="H188" i="2"/>
  <c r="H192" i="2"/>
  <c r="H193" i="2"/>
  <c r="H194" i="2"/>
  <c r="H195" i="2"/>
  <c r="H196" i="2"/>
  <c r="H197" i="2"/>
  <c r="J197" i="2" s="1"/>
  <c r="H198" i="2"/>
  <c r="H213" i="2"/>
  <c r="H214" i="2"/>
  <c r="H216" i="2"/>
  <c r="H217" i="2"/>
  <c r="H218" i="2"/>
  <c r="H219" i="2"/>
  <c r="H220" i="2"/>
  <c r="H221" i="2"/>
  <c r="H222" i="2"/>
  <c r="H225" i="2"/>
  <c r="H226" i="2"/>
  <c r="H227" i="2"/>
  <c r="H228" i="2"/>
  <c r="H229" i="2"/>
  <c r="H230" i="2"/>
  <c r="H231" i="2"/>
  <c r="H232" i="2"/>
  <c r="H233" i="2"/>
  <c r="H236" i="2"/>
  <c r="H237" i="2"/>
  <c r="H238" i="2"/>
  <c r="H239" i="2"/>
  <c r="H240" i="2"/>
  <c r="H241" i="2"/>
  <c r="H242" i="2"/>
  <c r="H243" i="2"/>
  <c r="H244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3" i="2"/>
  <c r="H324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2" i="2"/>
  <c r="H343" i="2"/>
  <c r="H344" i="2"/>
  <c r="H345" i="2"/>
  <c r="H346" i="2"/>
  <c r="H347" i="2"/>
  <c r="H348" i="2"/>
  <c r="H349" i="2"/>
  <c r="H352" i="2"/>
  <c r="H353" i="2"/>
  <c r="H354" i="2"/>
  <c r="H355" i="2"/>
  <c r="H356" i="2"/>
  <c r="H357" i="2"/>
  <c r="H358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21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7" i="2"/>
  <c r="H488" i="2"/>
  <c r="H489" i="2"/>
  <c r="H490" i="2"/>
  <c r="H491" i="2"/>
  <c r="H492" i="2"/>
  <c r="H495" i="2"/>
  <c r="H496" i="2"/>
  <c r="H498" i="2"/>
  <c r="H499" i="2"/>
  <c r="H500" i="2"/>
  <c r="H501" i="2"/>
  <c r="H502" i="2"/>
  <c r="H504" i="2"/>
  <c r="H505" i="2"/>
  <c r="H508" i="2"/>
  <c r="H509" i="2"/>
  <c r="H510" i="2"/>
  <c r="H511" i="2"/>
  <c r="H512" i="2"/>
  <c r="H513" i="2"/>
  <c r="H514" i="2"/>
  <c r="H515" i="2"/>
  <c r="H516" i="2"/>
  <c r="H517" i="2"/>
  <c r="H520" i="2"/>
  <c r="H521" i="2"/>
  <c r="H522" i="2"/>
  <c r="H523" i="2"/>
  <c r="H525" i="2"/>
  <c r="J525" i="2" s="1"/>
  <c r="H527" i="2"/>
  <c r="H528" i="2"/>
  <c r="H529" i="2"/>
  <c r="H530" i="2"/>
  <c r="H531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603" i="2"/>
  <c r="H604" i="2"/>
  <c r="H606" i="2"/>
  <c r="H607" i="2"/>
  <c r="H608" i="2"/>
  <c r="H609" i="2"/>
  <c r="H610" i="2"/>
  <c r="I610" i="2" s="1"/>
  <c r="H613" i="2"/>
  <c r="J613" i="2" s="1"/>
  <c r="H614" i="2"/>
  <c r="H615" i="2"/>
  <c r="H616" i="2"/>
  <c r="H617" i="2"/>
  <c r="H618" i="2"/>
  <c r="H619" i="2"/>
  <c r="H620" i="2"/>
  <c r="H622" i="2"/>
  <c r="H623" i="2"/>
  <c r="H625" i="2"/>
  <c r="H626" i="2"/>
  <c r="H627" i="2"/>
  <c r="H628" i="2"/>
  <c r="H629" i="2"/>
  <c r="I629" i="2" s="1"/>
  <c r="H632" i="2"/>
  <c r="H633" i="2"/>
  <c r="H634" i="2"/>
  <c r="H635" i="2"/>
  <c r="H636" i="2"/>
  <c r="H637" i="2"/>
  <c r="H638" i="2"/>
  <c r="H639" i="2"/>
  <c r="H641" i="2"/>
  <c r="H642" i="2"/>
  <c r="H644" i="2"/>
  <c r="H645" i="2"/>
  <c r="H646" i="2"/>
  <c r="H647" i="2"/>
  <c r="H648" i="2"/>
  <c r="I648" i="2" s="1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9" i="2"/>
  <c r="H670" i="2"/>
  <c r="H671" i="2"/>
  <c r="H672" i="2"/>
  <c r="H673" i="2"/>
  <c r="I673" i="2" s="1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5" i="2"/>
  <c r="H696" i="2"/>
  <c r="H697" i="2"/>
  <c r="H698" i="2"/>
  <c r="H699" i="2"/>
  <c r="I699" i="2" s="1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0" i="2"/>
  <c r="H741" i="2"/>
  <c r="H743" i="2"/>
  <c r="H744" i="2"/>
  <c r="H745" i="2"/>
  <c r="H746" i="2"/>
  <c r="H747" i="2"/>
  <c r="I747" i="2" s="1"/>
  <c r="H750" i="2"/>
  <c r="H751" i="2"/>
  <c r="H752" i="2"/>
  <c r="H753" i="2"/>
  <c r="H754" i="2"/>
  <c r="H755" i="2"/>
  <c r="H756" i="2"/>
  <c r="H757" i="2"/>
  <c r="H758" i="2"/>
  <c r="H759" i="2"/>
  <c r="H760" i="2"/>
  <c r="H762" i="2"/>
  <c r="H763" i="2"/>
  <c r="H765" i="2"/>
  <c r="H766" i="2"/>
  <c r="H767" i="2"/>
  <c r="H768" i="2"/>
  <c r="H769" i="2"/>
  <c r="I769" i="2" s="1"/>
  <c r="H772" i="2"/>
  <c r="H773" i="2"/>
  <c r="H774" i="2"/>
  <c r="H775" i="2"/>
  <c r="H776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5" i="2"/>
  <c r="H796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5" i="2"/>
  <c r="H816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I856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8" i="2"/>
  <c r="H1069" i="2"/>
  <c r="H1070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7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3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69" i="2"/>
  <c r="H1170" i="2"/>
  <c r="H1171" i="2"/>
  <c r="H1172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6" i="2"/>
  <c r="H1237" i="2"/>
  <c r="H1238" i="2"/>
  <c r="H1239" i="2"/>
  <c r="H1240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2" i="2"/>
  <c r="H1273" i="2"/>
  <c r="H1274" i="2"/>
  <c r="H1275" i="2"/>
  <c r="H1276" i="2"/>
  <c r="H1279" i="2"/>
  <c r="H1280" i="2"/>
  <c r="H1281" i="2"/>
  <c r="H1282" i="2"/>
  <c r="H1283" i="2"/>
  <c r="H1284" i="2"/>
  <c r="H1288" i="2"/>
  <c r="H1289" i="2"/>
  <c r="H1290" i="2"/>
  <c r="H1294" i="2"/>
  <c r="H1295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6" i="2"/>
  <c r="H1347" i="2"/>
  <c r="H1348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1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0" i="2"/>
  <c r="H1431" i="2"/>
  <c r="H1435" i="2"/>
  <c r="I1436" i="2"/>
  <c r="H1437" i="2"/>
  <c r="H1438" i="2"/>
  <c r="H1439" i="2"/>
  <c r="H1440" i="2"/>
  <c r="H1441" i="2"/>
  <c r="H1442" i="2"/>
  <c r="H1443" i="2"/>
  <c r="H1444" i="2"/>
  <c r="H1447" i="2"/>
  <c r="H1448" i="2"/>
  <c r="I1449" i="2"/>
  <c r="H1450" i="2"/>
  <c r="H1451" i="2"/>
  <c r="H1452" i="2"/>
  <c r="H1453" i="2"/>
  <c r="H1454" i="2"/>
  <c r="H1455" i="2"/>
  <c r="I1459" i="2"/>
  <c r="H1460" i="2"/>
  <c r="I1461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I1438" i="2" l="1"/>
  <c r="J1438" i="2"/>
  <c r="I1423" i="2"/>
  <c r="J1423" i="2"/>
  <c r="I1455" i="2"/>
  <c r="J1455" i="2"/>
  <c r="G152" i="22"/>
  <c r="H152" i="22" s="1"/>
  <c r="G150" i="22"/>
  <c r="H150" i="22" s="1"/>
  <c r="G136" i="22"/>
  <c r="H136" i="22" s="1"/>
  <c r="G134" i="22"/>
  <c r="H134" i="22" s="1"/>
  <c r="G128" i="22"/>
  <c r="H128" i="22" s="1"/>
  <c r="G159" i="22"/>
  <c r="H159" i="22" s="1"/>
  <c r="G158" i="22"/>
  <c r="H158" i="22" s="1"/>
  <c r="G156" i="22"/>
  <c r="H156" i="22" s="1"/>
  <c r="G154" i="22"/>
  <c r="H154" i="22" s="1"/>
  <c r="G132" i="22"/>
  <c r="H132" i="22" s="1"/>
  <c r="G130" i="22"/>
  <c r="H130" i="22" s="1"/>
  <c r="G153" i="22"/>
  <c r="H153" i="22" s="1"/>
  <c r="G151" i="22"/>
  <c r="H151" i="22" s="1"/>
  <c r="G137" i="22"/>
  <c r="H137" i="22" s="1"/>
  <c r="G135" i="22"/>
  <c r="H135" i="22" s="1"/>
  <c r="G133" i="22"/>
  <c r="H133" i="22" s="1"/>
  <c r="G131" i="22"/>
  <c r="H131" i="22" s="1"/>
  <c r="G129" i="22"/>
  <c r="H129" i="22" s="1"/>
  <c r="G160" i="22"/>
  <c r="H160" i="22" s="1"/>
  <c r="G155" i="22"/>
  <c r="H155" i="22" s="1"/>
  <c r="G157" i="22"/>
  <c r="H157" i="22" s="1"/>
  <c r="I1400" i="2"/>
  <c r="I1399" i="2"/>
  <c r="I1418" i="2"/>
  <c r="I1397" i="2"/>
  <c r="I1401" i="2"/>
  <c r="I1419" i="2"/>
  <c r="I1416" i="2"/>
  <c r="I1398" i="2"/>
  <c r="I1415" i="2"/>
  <c r="I1413" i="2"/>
  <c r="I1412" i="2"/>
  <c r="I1411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77" i="2"/>
  <c r="J677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42" i="2"/>
  <c r="J34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I1362" i="2" s="1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6" i="2"/>
  <c r="J286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J1411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200" i="2"/>
  <c r="J1200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H163" i="22" s="1"/>
  <c r="I162" i="22"/>
  <c r="I161" i="22"/>
  <c r="I159" i="22"/>
  <c r="I158" i="22"/>
  <c r="I157" i="22"/>
  <c r="I156" i="22"/>
  <c r="I154" i="22"/>
  <c r="I153" i="22"/>
  <c r="I152" i="22"/>
  <c r="I151" i="22"/>
  <c r="E139" i="22"/>
  <c r="H139" i="22" s="1"/>
  <c r="E138" i="22"/>
  <c r="H138" i="22" s="1"/>
  <c r="J1396" i="2" l="1"/>
  <c r="J1371" i="2"/>
  <c r="I1381" i="2"/>
  <c r="I1371" i="2"/>
  <c r="I1446" i="2"/>
  <c r="I1421" i="2"/>
  <c r="I1396" i="2"/>
  <c r="J1446" i="2"/>
  <c r="J1421" i="2"/>
  <c r="I462" i="2"/>
  <c r="I507" i="2"/>
  <c r="I471" i="2"/>
  <c r="I452" i="2"/>
  <c r="I519" i="2"/>
  <c r="I494" i="2"/>
  <c r="I539" i="2"/>
  <c r="I483" i="2"/>
  <c r="J988" i="2"/>
  <c r="J1299" i="2"/>
  <c r="J1293" i="2"/>
  <c r="J1278" i="2"/>
  <c r="J1017" i="2"/>
  <c r="J1002" i="2"/>
  <c r="J452" i="2"/>
  <c r="J494" i="2"/>
  <c r="J471" i="2"/>
  <c r="I1458" i="2"/>
  <c r="J1458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E144" i="28" l="1"/>
  <c r="F144" i="28" s="1"/>
  <c r="I26" i="22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143" i="28" l="1"/>
  <c r="F143" i="28" s="1"/>
  <c r="E142" i="28"/>
  <c r="F142" i="28" s="1"/>
  <c r="I116" i="22"/>
  <c r="J116" i="22" s="1"/>
  <c r="I115" i="22" l="1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<sst xmlns="http://schemas.openxmlformats.org/spreadsheetml/2006/main" count="6734" uniqueCount="801">
  <si>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</si>
  <si>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</si>
  <si>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</si>
  <si>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</si>
  <si>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</si>
  <si>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</si>
  <si>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</si>
  <si>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</si>
  <si>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</si>
  <si>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</si>
  <si>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</si>
  <si>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</si>
  <si>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</si>
  <si>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</si>
  <si>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</si>
  <si>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</si>
  <si>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</si>
  <si>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</si>
  <si>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</si>
  <si>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</si>
  <si>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</si>
  <si>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</si>
  <si>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</si>
  <si>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</si>
  <si>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</si>
  <si>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</si>
  <si>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</si>
  <si>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</si>
  <si>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</si>
  <si>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</si>
  <si>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</si>
  <si>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</si>
  <si>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</si>
  <si>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</si>
  <si>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</si>
  <si>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</si>
  <si>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</si>
  <si>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</si>
  <si>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</si>
  <si>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</si>
  <si>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</si>
  <si>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</si>
  <si>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</si>
  <si>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</si>
  <si>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</si>
  <si>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</si>
  <si>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</si>
  <si>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</si>
  <si>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</si>
  <si>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</si>
  <si>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</si>
  <si>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</si>
  <si>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</si>
  <si>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</si>
  <si>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</si>
  <si>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</si>
  <si>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</si>
  <si>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</si>
  <si>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</si>
  <si>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</si>
  <si>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</si>
  <si>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</si>
  <si>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</si>
  <si>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</si>
  <si>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</si>
  <si>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</si>
  <si>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</si>
  <si>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</si>
  <si>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</si>
  <si>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</si>
  <si>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</si>
  <si>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</si>
  <si>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</si>
  <si>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</si>
  <si>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</si>
  <si>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</si>
  <si>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</si>
  <si>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</si>
  <si>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</si>
  <si>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</si>
  <si>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</si>
  <si>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</si>
  <si>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</si>
  <si>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</si>
  <si>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</si>
  <si>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</si>
  <si>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</si>
  <si>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</si>
  <si>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</si>
  <si>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</si>
  <si>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</si>
  <si>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</si>
  <si>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</si>
  <si>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</si>
  <si>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</si>
  <si>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</si>
  <si>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</si>
  <si>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</si>
  <si>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</si>
  <si>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</si>
  <si>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</si>
  <si>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</si>
  <si>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</si>
  <si>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</si>
  <si>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</si>
  <si>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</si>
  <si>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</si>
  <si>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</si>
  <si>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</si>
  <si>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</si>
  <si>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</si>
  <si>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</si>
  <si>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</si>
  <si>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</si>
  <si>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</si>
  <si>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</si>
  <si>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</si>
  <si>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</si>
  <si>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</si>
  <si>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</si>
  <si>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</si>
  <si>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</si>
  <si>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</si>
  <si>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</si>
  <si>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</si>
  <si>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</si>
  <si>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</si>
  <si>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</si>
  <si>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</si>
  <si>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</si>
  <si>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</si>
  <si>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</si>
  <si>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</si>
  <si>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</si>
  <si>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</si>
  <si>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</si>
  <si>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</si>
  <si>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</si>
  <si>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</si>
  <si>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</si>
  <si>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</si>
  <si>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</si>
  <si>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</si>
  <si>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</si>
  <si>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</si>
  <si>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</si>
  <si>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</si>
  <si>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</si>
  <si>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</si>
  <si>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</si>
  <si>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</si>
  <si>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</si>
  <si>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</si>
  <si>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</si>
  <si>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</si>
  <si>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</si>
  <si>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</si>
  <si>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</si>
  <si>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</si>
  <si>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</si>
  <si>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</si>
  <si>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</si>
  <si>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</si>
  <si>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</si>
  <si>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</si>
  <si>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</si>
  <si>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</si>
  <si>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</si>
  <si>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</si>
  <si>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</si>
  <si>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</si>
  <si>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</si>
  <si>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</si>
  <si>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</si>
  <si>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</si>
  <si>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</si>
  <si>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</si>
  <si>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</si>
  <si>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</si>
  <si>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</si>
  <si>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</si>
  <si>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</si>
  <si>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</si>
  <si>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</si>
  <si>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</si>
  <si>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</si>
  <si>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</si>
  <si>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</si>
  <si>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</si>
  <si>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</si>
  <si>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</si>
  <si>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</si>
  <si>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</si>
  <si>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</si>
  <si>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</si>
  <si>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</si>
  <si>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</si>
  <si>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</si>
  <si>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</si>
  <si>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</si>
  <si>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</si>
  <si>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</si>
  <si>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</si>
  <si>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</si>
  <si>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</si>
  <si>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</si>
  <si>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</si>
  <si>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</si>
  <si>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</si>
  <si>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</si>
  <si>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</si>
  <si>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</si>
  <si>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</si>
  <si>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</si>
  <si>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</si>
  <si>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</si>
  <si>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</si>
  <si>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</si>
  <si>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</si>
  <si>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</si>
  <si>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</si>
  <si>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</si>
  <si>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</si>
  <si>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</si>
  <si>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</si>
  <si>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</si>
  <si>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</si>
  <si>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</si>
  <si>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</si>
  <si>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</si>
  <si>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</si>
  <si>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</si>
  <si>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</si>
  <si>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</si>
  <si>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</si>
  <si>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</si>
  <si>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</si>
  <si>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</si>
  <si>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</si>
  <si>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</si>
  <si>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</si>
  <si>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</si>
  <si>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</si>
  <si>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</si>
  <si>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</si>
  <si>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</si>
  <si>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</si>
  <si>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</si>
  <si>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</si>
  <si>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</si>
  <si>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</si>
  <si>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</si>
  <si>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</si>
  <si>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</si>
  <si>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</si>
  <si>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</si>
  <si>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</si>
  <si>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</si>
  <si>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</si>
  <si>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</si>
  <si>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</si>
  <si>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</si>
  <si>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</si>
  <si>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</si>
  <si>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</si>
  <si>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</si>
  <si>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</si>
  <si>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</si>
  <si>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</si>
  <si>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</si>
  <si>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</si>
  <si>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</si>
  <si>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</si>
  <si>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</si>
  <si>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</si>
  <si>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</si>
  <si>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</si>
  <si>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</si>
  <si>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</si>
  <si>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</si>
  <si>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</si>
  <si>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</si>
  <si>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</si>
  <si>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</si>
  <si>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</si>
  <si>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</si>
  <si>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</si>
  <si>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</si>
  <si>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</si>
  <si>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</si>
  <si>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</si>
  <si>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</si>
  <si>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</si>
  <si>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</si>
  <si>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</si>
  <si>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</si>
  <si>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</si>
  <si>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</si>
  <si>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</si>
  <si>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</si>
  <si>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</si>
  <si>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</si>
  <si>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</si>
  <si>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</si>
  <si>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</si>
  <si>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</si>
  <si>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</si>
  <si>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</si>
  <si>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</si>
  <si>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</si>
  <si>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</si>
  <si>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</si>
  <si>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</si>
  <si>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</si>
  <si>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</si>
  <si>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</si>
  <si>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</si>
  <si>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</si>
  <si>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</si>
  <si>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</si>
  <si>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</si>
  <si>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</si>
  <si>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</si>
  <si>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</si>
  <si>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</si>
  <si>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</si>
  <si>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</si>
  <si>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</si>
  <si>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</si>
  <si>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</si>
  <si>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</si>
  <si>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</si>
  <si>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</si>
  <si>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</si>
  <si>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</si>
  <si>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</si>
  <si>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</si>
  <si>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</si>
  <si>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</si>
  <si>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</si>
  <si>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</si>
  <si>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</si>
  <si>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</si>
  <si>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</si>
  <si>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</si>
  <si>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</si>
  <si>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</si>
  <si>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</si>
  <si>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</si>
  <si>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</si>
  <si>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</si>
  <si>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</si>
  <si>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</si>
  <si>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</si>
  <si>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</si>
  <si>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</si>
  <si>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</si>
  <si>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</si>
  <si>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</si>
  <si>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</si>
  <si>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</si>
  <si>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</si>
  <si>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</si>
  <si>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</si>
  <si>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</si>
  <si>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</si>
  <si>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</si>
  <si>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</si>
  <si>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</si>
  <si>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</si>
  <si>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</si>
  <si>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</si>
  <si>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</si>
  <si>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</si>
  <si>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</si>
  <si>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</si>
  <si>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</si>
  <si>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</si>
  <si>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</si>
  <si>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</si>
  <si>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</si>
  <si>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</si>
  <si>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</si>
  <si>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</si>
  <si>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</si>
  <si>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</si>
  <si>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</si>
  <si>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</si>
  <si>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</si>
  <si>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</si>
  <si>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</si>
  <si>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</si>
  <si>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</si>
  <si>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</si>
  <si>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</si>
  <si>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</si>
  <si>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</si>
  <si>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</si>
  <si>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</si>
  <si>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</si>
  <si>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</si>
  <si>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</si>
  <si>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</si>
  <si>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</si>
  <si>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</si>
  <si>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</si>
  <si>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</si>
  <si>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</si>
  <si>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</si>
  <si>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</si>
  <si>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</si>
  <si>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</si>
  <si>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</si>
  <si>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</si>
  <si>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</si>
  <si>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</si>
  <si>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</si>
  <si>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</si>
  <si>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</si>
  <si>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</si>
  <si>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</si>
  <si>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</si>
  <si>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</si>
  <si>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</si>
  <si>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</si>
  <si>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</si>
  <si>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</si>
  <si>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</si>
  <si>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</si>
  <si>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</si>
  <si>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</si>
  <si>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</si>
  <si>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</si>
  <si>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</si>
  <si>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</si>
  <si>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</si>
  <si>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</si>
  <si>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</si>
  <si>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</si>
  <si>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</si>
  <si>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</si>
  <si>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</si>
  <si>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</si>
  <si>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</si>
  <si>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</si>
  <si>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</si>
  <si>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</si>
  <si>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</si>
  <si>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</si>
  <si>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</si>
  <si>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</si>
  <si>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</si>
  <si>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</si>
  <si>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</si>
  <si>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</si>
  <si>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</si>
  <si>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</si>
  <si>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</si>
  <si>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</si>
  <si>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</si>
  <si>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</si>
  <si>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</si>
  <si>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</si>
  <si>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</si>
  <si>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</si>
  <si>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</si>
  <si>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</si>
  <si>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</si>
  <si>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</si>
  <si>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</si>
  <si>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</si>
  <si>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</si>
  <si>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</si>
  <si>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</si>
  <si>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</si>
  <si>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</si>
  <si>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</si>
  <si>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</si>
  <si>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</si>
  <si>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</si>
  <si>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</si>
  <si>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</si>
  <si>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</si>
  <si>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</si>
  <si>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</si>
  <si>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</si>
  <si>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</si>
  <si>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</si>
  <si>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</si>
  <si>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</si>
  <si>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</si>
  <si>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</si>
  <si>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</si>
  <si>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</si>
  <si>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</si>
  <si>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</si>
  <si>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</si>
  <si>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</si>
  <si>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</si>
  <si>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</si>
  <si>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</si>
  <si>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</si>
  <si>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</si>
  <si>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</si>
  <si>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</si>
  <si>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</si>
  <si>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</si>
  <si>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</si>
  <si>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</si>
  <si>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</si>
  <si>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</si>
  <si>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</si>
  <si>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</si>
  <si>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</si>
  <si>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</si>
  <si>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</si>
  <si>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</si>
  <si>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</si>
  <si>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</si>
  <si>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</si>
  <si>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</si>
  <si>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</si>
  <si>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</si>
  <si>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</si>
  <si>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</si>
  <si>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</si>
  <si>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</si>
  <si>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</si>
  <si>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</si>
  <si>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</si>
  <si>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</si>
  <si>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</si>
  <si>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</si>
  <si>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</si>
  <si>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</si>
  <si>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</si>
  <si>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</si>
  <si>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</si>
  <si>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</si>
  <si>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</si>
  <si>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</si>
  <si>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</si>
  <si>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</si>
  <si>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</si>
  <si>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</si>
  <si>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</si>
  <si>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</si>
  <si>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</si>
  <si>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</si>
  <si>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</si>
  <si>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</si>
  <si>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</si>
  <si>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</si>
  <si>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</si>
  <si>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</si>
  <si>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</si>
  <si>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</si>
  <si>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</si>
  <si>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</si>
  <si>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</si>
  <si>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</si>
  <si>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</si>
  <si>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</si>
  <si>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</si>
  <si>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</si>
  <si>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</si>
  <si>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</si>
  <si>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</si>
  <si>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</si>
  <si>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</si>
  <si>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</si>
  <si>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</si>
  <si>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</si>
  <si>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</si>
  <si>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</si>
  <si>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</si>
  <si>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</si>
  <si>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</si>
  <si>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</si>
  <si>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</si>
  <si>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</si>
  <si>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</si>
  <si>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</si>
  <si>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</si>
  <si>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</si>
  <si>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</si>
  <si>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</si>
  <si>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</si>
  <si>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</si>
  <si>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</si>
  <si>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</si>
  <si>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</si>
  <si>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</si>
  <si>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</si>
  <si>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</si>
  <si>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</si>
  <si>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</si>
  <si>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</si>
  <si>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</si>
  <si>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</si>
  <si>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</si>
  <si>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</si>
  <si>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</si>
  <si>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</si>
  <si>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</si>
  <si>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</si>
  <si>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</si>
  <si>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</si>
  <si>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</si>
  <si>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</si>
  <si>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</si>
  <si>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</si>
  <si>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</si>
  <si>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</si>
  <si>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</si>
  <si>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</si>
  <si>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</si>
  <si>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</si>
  <si>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</si>
  <si>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</si>
  <si>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</si>
  <si>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</si>
  <si>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</si>
  <si>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</si>
  <si>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</si>
  <si>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</si>
  <si>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</si>
  <si>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</si>
  <si>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</si>
  <si>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</si>
  <si>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</si>
  <si>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</si>
  <si>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</si>
  <si>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</si>
  <si>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</si>
  <si>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 xml:space="preserve">ONERADA 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</si>
  <si>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</si>
  <si>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</si>
  <si>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</si>
  <si>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</si>
  <si>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</si>
  <si>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</si>
  <si>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</si>
  <si>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</si>
  <si>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</si>
  <si>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</si>
  <si>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</si>
  <si>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</si>
  <si>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</si>
  <si>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</si>
  <si>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</si>
  <si>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</si>
  <si>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</si>
  <si>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</si>
  <si>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</si>
  <si>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</si>
  <si>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</si>
  <si>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</si>
  <si>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</si>
  <si>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</si>
  <si>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</si>
  <si>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</si>
  <si>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</si>
  <si>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</si>
  <si>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</si>
  <si>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</si>
  <si>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</si>
  <si>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</si>
  <si>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</si>
  <si>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</si>
  <si>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</si>
  <si>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</si>
  <si>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</si>
  <si>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</si>
  <si>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</si>
  <si>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</si>
  <si>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</si>
  <si>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</si>
  <si>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</si>
  <si>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</si>
  <si>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</si>
  <si>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</si>
  <si>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</si>
  <si>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</si>
  <si>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</si>
  <si>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</si>
  <si>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</si>
  <si>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</si>
  <si>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</si>
  <si>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</si>
  <si>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</si>
  <si>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</si>
  <si>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</si>
  <si>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</si>
  <si>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</si>
  <si>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</si>
  <si>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</si>
  <si>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</si>
  <si>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</si>
  <si>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</si>
  <si>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</si>
  <si>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</si>
  <si>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</si>
  <si>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</si>
  <si>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</si>
  <si>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</si>
  <si>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</si>
  <si>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</si>
  <si>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</si>
  <si>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</si>
  <si>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</si>
  <si>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</si>
  <si>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</si>
  <si>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</si>
  <si>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</si>
  <si>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</si>
  <si>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</si>
  <si>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</si>
  <si>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</si>
  <si>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</si>
  <si>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</si>
  <si>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</si>
  <si>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</si>
  <si>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</si>
  <si>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</si>
  <si>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</si>
  <si>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</si>
  <si>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</si>
  <si>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</si>
  <si>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</si>
  <si>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</si>
  <si>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</si>
  <si>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</si>
  <si>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</si>
  <si>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</si>
  <si>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</si>
  <si>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</si>
  <si>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</si>
  <si>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</si>
  <si>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</si>
  <si>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</si>
  <si>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</si>
  <si>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</si>
  <si>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</si>
  <si>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</si>
  <si>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</si>
  <si>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</si>
  <si>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</si>
  <si>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</si>
  <si>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</si>
  <si>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</si>
  <si>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</si>
  <si>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</si>
  <si>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</si>
  <si>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</si>
  <si>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</si>
  <si>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</si>
  <si>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</si>
  <si>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</si>
  <si>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</si>
  <si>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</si>
  <si>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</si>
  <si>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</si>
  <si>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</si>
  <si>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</si>
  <si>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</si>
  <si>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</si>
  <si>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</si>
  <si>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</si>
  <si>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</si>
  <si>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</si>
  <si>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</si>
  <si>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</si>
  <si>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</si>
  <si>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</si>
  <si>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</si>
  <si>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</si>
  <si>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LOTE - 07</t>
  </si>
  <si>
    <t>LOCALIDADE: DIVERSAS DO ESTADO DE RORAIMA</t>
  </si>
  <si>
    <t>LOTE: 07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</si>
  <si>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</si>
  <si>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</si>
  <si>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</si>
  <si>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</si>
  <si>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</si>
  <si>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</si>
  <si>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</si>
  <si>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</si>
  <si>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</si>
  <si>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</si>
  <si>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</si>
  <si>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</si>
  <si>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</si>
  <si>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</si>
  <si>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</si>
  <si>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</si>
  <si>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</si>
  <si>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</si>
  <si>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NOTA:</t>
  </si>
  <si>
    <t>PREENCHER SOMENTE AS CÉLULAS QUE ESTÃO NA COR AMARELA.</t>
  </si>
  <si>
    <t>UNIT_BÁSICO_CONTRATADO s/ BDI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</si>
</sst>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2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14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166" fontId="26" fillId="0" borderId="0"/>
    <xf numFmtId="0" fontId="6" fillId="0" borderId="0"/>
    <xf numFmtId="0" fontId="25" fillId="0" borderId="0" applyNumberFormat="0" applyFont="0" applyFill="0" applyBorder="0" applyAlignment="0" applyProtection="0"/>
    <xf numFmtId="0" fontId="4" fillId="0" borderId="0"/>
    <xf numFmtId="0" fontId="4" fillId="4" borderId="4" applyNumberFormat="0" applyFont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5" fillId="2" borderId="5" applyNumberFormat="0" applyAlignment="0" applyProtection="0"/>
    <xf numFmtId="38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04">
    <xf numFmtId="0" fontId="0" fillId="0" borderId="0" xfId="0"/>
    <xf numFmtId="0" fontId="4" fillId="0" borderId="0" xfId="47"/>
    <xf numFmtId="0" fontId="3" fillId="17" borderId="10" xfId="47" applyFont="1" applyFill="1" applyBorder="1" applyAlignment="1">
      <alignment horizontal="center"/>
    </xf>
    <xf numFmtId="1" fontId="6" fillId="0" borderId="10" xfId="47" applyNumberFormat="1" applyFont="1" applyBorder="1" applyAlignment="1">
      <alignment horizontal="center"/>
    </xf>
    <xf numFmtId="169" fontId="6" fillId="0" borderId="10" xfId="65" applyFont="1" applyFill="1" applyBorder="1" applyAlignment="1" applyProtection="1"/>
    <xf numFmtId="0" fontId="6" fillId="18" borderId="10" xfId="47" applyFont="1" applyFill="1" applyBorder="1"/>
    <xf numFmtId="0" fontId="5" fillId="17" borderId="10" xfId="47" applyFont="1" applyFill="1" applyBorder="1"/>
    <xf numFmtId="0" fontId="4" fillId="0" borderId="11" xfId="47" applyBorder="1"/>
    <xf numFmtId="0" fontId="5" fillId="19" borderId="10" xfId="47" applyFont="1" applyFill="1" applyBorder="1"/>
    <xf numFmtId="169" fontId="5" fillId="19" borderId="12" xfId="65" applyFont="1" applyFill="1" applyBorder="1" applyAlignment="1" applyProtection="1"/>
    <xf numFmtId="0" fontId="6" fillId="19" borderId="10" xfId="47" applyFont="1" applyFill="1" applyBorder="1"/>
    <xf numFmtId="0" fontId="5" fillId="0" borderId="0" xfId="47" applyFont="1" applyAlignment="1">
      <alignment horizontal="center"/>
    </xf>
    <xf numFmtId="0" fontId="5" fillId="17" borderId="13" xfId="47" applyFont="1" applyFill="1" applyBorder="1" applyAlignment="1">
      <alignment horizontal="left" vertical="center"/>
    </xf>
    <xf numFmtId="0" fontId="5" fillId="17" borderId="10" xfId="47" applyFont="1" applyFill="1" applyBorder="1" applyAlignment="1">
      <alignment horizontal="center" vertical="center"/>
    </xf>
    <xf numFmtId="0" fontId="6" fillId="17" borderId="10" xfId="47" applyFont="1" applyFill="1" applyBorder="1" applyAlignment="1">
      <alignment horizontal="center" vertical="center" wrapText="1"/>
    </xf>
    <xf numFmtId="0" fontId="6" fillId="17" borderId="14" xfId="47" applyFont="1" applyFill="1" applyBorder="1" applyAlignment="1">
      <alignment horizontal="center" vertical="center" wrapText="1"/>
    </xf>
    <xf numFmtId="4" fontId="6" fillId="0" borderId="10" xfId="65" applyNumberFormat="1" applyFont="1" applyFill="1" applyBorder="1" applyAlignment="1" applyProtection="1">
      <alignment horizontal="right"/>
    </xf>
    <xf numFmtId="1" fontId="6" fillId="18" borderId="10" xfId="47" applyNumberFormat="1" applyFont="1" applyFill="1" applyBorder="1"/>
    <xf numFmtId="10" fontId="6" fillId="18" borderId="10" xfId="47" applyNumberFormat="1" applyFont="1" applyFill="1" applyBorder="1"/>
    <xf numFmtId="169" fontId="6" fillId="18" borderId="10" xfId="65" applyFont="1" applyFill="1" applyBorder="1" applyAlignment="1" applyProtection="1"/>
    <xf numFmtId="4" fontId="6" fillId="18" borderId="10" xfId="47" applyNumberFormat="1" applyFont="1" applyFill="1" applyBorder="1"/>
    <xf numFmtId="1" fontId="6" fillId="0" borderId="10" xfId="47" applyNumberFormat="1" applyFont="1" applyBorder="1"/>
    <xf numFmtId="4" fontId="6" fillId="18" borderId="10" xfId="65" applyNumberFormat="1" applyFont="1" applyFill="1" applyBorder="1" applyAlignment="1" applyProtection="1">
      <alignment horizontal="right"/>
    </xf>
    <xf numFmtId="0" fontId="6" fillId="18" borderId="10" xfId="47" applyFont="1" applyFill="1" applyBorder="1" applyAlignment="1">
      <alignment horizontal="center"/>
    </xf>
    <xf numFmtId="0" fontId="6" fillId="0" borderId="10" xfId="47" applyFont="1" applyBorder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169" fontId="5" fillId="19" borderId="15" xfId="65" applyFont="1" applyFill="1" applyBorder="1" applyAlignment="1" applyProtection="1"/>
    <xf numFmtId="0" fontId="4" fillId="0" borderId="16" xfId="47" applyBorder="1"/>
    <xf numFmtId="0" fontId="5" fillId="0" borderId="0" xfId="47" applyFont="1" applyAlignment="1">
      <alignment horizontal="center" vertical="top"/>
    </xf>
    <xf numFmtId="0" fontId="6" fillId="0" borderId="17" xfId="47" applyFont="1" applyBorder="1"/>
    <xf numFmtId="169" fontId="5" fillId="0" borderId="18" xfId="65" applyFont="1" applyFill="1" applyBorder="1" applyAlignment="1" applyProtection="1"/>
    <xf numFmtId="0" fontId="5" fillId="0" borderId="19" xfId="47" applyFont="1" applyBorder="1" applyAlignment="1">
      <alignment horizontal="center" vertical="top"/>
    </xf>
    <xf numFmtId="0" fontId="6" fillId="0" borderId="19" xfId="47" applyFont="1" applyBorder="1"/>
    <xf numFmtId="169" fontId="5" fillId="0" borderId="20" xfId="65" applyFont="1" applyFill="1" applyBorder="1" applyAlignment="1" applyProtection="1"/>
    <xf numFmtId="0" fontId="5" fillId="17" borderId="13" xfId="47" applyFont="1" applyFill="1" applyBorder="1" applyAlignment="1">
      <alignment horizontal="center"/>
    </xf>
    <xf numFmtId="0" fontId="5" fillId="17" borderId="21" xfId="47" applyFont="1" applyFill="1" applyBorder="1" applyAlignment="1">
      <alignment horizontal="left"/>
    </xf>
    <xf numFmtId="0" fontId="5" fillId="17" borderId="21" xfId="47" applyFont="1" applyFill="1" applyBorder="1" applyAlignment="1">
      <alignment horizontal="center"/>
    </xf>
    <xf numFmtId="0" fontId="5" fillId="17" borderId="10" xfId="47" applyFont="1" applyFill="1" applyBorder="1" applyAlignment="1">
      <alignment horizontal="center"/>
    </xf>
    <xf numFmtId="0" fontId="6" fillId="18" borderId="13" xfId="47" applyFont="1" applyFill="1" applyBorder="1"/>
    <xf numFmtId="0" fontId="6" fillId="18" borderId="21" xfId="47" applyFont="1" applyFill="1" applyBorder="1"/>
    <xf numFmtId="0" fontId="6" fillId="18" borderId="12" xfId="47" applyFont="1" applyFill="1" applyBorder="1"/>
    <xf numFmtId="170" fontId="6" fillId="20" borderId="10" xfId="65" applyNumberFormat="1" applyFont="1" applyFill="1" applyBorder="1" applyAlignment="1" applyProtection="1"/>
    <xf numFmtId="4" fontId="6" fillId="0" borderId="22" xfId="47" applyNumberFormat="1" applyFont="1" applyBorder="1"/>
    <xf numFmtId="171" fontId="6" fillId="20" borderId="10" xfId="65" applyNumberFormat="1" applyFont="1" applyFill="1" applyBorder="1" applyAlignment="1" applyProtection="1"/>
    <xf numFmtId="170" fontId="6" fillId="21" borderId="10" xfId="65" applyNumberFormat="1" applyFont="1" applyFill="1" applyBorder="1" applyAlignment="1" applyProtection="1"/>
    <xf numFmtId="169" fontId="6" fillId="21" borderId="10" xfId="65" applyFont="1" applyFill="1" applyBorder="1" applyAlignment="1" applyProtection="1"/>
    <xf numFmtId="0" fontId="6" fillId="18" borderId="23" xfId="47" applyFont="1" applyFill="1" applyBorder="1" applyAlignment="1">
      <alignment vertical="top"/>
    </xf>
    <xf numFmtId="0" fontId="6" fillId="18" borderId="19" xfId="47" applyFont="1" applyFill="1" applyBorder="1"/>
    <xf numFmtId="0" fontId="6" fillId="18" borderId="20" xfId="47" applyFont="1" applyFill="1" applyBorder="1"/>
    <xf numFmtId="0" fontId="5" fillId="19" borderId="23" xfId="47" applyFont="1" applyFill="1" applyBorder="1" applyAlignment="1">
      <alignment horizontal="center" vertical="top"/>
    </xf>
    <xf numFmtId="0" fontId="5" fillId="19" borderId="19" xfId="47" applyFont="1" applyFill="1" applyBorder="1" applyAlignment="1">
      <alignment horizontal="center" vertical="top"/>
    </xf>
    <xf numFmtId="3" fontId="5" fillId="19" borderId="19" xfId="47" applyNumberFormat="1" applyFont="1" applyFill="1" applyBorder="1" applyAlignment="1">
      <alignment horizontal="right" vertical="top"/>
    </xf>
    <xf numFmtId="0" fontId="5" fillId="19" borderId="24" xfId="47" applyFont="1" applyFill="1" applyBorder="1" applyAlignment="1">
      <alignment horizontal="left" vertical="top"/>
    </xf>
    <xf numFmtId="0" fontId="6" fillId="19" borderId="15" xfId="47" applyFont="1" applyFill="1" applyBorder="1"/>
    <xf numFmtId="169" fontId="6" fillId="19" borderId="10" xfId="65" applyFont="1" applyFill="1" applyBorder="1" applyAlignment="1" applyProtection="1"/>
    <xf numFmtId="0" fontId="6" fillId="19" borderId="21" xfId="47" applyFont="1" applyFill="1" applyBorder="1"/>
    <xf numFmtId="1" fontId="6" fillId="19" borderId="10" xfId="47" applyNumberFormat="1" applyFont="1" applyFill="1" applyBorder="1"/>
    <xf numFmtId="0" fontId="5" fillId="0" borderId="23" xfId="47" applyFont="1" applyBorder="1" applyAlignment="1">
      <alignment horizontal="center" vertical="top"/>
    </xf>
    <xf numFmtId="0" fontId="6" fillId="0" borderId="0" xfId="47" applyFont="1"/>
    <xf numFmtId="4" fontId="5" fillId="0" borderId="20" xfId="47" applyNumberFormat="1" applyFont="1" applyBorder="1"/>
    <xf numFmtId="0" fontId="5" fillId="22" borderId="13" xfId="47" applyFont="1" applyFill="1" applyBorder="1" applyAlignment="1">
      <alignment horizontal="center"/>
    </xf>
    <xf numFmtId="0" fontId="5" fillId="22" borderId="21" xfId="47" applyFont="1" applyFill="1" applyBorder="1" applyAlignment="1">
      <alignment horizontal="center"/>
    </xf>
    <xf numFmtId="0" fontId="6" fillId="22" borderId="10" xfId="47" applyFont="1" applyFill="1" applyBorder="1" applyAlignment="1">
      <alignment horizontal="center"/>
    </xf>
    <xf numFmtId="0" fontId="5" fillId="19" borderId="20" xfId="47" applyFont="1" applyFill="1" applyBorder="1" applyAlignment="1">
      <alignment horizontal="left" vertical="top"/>
    </xf>
    <xf numFmtId="0" fontId="5" fillId="19" borderId="23" xfId="47" applyFont="1" applyFill="1" applyBorder="1" applyAlignment="1">
      <alignment horizontal="left" vertical="top"/>
    </xf>
    <xf numFmtId="0" fontId="4" fillId="19" borderId="0" xfId="47" applyFill="1"/>
    <xf numFmtId="169" fontId="5" fillId="19" borderId="10" xfId="65" applyFont="1" applyFill="1" applyBorder="1" applyAlignment="1" applyProtection="1"/>
    <xf numFmtId="169" fontId="5" fillId="19" borderId="10" xfId="47" applyNumberFormat="1" applyFont="1" applyFill="1" applyBorder="1" applyAlignment="1">
      <alignment horizontal="right"/>
    </xf>
    <xf numFmtId="10" fontId="6" fillId="0" borderId="10" xfId="52" applyNumberFormat="1" applyFont="1" applyFill="1" applyBorder="1" applyAlignment="1" applyProtection="1"/>
    <xf numFmtId="10" fontId="6" fillId="19" borderId="10" xfId="52" applyNumberFormat="1" applyFont="1" applyFill="1" applyBorder="1" applyAlignment="1" applyProtection="1"/>
    <xf numFmtId="169" fontId="4" fillId="0" borderId="0" xfId="47" applyNumberFormat="1"/>
    <xf numFmtId="0" fontId="5" fillId="0" borderId="19" xfId="47" applyFont="1" applyBorder="1"/>
    <xf numFmtId="4" fontId="6" fillId="0" borderId="19" xfId="47" applyNumberFormat="1" applyFont="1" applyBorder="1"/>
    <xf numFmtId="169" fontId="5" fillId="0" borderId="19" xfId="47" applyNumberFormat="1" applyFont="1" applyBorder="1"/>
    <xf numFmtId="4" fontId="6" fillId="0" borderId="19" xfId="47" applyNumberFormat="1" applyFont="1" applyBorder="1" applyAlignment="1">
      <alignment horizontal="center"/>
    </xf>
    <xf numFmtId="169" fontId="5" fillId="0" borderId="0" xfId="47" applyNumberFormat="1" applyFont="1"/>
    <xf numFmtId="169" fontId="6" fillId="18" borderId="10" xfId="47" applyNumberFormat="1" applyFont="1" applyFill="1" applyBorder="1"/>
    <xf numFmtId="169" fontId="4" fillId="0" borderId="0" xfId="47" applyNumberFormat="1" applyAlignment="1">
      <alignment horizontal="center"/>
    </xf>
    <xf numFmtId="0" fontId="4" fillId="0" borderId="0" xfId="47" applyAlignment="1">
      <alignment horizontal="center"/>
    </xf>
    <xf numFmtId="167" fontId="5" fillId="19" borderId="10" xfId="47" applyNumberFormat="1" applyFont="1" applyFill="1" applyBorder="1" applyAlignment="1">
      <alignment horizontal="center"/>
    </xf>
    <xf numFmtId="169" fontId="5" fillId="19" borderId="10" xfId="47" applyNumberFormat="1" applyFont="1" applyFill="1" applyBorder="1"/>
    <xf numFmtId="0" fontId="5" fillId="0" borderId="0" xfId="47" applyFont="1"/>
    <xf numFmtId="4" fontId="6" fillId="0" borderId="0" xfId="47" applyNumberFormat="1" applyFont="1"/>
    <xf numFmtId="4" fontId="5" fillId="0" borderId="0" xfId="47" applyNumberFormat="1" applyFont="1"/>
    <xf numFmtId="167" fontId="5" fillId="19" borderId="10" xfId="47" applyNumberFormat="1" applyFont="1" applyFill="1" applyBorder="1" applyAlignment="1">
      <alignment horizontal="center" vertical="center" wrapText="1"/>
    </xf>
    <xf numFmtId="169" fontId="5" fillId="19" borderId="12" xfId="47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4" fillId="23" borderId="22" xfId="0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/>
    </xf>
    <xf numFmtId="2" fontId="4" fillId="0" borderId="22" xfId="0" applyNumberFormat="1" applyFont="1" applyBorder="1" applyAlignment="1">
      <alignment horizontal="center" vertical="center"/>
    </xf>
    <xf numFmtId="0" fontId="2" fillId="0" borderId="22" xfId="39" applyFont="1" applyBorder="1" applyAlignment="1">
      <alignment horizontal="left" vertical="center" wrapText="1"/>
    </xf>
    <xf numFmtId="0" fontId="2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/>
    </xf>
    <xf numFmtId="0" fontId="34" fillId="23" borderId="22" xfId="0" applyFont="1" applyFill="1" applyBorder="1" applyAlignment="1">
      <alignment horizontal="left" vertical="center" wrapText="1"/>
    </xf>
    <xf numFmtId="49" fontId="34" fillId="23" borderId="22" xfId="0" applyNumberFormat="1" applyFont="1" applyFill="1" applyBorder="1" applyAlignment="1">
      <alignment horizontal="left" vertical="center" wrapText="1"/>
    </xf>
    <xf numFmtId="0" fontId="34" fillId="23" borderId="0" xfId="0" applyFont="1" applyFill="1" applyAlignment="1">
      <alignment horizontal="center" vertical="center"/>
    </xf>
    <xf numFmtId="0" fontId="38" fillId="23" borderId="0" xfId="0" applyFont="1" applyFill="1" applyAlignment="1">
      <alignment horizontal="left" vertical="center" wrapText="1"/>
    </xf>
    <xf numFmtId="0" fontId="34" fillId="23" borderId="0" xfId="0" applyFont="1" applyFill="1" applyAlignment="1">
      <alignment vertical="center"/>
    </xf>
    <xf numFmtId="0" fontId="38" fillId="23" borderId="0" xfId="0" applyFont="1" applyFill="1" applyAlignment="1">
      <alignment vertical="center"/>
    </xf>
    <xf numFmtId="0" fontId="34" fillId="23" borderId="0" xfId="0" applyFont="1" applyFill="1" applyAlignment="1">
      <alignment horizontal="left" vertical="center"/>
    </xf>
    <xf numFmtId="49" fontId="4" fillId="0" borderId="22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 wrapText="1"/>
    </xf>
    <xf numFmtId="2" fontId="38" fillId="23" borderId="22" xfId="0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center" vertical="center" wrapText="1"/>
    </xf>
    <xf numFmtId="165" fontId="34" fillId="23" borderId="22" xfId="55" applyFont="1" applyFill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left" vertical="center" wrapText="1"/>
    </xf>
    <xf numFmtId="49" fontId="38" fillId="23" borderId="22" xfId="0" applyNumberFormat="1" applyFont="1" applyFill="1" applyBorder="1" applyAlignment="1">
      <alignment horizontal="center" vertical="center" wrapText="1"/>
    </xf>
    <xf numFmtId="165" fontId="38" fillId="23" borderId="22" xfId="55" applyFont="1" applyFill="1" applyBorder="1" applyAlignment="1">
      <alignment horizontal="center" vertical="center"/>
    </xf>
    <xf numFmtId="4" fontId="34" fillId="23" borderId="22" xfId="55" applyNumberFormat="1" applyFont="1" applyFill="1" applyBorder="1" applyAlignment="1">
      <alignment horizontal="center" vertical="center"/>
    </xf>
    <xf numFmtId="165" fontId="34" fillId="23" borderId="0" xfId="55" applyFont="1" applyFill="1" applyBorder="1" applyAlignment="1">
      <alignment horizontal="center" vertical="center"/>
    </xf>
    <xf numFmtId="4" fontId="34" fillId="23" borderId="0" xfId="55" applyNumberFormat="1" applyFont="1" applyFill="1" applyBorder="1" applyAlignment="1">
      <alignment horizontal="center" vertical="center"/>
    </xf>
    <xf numFmtId="164" fontId="38" fillId="23" borderId="22" xfId="31" applyFont="1" applyFill="1" applyBorder="1" applyAlignment="1">
      <alignment horizontal="center" vertical="center"/>
    </xf>
    <xf numFmtId="2" fontId="34" fillId="23" borderId="0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center" vertical="center"/>
    </xf>
    <xf numFmtId="49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4" fillId="23" borderId="22" xfId="39" applyNumberFormat="1" applyFont="1" applyFill="1" applyBorder="1" applyAlignment="1">
      <alignment horizontal="left" vertical="center" wrapText="1"/>
    </xf>
    <xf numFmtId="167" fontId="34" fillId="23" borderId="22" xfId="44" applyNumberFormat="1" applyFont="1" applyFill="1" applyBorder="1" applyAlignment="1">
      <alignment horizontal="center" vertical="center"/>
    </xf>
    <xf numFmtId="49" fontId="34" fillId="23" borderId="22" xfId="45" applyNumberFormat="1" applyFont="1" applyFill="1" applyBorder="1" applyAlignment="1">
      <alignment horizontal="left" vertical="center" wrapText="1"/>
    </xf>
    <xf numFmtId="0" fontId="34" fillId="23" borderId="22" xfId="45" applyFont="1" applyFill="1" applyBorder="1" applyAlignment="1">
      <alignment horizontal="center" vertical="center"/>
    </xf>
    <xf numFmtId="165" fontId="34" fillId="23" borderId="0" xfId="45" applyNumberFormat="1" applyFont="1" applyFill="1" applyAlignment="1">
      <alignment horizontal="center" vertical="center"/>
    </xf>
    <xf numFmtId="172" fontId="34" fillId="23" borderId="22" xfId="45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left" vertical="center"/>
    </xf>
    <xf numFmtId="49" fontId="34" fillId="23" borderId="22" xfId="0" quotePrefix="1" applyNumberFormat="1" applyFont="1" applyFill="1" applyBorder="1" applyAlignment="1">
      <alignment horizontal="left" vertical="center" wrapText="1"/>
    </xf>
    <xf numFmtId="2" fontId="34" fillId="23" borderId="22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left" vertical="center" wrapText="1"/>
    </xf>
    <xf numFmtId="0" fontId="34" fillId="23" borderId="22" xfId="0" applyFont="1" applyFill="1" applyBorder="1" applyAlignment="1">
      <alignment horizontal="left" vertical="center"/>
    </xf>
    <xf numFmtId="0" fontId="34" fillId="23" borderId="22" xfId="38" applyFont="1" applyFill="1" applyBorder="1" applyAlignment="1">
      <alignment horizontal="center" vertical="center"/>
    </xf>
    <xf numFmtId="0" fontId="39" fillId="23" borderId="0" xfId="0" applyFont="1" applyFill="1"/>
    <xf numFmtId="0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8" fillId="23" borderId="22" xfId="32" applyFont="1" applyFill="1" applyBorder="1" applyAlignment="1">
      <alignment horizontal="center" vertical="center"/>
    </xf>
    <xf numFmtId="165" fontId="34" fillId="23" borderId="22" xfId="56" applyFont="1" applyFill="1" applyBorder="1" applyAlignment="1">
      <alignment horizontal="center" vertical="center"/>
    </xf>
    <xf numFmtId="4" fontId="34" fillId="23" borderId="22" xfId="56" applyNumberFormat="1" applyFont="1" applyFill="1" applyBorder="1" applyAlignment="1">
      <alignment horizontal="center" vertical="center"/>
    </xf>
    <xf numFmtId="49" fontId="34" fillId="23" borderId="0" xfId="0" applyNumberFormat="1" applyFont="1" applyFill="1" applyAlignment="1">
      <alignment horizontal="left" vertical="center" wrapText="1"/>
    </xf>
    <xf numFmtId="49" fontId="34" fillId="23" borderId="0" xfId="0" applyNumberFormat="1" applyFont="1" applyFill="1" applyAlignment="1">
      <alignment horizontal="center" vertical="center" wrapText="1"/>
    </xf>
    <xf numFmtId="2" fontId="38" fillId="23" borderId="0" xfId="0" applyNumberFormat="1" applyFont="1" applyFill="1" applyAlignment="1">
      <alignment horizontal="center" vertical="center"/>
    </xf>
    <xf numFmtId="165" fontId="34" fillId="23" borderId="0" xfId="55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/>
    </xf>
    <xf numFmtId="0" fontId="2" fillId="23" borderId="0" xfId="82" applyFill="1" applyAlignment="1">
      <alignment vertical="center"/>
    </xf>
    <xf numFmtId="9" fontId="2" fillId="23" borderId="0" xfId="49" applyFont="1" applyFill="1" applyAlignment="1">
      <alignment vertical="center"/>
    </xf>
    <xf numFmtId="10" fontId="2" fillId="23" borderId="0" xfId="49" applyNumberFormat="1" applyFont="1" applyFill="1" applyAlignment="1">
      <alignment vertical="center"/>
    </xf>
    <xf numFmtId="2" fontId="2" fillId="23" borderId="0" xfId="82" applyNumberFormat="1" applyFill="1" applyAlignment="1">
      <alignment vertical="center"/>
    </xf>
    <xf numFmtId="0" fontId="2" fillId="23" borderId="0" xfId="82" applyFill="1" applyAlignment="1">
      <alignment horizontal="center" vertical="center"/>
    </xf>
    <xf numFmtId="0" fontId="2" fillId="23" borderId="0" xfId="82" applyFill="1" applyAlignment="1">
      <alignment horizontal="left" vertical="center"/>
    </xf>
    <xf numFmtId="10" fontId="2" fillId="23" borderId="0" xfId="83" applyNumberFormat="1" applyFont="1" applyFill="1" applyAlignment="1">
      <alignment horizontal="center" vertical="center"/>
    </xf>
    <xf numFmtId="10" fontId="28" fillId="0" borderId="0" xfId="83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left" vertical="center"/>
    </xf>
    <xf numFmtId="0" fontId="28" fillId="0" borderId="0" xfId="82" applyFont="1" applyAlignment="1">
      <alignment vertical="center"/>
    </xf>
    <xf numFmtId="0" fontId="28" fillId="23" borderId="0" xfId="82" applyFont="1" applyFill="1" applyAlignment="1">
      <alignment vertical="center"/>
    </xf>
    <xf numFmtId="173" fontId="2" fillId="23" borderId="0" xfId="82" applyNumberForma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/>
    </xf>
    <xf numFmtId="9" fontId="2" fillId="23" borderId="0" xfId="49" applyFont="1" applyFill="1"/>
    <xf numFmtId="10" fontId="2" fillId="23" borderId="0" xfId="49" applyNumberFormat="1" applyFont="1" applyFill="1"/>
    <xf numFmtId="0" fontId="2" fillId="23" borderId="0" xfId="82" applyFill="1"/>
    <xf numFmtId="0" fontId="2" fillId="23" borderId="0" xfId="82" applyFill="1" applyAlignment="1">
      <alignment horizontal="left"/>
    </xf>
    <xf numFmtId="0" fontId="2" fillId="0" borderId="0" xfId="82" applyAlignment="1">
      <alignment horizontal="center" vertical="center"/>
    </xf>
    <xf numFmtId="0" fontId="2" fillId="0" borderId="0" xfId="82" applyAlignment="1">
      <alignment horizontal="left" vertical="center"/>
    </xf>
    <xf numFmtId="0" fontId="2" fillId="0" borderId="0" xfId="82" applyAlignment="1">
      <alignment vertical="center"/>
    </xf>
    <xf numFmtId="10" fontId="2" fillId="0" borderId="0" xfId="49" applyNumberFormat="1" applyFont="1" applyFill="1" applyAlignment="1">
      <alignment vertical="center"/>
    </xf>
    <xf numFmtId="10" fontId="28" fillId="23" borderId="0" xfId="49" applyNumberFormat="1" applyFont="1" applyFill="1" applyAlignment="1">
      <alignment vertical="center"/>
    </xf>
    <xf numFmtId="0" fontId="2" fillId="23" borderId="0" xfId="82" applyFill="1" applyAlignment="1">
      <alignment vertical="top"/>
    </xf>
    <xf numFmtId="10" fontId="28" fillId="0" borderId="0" xfId="83" applyNumberFormat="1" applyFont="1" applyFill="1" applyBorder="1" applyAlignment="1">
      <alignment horizontal="center" vertical="center"/>
    </xf>
    <xf numFmtId="0" fontId="28" fillId="0" borderId="0" xfId="82" applyFont="1" applyAlignment="1">
      <alignment horizontal="left" vertical="center"/>
    </xf>
    <xf numFmtId="180" fontId="2" fillId="23" borderId="0" xfId="49" applyNumberFormat="1" applyFont="1" applyFill="1"/>
    <xf numFmtId="0" fontId="28" fillId="23" borderId="0" xfId="82" applyFont="1" applyFill="1" applyAlignment="1">
      <alignment vertical="top"/>
    </xf>
    <xf numFmtId="176" fontId="40" fillId="23" borderId="0" xfId="85" applyNumberFormat="1" applyFont="1" applyFill="1" applyAlignment="1">
      <alignment horizontal="right" vertical="center"/>
    </xf>
    <xf numFmtId="177" fontId="40" fillId="23" borderId="0" xfId="85" applyNumberFormat="1" applyFont="1" applyFill="1" applyAlignment="1">
      <alignment horizontal="right"/>
    </xf>
    <xf numFmtId="177" fontId="40" fillId="23" borderId="0" xfId="85" applyNumberFormat="1" applyFont="1" applyFill="1" applyAlignment="1">
      <alignment horizontal="right" vertical="center"/>
    </xf>
    <xf numFmtId="173" fontId="28" fillId="23" borderId="0" xfId="82" applyNumberFormat="1" applyFont="1" applyFill="1" applyAlignment="1">
      <alignment horizontal="right" vertical="center"/>
    </xf>
    <xf numFmtId="175" fontId="28" fillId="23" borderId="0" xfId="84" applyNumberFormat="1" applyFont="1" applyFill="1" applyAlignment="1">
      <alignment horizontal="right" vertical="center"/>
    </xf>
    <xf numFmtId="164" fontId="2" fillId="23" borderId="0" xfId="82" applyNumberFormat="1" applyFill="1" applyAlignment="1">
      <alignment horizontal="left" vertical="center"/>
    </xf>
    <xf numFmtId="164" fontId="2" fillId="23" borderId="0" xfId="82" applyNumberFormat="1" applyFill="1" applyAlignment="1">
      <alignment horizontal="right" vertical="center"/>
    </xf>
    <xf numFmtId="164" fontId="28" fillId="23" borderId="0" xfId="84" applyNumberFormat="1" applyFont="1" applyFill="1" applyAlignment="1">
      <alignment horizontal="right"/>
    </xf>
    <xf numFmtId="164" fontId="2" fillId="23" borderId="0" xfId="84" applyNumberFormat="1" applyFont="1" applyFill="1" applyAlignment="1">
      <alignment horizontal="right" vertical="center"/>
    </xf>
    <xf numFmtId="175" fontId="41" fillId="23" borderId="0" xfId="84" applyNumberFormat="1" applyFont="1" applyFill="1" applyAlignment="1">
      <alignment horizontal="right"/>
    </xf>
    <xf numFmtId="175" fontId="40" fillId="23" borderId="0" xfId="84" applyNumberFormat="1" applyFont="1" applyFill="1" applyAlignment="1">
      <alignment horizontal="right"/>
    </xf>
    <xf numFmtId="173" fontId="28" fillId="23" borderId="0" xfId="82" applyNumberFormat="1" applyFont="1" applyFill="1" applyAlignment="1">
      <alignment horizontal="center" vertical="center"/>
    </xf>
    <xf numFmtId="173" fontId="2" fillId="23" borderId="0" xfId="82" applyNumberFormat="1" applyFill="1" applyAlignment="1">
      <alignment horizontal="center" vertical="center"/>
    </xf>
    <xf numFmtId="175" fontId="2" fillId="23" borderId="0" xfId="84" applyNumberFormat="1" applyFont="1" applyFill="1" applyBorder="1" applyAlignment="1">
      <alignment horizontal="right"/>
    </xf>
    <xf numFmtId="9" fontId="2" fillId="23" borderId="0" xfId="49" applyFont="1" applyFill="1" applyBorder="1"/>
    <xf numFmtId="10" fontId="2" fillId="23" borderId="0" xfId="49" applyNumberFormat="1" applyFont="1" applyFill="1" applyBorder="1"/>
    <xf numFmtId="0" fontId="28" fillId="23" borderId="22" xfId="82" applyFont="1" applyFill="1" applyBorder="1" applyAlignment="1">
      <alignment horizontal="left" vertical="center"/>
    </xf>
    <xf numFmtId="2" fontId="28" fillId="23" borderId="22" xfId="82" applyNumberFormat="1" applyFont="1" applyFill="1" applyBorder="1" applyAlignment="1">
      <alignment horizontal="center" vertical="center"/>
    </xf>
    <xf numFmtId="178" fontId="28" fillId="23" borderId="0" xfId="82" applyNumberFormat="1" applyFont="1" applyFill="1" applyAlignment="1">
      <alignment horizontal="center" vertical="center"/>
    </xf>
    <xf numFmtId="9" fontId="2" fillId="23" borderId="0" xfId="49" applyFont="1" applyFill="1" applyBorder="1" applyAlignment="1">
      <alignment vertical="center"/>
    </xf>
    <xf numFmtId="10" fontId="2" fillId="23" borderId="0" xfId="49" applyNumberFormat="1" applyFont="1" applyFill="1" applyBorder="1" applyAlignment="1">
      <alignment vertical="center"/>
    </xf>
    <xf numFmtId="9" fontId="2" fillId="23" borderId="0" xfId="49" applyFont="1" applyFill="1" applyAlignment="1" applyProtection="1">
      <alignment horizontal="left"/>
    </xf>
    <xf numFmtId="10" fontId="2" fillId="23" borderId="0" xfId="49" applyNumberFormat="1" applyFont="1" applyFill="1" applyAlignment="1" applyProtection="1">
      <alignment horizontal="center"/>
      <protection locked="0"/>
    </xf>
    <xf numFmtId="49" fontId="28" fillId="23" borderId="0" xfId="0" applyNumberFormat="1" applyFont="1" applyFill="1" applyAlignment="1">
      <alignment vertical="center"/>
    </xf>
    <xf numFmtId="2" fontId="28" fillId="23" borderId="0" xfId="0" applyNumberFormat="1" applyFont="1" applyFill="1" applyAlignment="1">
      <alignment horizontal="left" vertical="center"/>
    </xf>
    <xf numFmtId="0" fontId="2" fillId="23" borderId="0" xfId="0" applyFont="1" applyFill="1" applyAlignment="1">
      <alignment horizontal="left" vertical="center"/>
    </xf>
    <xf numFmtId="0" fontId="2" fillId="23" borderId="0" xfId="30" applyFont="1" applyFill="1" applyAlignment="1" applyProtection="1">
      <alignment vertical="center"/>
    </xf>
    <xf numFmtId="164" fontId="2" fillId="23" borderId="0" xfId="82" applyNumberFormat="1" applyFill="1" applyAlignment="1">
      <alignment vertical="center"/>
    </xf>
    <xf numFmtId="10" fontId="2" fillId="23" borderId="0" xfId="82" applyNumberFormat="1" applyFill="1" applyAlignment="1">
      <alignment vertical="center"/>
    </xf>
    <xf numFmtId="0" fontId="45" fillId="23" borderId="36" xfId="86" applyFont="1" applyFill="1" applyBorder="1" applyAlignment="1">
      <alignment horizontal="center" vertical="center" wrapText="1"/>
    </xf>
    <xf numFmtId="0" fontId="45" fillId="23" borderId="37" xfId="86" applyFont="1" applyFill="1" applyBorder="1" applyAlignment="1">
      <alignment horizontal="center" vertical="center" wrapText="1"/>
    </xf>
    <xf numFmtId="0" fontId="45" fillId="23" borderId="38" xfId="86" applyFont="1" applyFill="1" applyBorder="1" applyAlignment="1">
      <alignment horizontal="center" vertical="center" wrapText="1"/>
    </xf>
    <xf numFmtId="0" fontId="32" fillId="23" borderId="0" xfId="86" applyFont="1" applyFill="1" applyAlignment="1">
      <alignment horizontal="center" vertical="top" wrapText="1"/>
    </xf>
    <xf numFmtId="0" fontId="32" fillId="23" borderId="39" xfId="86" applyFont="1" applyFill="1" applyBorder="1" applyAlignment="1">
      <alignment horizontal="center" vertical="top" wrapText="1"/>
    </xf>
    <xf numFmtId="0" fontId="33" fillId="23" borderId="0" xfId="86" applyFont="1" applyFill="1"/>
    <xf numFmtId="0" fontId="47" fillId="23" borderId="0" xfId="86" applyFont="1" applyFill="1" applyAlignment="1">
      <alignment horizontal="center" vertical="center"/>
    </xf>
    <xf numFmtId="0" fontId="33" fillId="23" borderId="39" xfId="86" applyFont="1" applyFill="1" applyBorder="1"/>
    <xf numFmtId="0" fontId="33" fillId="23" borderId="0" xfId="86" applyFont="1" applyFill="1" applyAlignment="1">
      <alignment horizontal="center"/>
    </xf>
    <xf numFmtId="0" fontId="47" fillId="23" borderId="0" xfId="86" applyFont="1" applyFill="1" applyAlignment="1">
      <alignment horizontal="center"/>
    </xf>
    <xf numFmtId="0" fontId="47" fillId="23" borderId="0" xfId="86" applyFont="1" applyFill="1" applyAlignment="1">
      <alignment wrapText="1"/>
    </xf>
    <xf numFmtId="0" fontId="47" fillId="23" borderId="0" xfId="86" applyFont="1" applyFill="1"/>
    <xf numFmtId="0" fontId="47" fillId="23" borderId="39" xfId="86" applyFont="1" applyFill="1" applyBorder="1"/>
    <xf numFmtId="0" fontId="33" fillId="23" borderId="0" xfId="86" applyFont="1" applyFill="1" applyAlignment="1">
      <alignment wrapText="1"/>
    </xf>
    <xf numFmtId="0" fontId="47" fillId="23" borderId="0" xfId="86" applyFont="1" applyFill="1" applyAlignment="1">
      <alignment horizontal="left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0" xfId="86" applyFont="1" applyFill="1" applyAlignment="1">
      <alignment vertical="center"/>
    </xf>
    <xf numFmtId="0" fontId="33" fillId="23" borderId="39" xfId="86" applyFont="1" applyFill="1" applyBorder="1" applyAlignment="1">
      <alignment horizontal="center"/>
    </xf>
    <xf numFmtId="0" fontId="47" fillId="23" borderId="26" xfId="86" applyFont="1" applyFill="1" applyBorder="1" applyAlignment="1">
      <alignment horizontal="center" vertical="center"/>
    </xf>
    <xf numFmtId="10" fontId="47" fillId="23" borderId="28" xfId="88" applyNumberFormat="1" applyFont="1" applyFill="1" applyBorder="1" applyAlignment="1">
      <alignment horizontal="center" vertical="center"/>
    </xf>
    <xf numFmtId="0" fontId="49" fillId="23" borderId="25" xfId="86" applyFont="1" applyFill="1" applyBorder="1" applyAlignment="1">
      <alignment horizontal="center"/>
    </xf>
    <xf numFmtId="0" fontId="30" fillId="23" borderId="25" xfId="86" applyFont="1" applyFill="1" applyBorder="1" applyAlignment="1">
      <alignment horizontal="center"/>
    </xf>
    <xf numFmtId="0" fontId="49" fillId="23" borderId="33" xfId="86" applyFont="1" applyFill="1" applyBorder="1"/>
    <xf numFmtId="0" fontId="31" fillId="23" borderId="39" xfId="86" applyFont="1" applyFill="1" applyBorder="1"/>
    <xf numFmtId="0" fontId="31" fillId="23" borderId="0" xfId="86" applyFont="1" applyFill="1" applyAlignment="1">
      <alignment horizontal="center"/>
    </xf>
    <xf numFmtId="0" fontId="31" fillId="23" borderId="0" xfId="86" applyFont="1" applyFill="1"/>
    <xf numFmtId="0" fontId="47" fillId="23" borderId="34" xfId="86" applyFont="1" applyFill="1" applyBorder="1" applyAlignment="1">
      <alignment horizontal="center" vertical="center"/>
    </xf>
    <xf numFmtId="10" fontId="47" fillId="23" borderId="35" xfId="88" applyNumberFormat="1" applyFont="1" applyFill="1" applyBorder="1" applyAlignment="1">
      <alignment horizontal="center" vertical="center"/>
    </xf>
    <xf numFmtId="0" fontId="33" fillId="23" borderId="25" xfId="86" applyFont="1" applyFill="1" applyBorder="1" applyAlignment="1">
      <alignment wrapText="1"/>
    </xf>
    <xf numFmtId="0" fontId="33" fillId="23" borderId="33" xfId="86" applyFont="1" applyFill="1" applyBorder="1"/>
    <xf numFmtId="0" fontId="31" fillId="23" borderId="0" xfId="86" applyFont="1" applyFill="1" applyAlignment="1">
      <alignment wrapText="1"/>
    </xf>
    <xf numFmtId="0" fontId="2" fillId="0" borderId="0" xfId="38"/>
    <xf numFmtId="2" fontId="38" fillId="24" borderId="22" xfId="0" applyNumberFormat="1" applyFont="1" applyFill="1" applyBorder="1" applyAlignment="1">
      <alignment horizontal="center" vertical="center"/>
    </xf>
    <xf numFmtId="49" fontId="38" fillId="24" borderId="22" xfId="0" applyNumberFormat="1" applyFont="1" applyFill="1" applyBorder="1" applyAlignment="1">
      <alignment horizontal="left" vertical="center" wrapText="1"/>
    </xf>
    <xf numFmtId="0" fontId="38" fillId="24" borderId="22" xfId="0" applyFont="1" applyFill="1" applyBorder="1" applyAlignment="1">
      <alignment horizontal="center" vertical="center"/>
    </xf>
    <xf numFmtId="165" fontId="38" fillId="24" borderId="22" xfId="55" applyFont="1" applyFill="1" applyBorder="1" applyAlignment="1">
      <alignment horizontal="center" vertical="center"/>
    </xf>
    <xf numFmtId="165" fontId="34" fillId="24" borderId="22" xfId="55" applyFont="1" applyFill="1" applyBorder="1" applyAlignment="1">
      <alignment horizontal="center" vertical="center"/>
    </xf>
    <xf numFmtId="49" fontId="38" fillId="24" borderId="22" xfId="31" applyNumberFormat="1" applyFont="1" applyFill="1" applyBorder="1" applyAlignment="1">
      <alignment horizontal="left" vertical="center" wrapText="1"/>
    </xf>
    <xf numFmtId="164" fontId="38" fillId="24" borderId="22" xfId="31" applyFont="1" applyFill="1" applyBorder="1" applyAlignment="1">
      <alignment horizontal="center" vertical="center"/>
    </xf>
    <xf numFmtId="49" fontId="38" fillId="24" borderId="22" xfId="39" applyNumberFormat="1" applyFont="1" applyFill="1" applyBorder="1" applyAlignment="1">
      <alignment horizontal="left" vertical="center" wrapText="1"/>
    </xf>
    <xf numFmtId="4" fontId="34" fillId="24" borderId="22" xfId="55" applyNumberFormat="1" applyFont="1" applyFill="1" applyBorder="1" applyAlignment="1">
      <alignment horizontal="center" vertical="center"/>
    </xf>
    <xf numFmtId="2" fontId="38" fillId="25" borderId="22" xfId="0" applyNumberFormat="1" applyFont="1" applyFill="1" applyBorder="1" applyAlignment="1">
      <alignment horizontal="center" vertical="center" wrapText="1"/>
    </xf>
    <xf numFmtId="49" fontId="37" fillId="25" borderId="22" xfId="0" applyNumberFormat="1" applyFont="1" applyFill="1" applyBorder="1" applyAlignment="1">
      <alignment horizontal="left" vertical="center" wrapText="1"/>
    </xf>
    <xf numFmtId="0" fontId="37" fillId="25" borderId="22" xfId="0" applyFont="1" applyFill="1" applyBorder="1" applyAlignment="1">
      <alignment horizontal="center" vertical="center" wrapText="1"/>
    </xf>
    <xf numFmtId="165" fontId="37" fillId="25" borderId="22" xfId="55" applyFont="1" applyFill="1" applyBorder="1" applyAlignment="1">
      <alignment horizontal="center" vertical="center" wrapText="1"/>
    </xf>
    <xf numFmtId="165" fontId="51" fillId="0" borderId="22" xfId="55" applyFont="1" applyFill="1" applyBorder="1" applyAlignment="1">
      <alignment horizontal="center" vertical="center" wrapText="1"/>
    </xf>
    <xf numFmtId="2" fontId="38" fillId="0" borderId="22" xfId="0" applyNumberFormat="1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165" fontId="34" fillId="0" borderId="22" xfId="55" applyFont="1" applyFill="1" applyBorder="1" applyAlignment="1">
      <alignment horizontal="center" vertical="center"/>
    </xf>
    <xf numFmtId="4" fontId="34" fillId="0" borderId="22" xfId="55" applyNumberFormat="1" applyFont="1" applyFill="1" applyBorder="1" applyAlignment="1">
      <alignment horizontal="center" vertical="center"/>
    </xf>
    <xf numFmtId="49" fontId="52" fillId="23" borderId="22" xfId="0" applyNumberFormat="1" applyFont="1" applyFill="1" applyBorder="1" applyAlignment="1">
      <alignment horizontal="left" vertical="center" wrapText="1"/>
    </xf>
    <xf numFmtId="10" fontId="2" fillId="0" borderId="0" xfId="82" applyNumberFormat="1" applyAlignment="1">
      <alignment horizontal="center" vertical="center"/>
    </xf>
    <xf numFmtId="10" fontId="2" fillId="26" borderId="0" xfId="83" applyNumberFormat="1" applyFont="1" applyFill="1" applyAlignment="1">
      <alignment horizontal="center" vertical="center"/>
    </xf>
    <xf numFmtId="10" fontId="2" fillId="26" borderId="0" xfId="83" applyNumberFormat="1" applyFont="1" applyFill="1" applyBorder="1" applyAlignment="1">
      <alignment horizontal="center" vertical="center"/>
    </xf>
    <xf numFmtId="164" fontId="28" fillId="26" borderId="22" xfId="82" applyNumberFormat="1" applyFont="1" applyFill="1" applyBorder="1" applyAlignment="1">
      <alignment horizontal="left" vertical="center"/>
    </xf>
    <xf numFmtId="165" fontId="2" fillId="26" borderId="22" xfId="55" applyFont="1" applyFill="1" applyBorder="1" applyAlignment="1">
      <alignment horizontal="right" vertical="center"/>
    </xf>
    <xf numFmtId="10" fontId="2" fillId="26" borderId="0" xfId="82" applyNumberFormat="1" applyFill="1" applyAlignment="1">
      <alignment horizontal="center" vertical="center"/>
    </xf>
    <xf numFmtId="10" fontId="2" fillId="23" borderId="0" xfId="82" applyNumberFormat="1" applyFill="1" applyAlignment="1">
      <alignment horizontal="center" vertical="center"/>
    </xf>
    <xf numFmtId="164" fontId="2" fillId="26" borderId="22" xfId="82" applyNumberFormat="1" applyFill="1" applyBorder="1" applyAlignment="1">
      <alignment horizontal="left" vertical="center"/>
    </xf>
    <xf numFmtId="4" fontId="28" fillId="0" borderId="22" xfId="0" applyNumberFormat="1" applyFont="1" applyBorder="1" applyAlignment="1">
      <alignment horizontal="center" vertical="center" wrapText="1"/>
    </xf>
    <xf numFmtId="165" fontId="2" fillId="0" borderId="22" xfId="55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65" fontId="34" fillId="23" borderId="22" xfId="55" applyFont="1" applyFill="1" applyBorder="1" applyAlignment="1" applyProtection="1">
      <alignment horizontal="center" vertical="center"/>
    </xf>
    <xf numFmtId="165" fontId="34" fillId="23" borderId="22" xfId="55" applyFont="1" applyFill="1" applyBorder="1" applyAlignment="1" applyProtection="1">
      <alignment horizontal="center" vertical="center"/>
      <protection locked="0"/>
    </xf>
    <xf numFmtId="10" fontId="47" fillId="26" borderId="0" xfId="86" applyNumberFormat="1" applyFont="1" applyFill="1" applyAlignment="1">
      <alignment horizontal="center"/>
    </xf>
    <xf numFmtId="10" fontId="33" fillId="23" borderId="0" xfId="86" applyNumberFormat="1" applyFont="1" applyFill="1" applyAlignment="1">
      <alignment horizontal="center"/>
    </xf>
    <xf numFmtId="10" fontId="33" fillId="26" borderId="0" xfId="86" applyNumberFormat="1" applyFont="1" applyFill="1" applyAlignment="1">
      <alignment horizontal="center"/>
    </xf>
    <xf numFmtId="10" fontId="47" fillId="26" borderId="0" xfId="86" applyNumberFormat="1" applyFont="1" applyFill="1" applyAlignment="1">
      <alignment horizontal="center" vertical="center"/>
    </xf>
    <xf numFmtId="10" fontId="47" fillId="26" borderId="0" xfId="86" applyNumberFormat="1" applyFont="1" applyFill="1" applyAlignment="1">
      <alignment horizontal="center" vertical="center" wrapText="1"/>
    </xf>
    <xf numFmtId="0" fontId="2" fillId="23" borderId="22" xfId="0" applyFont="1" applyFill="1" applyBorder="1" applyAlignment="1">
      <alignment horizontal="left" vertical="center" wrapText="1"/>
    </xf>
    <xf numFmtId="49" fontId="2" fillId="23" borderId="22" xfId="0" applyNumberFormat="1" applyFont="1" applyFill="1" applyBorder="1" applyAlignment="1">
      <alignment horizontal="left" vertical="center" wrapText="1"/>
    </xf>
    <xf numFmtId="0" fontId="2" fillId="23" borderId="22" xfId="0" applyFont="1" applyFill="1" applyBorder="1" applyAlignment="1">
      <alignment horizontal="center" vertical="center"/>
    </xf>
    <xf numFmtId="168" fontId="2" fillId="23" borderId="22" xfId="55" quotePrefix="1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right" vertical="center"/>
    </xf>
    <xf numFmtId="165" fontId="2" fillId="23" borderId="22" xfId="0" applyNumberFormat="1" applyFont="1" applyFill="1" applyBorder="1" applyAlignment="1">
      <alignment horizontal="right" vertical="center"/>
    </xf>
    <xf numFmtId="165" fontId="2" fillId="23" borderId="22" xfId="55" applyFont="1" applyFill="1" applyBorder="1" applyAlignment="1">
      <alignment horizontal="right" vertical="center"/>
    </xf>
    <xf numFmtId="0" fontId="54" fillId="0" borderId="0" xfId="0" applyFont="1"/>
    <xf numFmtId="0" fontId="46" fillId="23" borderId="32" xfId="86" applyFont="1" applyFill="1" applyBorder="1" applyAlignment="1">
      <alignment horizontal="center" vertical="center" wrapText="1"/>
    </xf>
    <xf numFmtId="10" fontId="2" fillId="23" borderId="0" xfId="49" applyNumberFormat="1" applyFont="1" applyFill="1" applyAlignment="1">
      <alignment horizontal="center" vertical="center"/>
    </xf>
    <xf numFmtId="10" fontId="28" fillId="23" borderId="0" xfId="83" applyNumberFormat="1" applyFont="1" applyFill="1" applyAlignment="1">
      <alignment horizontal="center" vertical="center"/>
    </xf>
    <xf numFmtId="0" fontId="32" fillId="23" borderId="32" xfId="86" applyFont="1" applyFill="1" applyBorder="1" applyAlignment="1">
      <alignment horizontal="center" vertical="center" wrapText="1"/>
    </xf>
    <xf numFmtId="0" fontId="33" fillId="23" borderId="32" xfId="86" applyFont="1" applyFill="1" applyBorder="1" applyAlignment="1">
      <alignment vertical="center"/>
    </xf>
    <xf numFmtId="0" fontId="47" fillId="23" borderId="32" xfId="86" applyFont="1" applyFill="1" applyBorder="1" applyAlignment="1">
      <alignment vertical="center"/>
    </xf>
    <xf numFmtId="0" fontId="33" fillId="23" borderId="32" xfId="86" applyFont="1" applyFill="1" applyBorder="1" applyAlignment="1">
      <alignment horizontal="center" vertical="center"/>
    </xf>
    <xf numFmtId="0" fontId="49" fillId="23" borderId="40" xfId="86" applyFont="1" applyFill="1" applyBorder="1" applyAlignment="1">
      <alignment horizontal="center" vertical="center"/>
    </xf>
    <xf numFmtId="0" fontId="31" fillId="23" borderId="32" xfId="86" applyFont="1" applyFill="1" applyBorder="1" applyAlignment="1">
      <alignment horizontal="center" vertical="center"/>
    </xf>
    <xf numFmtId="0" fontId="33" fillId="23" borderId="40" xfId="86" applyFont="1" applyFill="1" applyBorder="1" applyAlignment="1">
      <alignment vertical="center" wrapText="1"/>
    </xf>
    <xf numFmtId="0" fontId="33" fillId="23" borderId="0" xfId="86" applyFont="1" applyFill="1" applyAlignment="1">
      <alignment vertical="center" wrapText="1"/>
    </xf>
    <xf numFmtId="0" fontId="31" fillId="23" borderId="0" xfId="86" applyFont="1" applyFill="1" applyAlignment="1">
      <alignment vertical="center" wrapText="1"/>
    </xf>
    <xf numFmtId="0" fontId="31" fillId="23" borderId="0" xfId="86" applyFont="1" applyFill="1" applyAlignment="1">
      <alignment horizontal="center" vertical="center"/>
    </xf>
    <xf numFmtId="0" fontId="57" fillId="23" borderId="0" xfId="38" applyFont="1" applyFill="1"/>
    <xf numFmtId="0" fontId="57" fillId="23" borderId="0" xfId="38" applyFont="1" applyFill="1" applyAlignment="1">
      <alignment horizontal="center"/>
    </xf>
    <xf numFmtId="0" fontId="3" fillId="23" borderId="0" xfId="38" applyFont="1" applyFill="1"/>
    <xf numFmtId="0" fontId="3" fillId="23" borderId="0" xfId="38" applyFont="1" applyFill="1" applyAlignment="1">
      <alignment horizontal="center"/>
    </xf>
    <xf numFmtId="0" fontId="58" fillId="23" borderId="0" xfId="38" applyFont="1" applyFill="1"/>
    <xf numFmtId="0" fontId="2" fillId="0" borderId="0" xfId="38" applyAlignment="1">
      <alignment horizontal="center"/>
    </xf>
    <xf numFmtId="2" fontId="2" fillId="23" borderId="0" xfId="49" applyNumberFormat="1" applyFont="1" applyFill="1"/>
    <xf numFmtId="49" fontId="2" fillId="23" borderId="22" xfId="0" applyNumberFormat="1" applyFont="1" applyFill="1" applyBorder="1" applyAlignment="1">
      <alignment vertical="center" wrapText="1"/>
    </xf>
    <xf numFmtId="165" fontId="58" fillId="23" borderId="22" xfId="55" applyFont="1" applyFill="1" applyBorder="1" applyAlignment="1">
      <alignment horizontal="right" vertical="center"/>
    </xf>
    <xf numFmtId="0" fontId="59" fillId="23" borderId="22" xfId="0" applyFont="1" applyFill="1" applyBorder="1" applyAlignment="1">
      <alignment vertical="center" wrapText="1"/>
    </xf>
    <xf numFmtId="0" fontId="2" fillId="23" borderId="22" xfId="0" applyFont="1" applyFill="1" applyBorder="1" applyAlignment="1">
      <alignment horizontal="justify" vertical="center" wrapText="1"/>
    </xf>
    <xf numFmtId="0" fontId="2" fillId="23" borderId="32" xfId="0" applyFont="1" applyFill="1" applyBorder="1" applyAlignment="1">
      <alignment horizontal="center" vertical="center"/>
    </xf>
    <xf numFmtId="3" fontId="2" fillId="23" borderId="22" xfId="0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49" fontId="2" fillId="23" borderId="22" xfId="0" applyNumberFormat="1" applyFont="1" applyFill="1" applyBorder="1" applyAlignment="1">
      <alignment wrapText="1"/>
    </xf>
    <xf numFmtId="2" fontId="2" fillId="23" borderId="22" xfId="0" applyNumberFormat="1" applyFont="1" applyFill="1" applyBorder="1" applyAlignment="1">
      <alignment horizontal="center" vertical="center" wrapText="1"/>
    </xf>
    <xf numFmtId="2" fontId="2" fillId="23" borderId="22" xfId="0" applyNumberFormat="1" applyFont="1" applyFill="1" applyBorder="1" applyAlignment="1">
      <alignment horizontal="right" vertical="center"/>
    </xf>
    <xf numFmtId="0" fontId="28" fillId="23" borderId="0" xfId="82" applyFont="1" applyFill="1" applyAlignment="1">
      <alignment horizontal="right" vertical="center"/>
    </xf>
    <xf numFmtId="2" fontId="2" fillId="23" borderId="22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3" fontId="42" fillId="23" borderId="0" xfId="82" applyNumberFormat="1" applyFont="1" applyFill="1" applyAlignment="1">
      <alignment horizontal="center" vertical="center"/>
    </xf>
    <xf numFmtId="164" fontId="28" fillId="23" borderId="0" xfId="82" applyNumberFormat="1" applyFont="1" applyFill="1" applyAlignment="1">
      <alignment horizontal="left" vertical="center"/>
    </xf>
    <xf numFmtId="0" fontId="3" fillId="23" borderId="22" xfId="0" applyFont="1" applyFill="1" applyBorder="1" applyAlignment="1">
      <alignment horizontal="center" vertical="center" wrapText="1"/>
    </xf>
    <xf numFmtId="0" fontId="28" fillId="23" borderId="27" xfId="0" applyFont="1" applyFill="1" applyBorder="1" applyAlignment="1">
      <alignment horizontal="right" vertical="center"/>
    </xf>
    <xf numFmtId="10" fontId="2" fillId="23" borderId="30" xfId="0" applyNumberFormat="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right" vertical="center"/>
    </xf>
    <xf numFmtId="164" fontId="2" fillId="23" borderId="27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right" vertical="center"/>
    </xf>
    <xf numFmtId="0" fontId="2" fillId="23" borderId="27" xfId="0" applyFont="1" applyFill="1" applyBorder="1" applyAlignment="1">
      <alignment horizontal="right" vertical="center"/>
    </xf>
    <xf numFmtId="0" fontId="2" fillId="23" borderId="0" xfId="0" applyFont="1" applyFill="1" applyAlignment="1">
      <alignment horizontal="right" vertical="center"/>
    </xf>
    <xf numFmtId="0" fontId="2" fillId="23" borderId="0" xfId="80" applyFill="1" applyAlignment="1">
      <alignment horizontal="right" vertical="center"/>
    </xf>
    <xf numFmtId="0" fontId="28" fillId="23" borderId="0" xfId="80" applyFont="1" applyFill="1" applyAlignment="1">
      <alignment horizontal="right" vertical="center"/>
    </xf>
    <xf numFmtId="0" fontId="2" fillId="23" borderId="0" xfId="0" applyFont="1" applyFill="1" applyAlignment="1">
      <alignment vertical="center"/>
    </xf>
    <xf numFmtId="165" fontId="2" fillId="23" borderId="0" xfId="55" applyFont="1" applyFill="1" applyAlignment="1">
      <alignment vertical="center"/>
    </xf>
    <xf numFmtId="0" fontId="28" fillId="23" borderId="22" xfId="0" applyFont="1" applyFill="1" applyBorder="1" applyAlignment="1">
      <alignment horizontal="center" vertical="center"/>
    </xf>
    <xf numFmtId="0" fontId="28" fillId="23" borderId="22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/>
    </xf>
    <xf numFmtId="4" fontId="3" fillId="23" borderId="22" xfId="0" applyNumberFormat="1" applyFont="1" applyFill="1" applyBorder="1" applyAlignment="1">
      <alignment horizontal="center" vertical="center" wrapText="1"/>
    </xf>
    <xf numFmtId="165" fontId="3" fillId="23" borderId="22" xfId="55" applyFont="1" applyFill="1" applyBorder="1" applyAlignment="1">
      <alignment horizontal="center" vertical="center" wrapText="1"/>
    </xf>
    <xf numFmtId="0" fontId="28" fillId="23" borderId="0" xfId="0" applyFont="1" applyFill="1" applyAlignment="1">
      <alignment horizontal="center" vertical="center"/>
    </xf>
    <xf numFmtId="0" fontId="28" fillId="23" borderId="26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vertical="center"/>
    </xf>
    <xf numFmtId="165" fontId="28" fillId="23" borderId="28" xfId="55" applyFont="1" applyFill="1" applyBorder="1" applyAlignment="1">
      <alignment horizontal="right" vertical="center"/>
    </xf>
    <xf numFmtId="0" fontId="2" fillId="23" borderId="29" xfId="0" applyFont="1" applyFill="1" applyBorder="1" applyAlignment="1">
      <alignment horizontal="center" vertical="center"/>
    </xf>
    <xf numFmtId="0" fontId="58" fillId="23" borderId="30" xfId="0" applyFont="1" applyFill="1" applyBorder="1" applyAlignment="1">
      <alignment horizontal="left" vertical="center" wrapText="1"/>
    </xf>
    <xf numFmtId="0" fontId="2" fillId="23" borderId="30" xfId="0" applyFont="1" applyFill="1" applyBorder="1" applyAlignment="1">
      <alignment horizontal="center" vertical="center"/>
    </xf>
    <xf numFmtId="4" fontId="2" fillId="23" borderId="30" xfId="0" applyNumberFormat="1" applyFont="1" applyFill="1" applyBorder="1" applyAlignment="1">
      <alignment horizontal="right" vertical="center"/>
    </xf>
    <xf numFmtId="165" fontId="2" fillId="23" borderId="31" xfId="55" applyFont="1" applyFill="1" applyBorder="1" applyAlignment="1">
      <alignment horizontal="right" vertical="center"/>
    </xf>
    <xf numFmtId="165" fontId="28" fillId="23" borderId="22" xfId="55" applyFont="1" applyFill="1" applyBorder="1" applyAlignment="1">
      <alignment horizontal="right" vertical="center"/>
    </xf>
    <xf numFmtId="0" fontId="28" fillId="23" borderId="0" xfId="0" applyFont="1" applyFill="1" applyAlignment="1">
      <alignment vertical="center"/>
    </xf>
    <xf numFmtId="165" fontId="2" fillId="23" borderId="0" xfId="55" applyFont="1" applyFill="1" applyAlignment="1">
      <alignment horizontal="right" vertical="center"/>
    </xf>
    <xf numFmtId="0" fontId="2" fillId="23" borderId="22" xfId="0" applyFont="1" applyFill="1" applyBorder="1" applyAlignment="1">
      <alignment horizontal="center"/>
    </xf>
    <xf numFmtId="0" fontId="28" fillId="23" borderId="22" xfId="0" applyFont="1" applyFill="1" applyBorder="1" applyAlignment="1">
      <alignment vertical="center"/>
    </xf>
    <xf numFmtId="0" fontId="28" fillId="23" borderId="22" xfId="0" applyFont="1" applyFill="1" applyBorder="1" applyAlignment="1">
      <alignment horizontal="right" vertical="center"/>
    </xf>
    <xf numFmtId="4" fontId="28" fillId="23" borderId="22" xfId="0" applyNumberFormat="1" applyFont="1" applyFill="1" applyBorder="1" applyAlignment="1">
      <alignment horizontal="right" vertical="center"/>
    </xf>
    <xf numFmtId="165" fontId="28" fillId="23" borderId="22" xfId="0" applyNumberFormat="1" applyFont="1" applyFill="1" applyBorder="1" applyAlignment="1">
      <alignment horizontal="right" vertical="center"/>
    </xf>
    <xf numFmtId="0" fontId="2" fillId="23" borderId="22" xfId="0" applyFont="1" applyFill="1" applyBorder="1" applyAlignment="1">
      <alignment horizontal="right" vertical="center"/>
    </xf>
    <xf numFmtId="0" fontId="28" fillId="23" borderId="22" xfId="0" applyFont="1" applyFill="1" applyBorder="1" applyAlignment="1">
      <alignment horizontal="left" vertical="center" wrapText="1"/>
    </xf>
    <xf numFmtId="2" fontId="2" fillId="23" borderId="22" xfId="0" applyNumberFormat="1" applyFont="1" applyFill="1" applyBorder="1" applyAlignment="1">
      <alignment horizontal="left" vertical="center" wrapText="1"/>
    </xf>
    <xf numFmtId="164" fontId="28" fillId="23" borderId="26" xfId="31" applyFont="1" applyFill="1" applyBorder="1" applyAlignment="1">
      <alignment vertical="center"/>
    </xf>
    <xf numFmtId="164" fontId="28" fillId="23" borderId="27" xfId="31" applyFont="1" applyFill="1" applyBorder="1" applyAlignment="1">
      <alignment vertical="center"/>
    </xf>
    <xf numFmtId="164" fontId="28" fillId="23" borderId="28" xfId="31" applyFont="1" applyFill="1" applyBorder="1" applyAlignment="1">
      <alignment vertical="center"/>
    </xf>
    <xf numFmtId="39" fontId="28" fillId="23" borderId="22" xfId="31" applyNumberFormat="1" applyFont="1" applyFill="1" applyBorder="1" applyAlignment="1">
      <alignment horizontal="right" vertical="center"/>
    </xf>
    <xf numFmtId="164" fontId="28" fillId="23" borderId="22" xfId="31" applyFont="1" applyFill="1" applyBorder="1" applyAlignment="1">
      <alignment horizontal="right" vertical="center"/>
    </xf>
    <xf numFmtId="164" fontId="2" fillId="23" borderId="26" xfId="31" applyFont="1" applyFill="1" applyBorder="1" applyAlignment="1">
      <alignment vertical="center"/>
    </xf>
    <xf numFmtId="164" fontId="2" fillId="23" borderId="27" xfId="31" applyFont="1" applyFill="1" applyBorder="1" applyAlignment="1">
      <alignment vertical="center"/>
    </xf>
    <xf numFmtId="39" fontId="2" fillId="23" borderId="27" xfId="31" applyNumberFormat="1" applyFont="1" applyFill="1" applyBorder="1" applyAlignment="1">
      <alignment horizontal="right" vertical="center"/>
    </xf>
    <xf numFmtId="164" fontId="2" fillId="23" borderId="28" xfId="3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center" vertical="center"/>
    </xf>
    <xf numFmtId="39" fontId="28" fillId="23" borderId="27" xfId="31" applyNumberFormat="1" applyFont="1" applyFill="1" applyBorder="1" applyAlignment="1">
      <alignment horizontal="right" vertical="center"/>
    </xf>
    <xf numFmtId="164" fontId="28" fillId="23" borderId="28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left" vertical="center" wrapText="1"/>
    </xf>
    <xf numFmtId="0" fontId="2" fillId="23" borderId="25" xfId="0" applyFont="1" applyFill="1" applyBorder="1" applyAlignment="1">
      <alignment horizontal="center" vertical="center"/>
    </xf>
    <xf numFmtId="4" fontId="2" fillId="23" borderId="25" xfId="0" applyNumberFormat="1" applyFont="1" applyFill="1" applyBorder="1" applyAlignment="1">
      <alignment horizontal="right" vertical="center"/>
    </xf>
    <xf numFmtId="165" fontId="2" fillId="23" borderId="33" xfId="55" applyFont="1" applyFill="1" applyBorder="1" applyAlignment="1">
      <alignment horizontal="right" vertical="center"/>
    </xf>
    <xf numFmtId="165" fontId="2" fillId="23" borderId="28" xfId="55" applyFont="1" applyFill="1" applyBorder="1" applyAlignment="1">
      <alignment horizontal="right" vertical="center"/>
    </xf>
    <xf numFmtId="0" fontId="28" fillId="23" borderId="26" xfId="0" applyFont="1" applyFill="1" applyBorder="1" applyAlignment="1">
      <alignment vertical="center"/>
    </xf>
    <xf numFmtId="0" fontId="28" fillId="23" borderId="28" xfId="0" applyFont="1" applyFill="1" applyBorder="1" applyAlignment="1">
      <alignment vertical="center"/>
    </xf>
    <xf numFmtId="0" fontId="2" fillId="23" borderId="26" xfId="0" applyFont="1" applyFill="1" applyBorder="1" applyAlignment="1">
      <alignment vertical="center"/>
    </xf>
    <xf numFmtId="0" fontId="2" fillId="23" borderId="27" xfId="0" applyFont="1" applyFill="1" applyBorder="1" applyAlignment="1">
      <alignment vertical="center"/>
    </xf>
    <xf numFmtId="0" fontId="2" fillId="23" borderId="28" xfId="0" applyFont="1" applyFill="1" applyBorder="1" applyAlignment="1">
      <alignment vertical="center"/>
    </xf>
    <xf numFmtId="10" fontId="2" fillId="23" borderId="22" xfId="49" applyNumberFormat="1" applyFont="1" applyFill="1" applyBorder="1" applyAlignment="1">
      <alignment horizontal="center" vertical="center"/>
    </xf>
    <xf numFmtId="10" fontId="2" fillId="23" borderId="22" xfId="0" applyNumberFormat="1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2" fillId="23" borderId="0" xfId="0" applyFont="1" applyFill="1" applyAlignment="1">
      <alignment horizontal="left" vertical="center" wrapText="1"/>
    </xf>
    <xf numFmtId="2" fontId="2" fillId="23" borderId="0" xfId="0" applyNumberFormat="1" applyFont="1" applyFill="1" applyAlignment="1">
      <alignment horizontal="center" vertical="center"/>
    </xf>
    <xf numFmtId="4" fontId="2" fillId="23" borderId="0" xfId="0" applyNumberFormat="1" applyFont="1" applyFill="1" applyAlignment="1">
      <alignment horizontal="right" vertical="center"/>
    </xf>
    <xf numFmtId="0" fontId="28" fillId="23" borderId="0" xfId="80" applyFont="1" applyFill="1" applyAlignment="1">
      <alignment horizontal="left" vertical="center"/>
    </xf>
    <xf numFmtId="0" fontId="28" fillId="23" borderId="0" xfId="80" applyFont="1" applyFill="1" applyAlignment="1">
      <alignment vertical="center"/>
    </xf>
    <xf numFmtId="43" fontId="28" fillId="23" borderId="0" xfId="80" applyNumberFormat="1" applyFont="1" applyFill="1" applyAlignment="1">
      <alignment vertical="center"/>
    </xf>
    <xf numFmtId="0" fontId="2" fillId="23" borderId="0" xfId="0" applyFont="1" applyFill="1" applyAlignment="1">
      <alignment horizontal="center" vertical="center" wrapText="1"/>
    </xf>
    <xf numFmtId="0" fontId="2" fillId="23" borderId="0" xfId="80" applyFill="1" applyAlignment="1">
      <alignment horizontal="center" vertical="center"/>
    </xf>
    <xf numFmtId="0" fontId="2" fillId="23" borderId="0" xfId="80" applyFill="1" applyAlignment="1">
      <alignment vertical="center"/>
    </xf>
    <xf numFmtId="165" fontId="28" fillId="23" borderId="0" xfId="55" applyFont="1" applyFill="1" applyBorder="1" applyAlignment="1">
      <alignment horizontal="right" vertical="center"/>
    </xf>
    <xf numFmtId="165" fontId="2" fillId="23" borderId="0" xfId="55" applyFont="1" applyFill="1" applyBorder="1" applyAlignment="1">
      <alignment horizontal="right" vertical="center"/>
    </xf>
    <xf numFmtId="165" fontId="59" fillId="23" borderId="0" xfId="55" applyFont="1" applyFill="1" applyAlignment="1">
      <alignment horizontal="right" vertical="center"/>
    </xf>
    <xf numFmtId="0" fontId="28" fillId="23" borderId="0" xfId="80" applyFont="1" applyFill="1" applyAlignment="1">
      <alignment horizontal="right" vertical="center" wrapText="1"/>
    </xf>
    <xf numFmtId="165" fontId="2" fillId="23" borderId="0" xfId="0" applyNumberFormat="1" applyFont="1" applyFill="1" applyAlignment="1">
      <alignment horizontal="right" vertical="center"/>
    </xf>
    <xf numFmtId="166" fontId="2" fillId="23" borderId="0" xfId="0" applyNumberFormat="1" applyFont="1" applyFill="1" applyAlignment="1">
      <alignment horizontal="right" vertical="center"/>
    </xf>
    <xf numFmtId="4" fontId="59" fillId="23" borderId="0" xfId="0" applyNumberFormat="1" applyFont="1" applyFill="1" applyAlignment="1">
      <alignment horizontal="right" vertical="center"/>
    </xf>
    <xf numFmtId="181" fontId="28" fillId="23" borderId="0" xfId="0" applyNumberFormat="1" applyFont="1" applyFill="1" applyAlignment="1">
      <alignment vertical="center"/>
    </xf>
    <xf numFmtId="165" fontId="2" fillId="23" borderId="0" xfId="0" applyNumberFormat="1" applyFont="1" applyFill="1" applyAlignment="1">
      <alignment vertical="center"/>
    </xf>
    <xf numFmtId="181" fontId="2" fillId="23" borderId="0" xfId="0" applyNumberFormat="1" applyFont="1" applyFill="1" applyAlignment="1">
      <alignment vertical="center"/>
    </xf>
    <xf numFmtId="43" fontId="2" fillId="23" borderId="0" xfId="0" applyNumberFormat="1" applyFont="1" applyFill="1" applyAlignment="1">
      <alignment vertical="center"/>
    </xf>
    <xf numFmtId="164" fontId="2" fillId="0" borderId="22" xfId="82" applyNumberFormat="1" applyBorder="1" applyAlignment="1">
      <alignment horizontal="left" vertical="center"/>
    </xf>
    <xf numFmtId="165" fontId="54" fillId="24" borderId="22" xfId="55" applyFont="1" applyFill="1" applyBorder="1" applyAlignment="1">
      <alignment horizontal="center" vertical="center"/>
    </xf>
    <xf numFmtId="165" fontId="28" fillId="24" borderId="22" xfId="55" applyFont="1" applyFill="1" applyBorder="1" applyAlignment="1">
      <alignment horizontal="center" vertical="center"/>
    </xf>
    <xf numFmtId="165" fontId="52" fillId="23" borderId="22" xfId="55" applyFont="1" applyFill="1" applyBorder="1" applyAlignment="1">
      <alignment horizontal="center" vertical="center"/>
    </xf>
    <xf numFmtId="0" fontId="4" fillId="26" borderId="0" xfId="0" applyFont="1" applyFill="1"/>
    <xf numFmtId="0" fontId="4" fillId="26" borderId="0" xfId="0" applyFont="1" applyFill="1" applyAlignment="1">
      <alignment horizontal="center"/>
    </xf>
    <xf numFmtId="43" fontId="4" fillId="26" borderId="0" xfId="0" applyNumberFormat="1" applyFont="1" applyFill="1" applyAlignment="1">
      <alignment horizontal="center"/>
    </xf>
    <xf numFmtId="2" fontId="4" fillId="26" borderId="0" xfId="0" applyNumberFormat="1" applyFont="1" applyFill="1" applyAlignment="1">
      <alignment horizontal="center"/>
    </xf>
    <xf numFmtId="43" fontId="28" fillId="23" borderId="28" xfId="0" applyNumberFormat="1" applyFont="1" applyFill="1" applyBorder="1" applyAlignment="1">
      <alignment vertical="center"/>
    </xf>
    <xf numFmtId="165" fontId="28" fillId="26" borderId="22" xfId="55" applyFont="1" applyFill="1" applyBorder="1" applyAlignment="1">
      <alignment horizontal="right" vertical="center"/>
    </xf>
    <xf numFmtId="165" fontId="61" fillId="26" borderId="22" xfId="55" applyFont="1" applyFill="1" applyBorder="1" applyAlignment="1">
      <alignment horizontal="right" vertical="center"/>
    </xf>
    <xf numFmtId="0" fontId="4" fillId="27" borderId="0" xfId="0" applyFont="1" applyFill="1"/>
    <xf numFmtId="0" fontId="4" fillId="27" borderId="0" xfId="0" applyFont="1" applyFill="1" applyAlignment="1">
      <alignment horizontal="center"/>
    </xf>
    <xf numFmtId="43" fontId="4" fillId="27" borderId="0" xfId="0" applyNumberFormat="1" applyFont="1" applyFill="1" applyAlignment="1">
      <alignment horizontal="center"/>
    </xf>
    <xf numFmtId="2" fontId="4" fillId="27" borderId="0" xfId="0" applyNumberFormat="1" applyFont="1" applyFill="1" applyAlignment="1">
      <alignment horizontal="center"/>
    </xf>
    <xf numFmtId="9" fontId="4" fillId="27" borderId="0" xfId="0" applyNumberFormat="1" applyFont="1" applyFill="1" applyAlignment="1">
      <alignment horizontal="center"/>
    </xf>
    <xf numFmtId="0" fontId="28" fillId="27" borderId="0" xfId="0" applyFont="1" applyFill="1" applyAlignment="1">
      <alignment horizontal="center"/>
    </xf>
    <xf numFmtId="4" fontId="28" fillId="27" borderId="0" xfId="0" applyNumberFormat="1" applyFont="1" applyFill="1" applyAlignment="1">
      <alignment horizontal="center"/>
    </xf>
    <xf numFmtId="43" fontId="34" fillId="23" borderId="0" xfId="0" applyNumberFormat="1" applyFont="1" applyFill="1" applyAlignment="1">
      <alignment vertical="center"/>
    </xf>
    <xf numFmtId="43" fontId="38" fillId="23" borderId="0" xfId="0" applyNumberFormat="1" applyFont="1" applyFill="1" applyAlignment="1">
      <alignment vertical="center"/>
    </xf>
    <xf numFmtId="4" fontId="62" fillId="0" borderId="22" xfId="47" applyNumberFormat="1" applyFont="1" applyBorder="1"/>
    <xf numFmtId="169" fontId="62" fillId="0" borderId="10" xfId="65" applyFont="1" applyFill="1" applyBorder="1" applyAlignment="1" applyProtection="1"/>
    <xf numFmtId="0" fontId="2" fillId="23" borderId="0" xfId="49" applyNumberFormat="1" applyFont="1" applyFill="1"/>
    <xf numFmtId="0" fontId="2" fillId="23" borderId="0" xfId="55" applyNumberFormat="1" applyFont="1" applyFill="1"/>
    <xf numFmtId="0" fontId="2" fillId="23" borderId="0" xfId="49" applyNumberFormat="1" applyFont="1" applyFill="1" applyAlignment="1">
      <alignment vertical="center"/>
    </xf>
    <xf numFmtId="164" fontId="28" fillId="0" borderId="0" xfId="82" applyNumberFormat="1" applyFont="1" applyAlignment="1">
      <alignment horizontal="left" vertical="center"/>
    </xf>
    <xf numFmtId="0" fontId="2" fillId="23" borderId="0" xfId="49" applyNumberFormat="1" applyFont="1" applyFill="1" applyAlignment="1">
      <alignment horizontal="right"/>
    </xf>
    <xf numFmtId="168" fontId="2" fillId="23" borderId="22" xfId="55" quotePrefix="1" applyNumberFormat="1" applyFont="1" applyFill="1" applyBorder="1" applyAlignment="1">
      <alignment horizontal="center" vertical="center"/>
    </xf>
    <xf numFmtId="168" fontId="2" fillId="23" borderId="0" xfId="0" applyNumberFormat="1" applyFont="1" applyFill="1" applyAlignment="1">
      <alignment vertical="center"/>
    </xf>
    <xf numFmtId="0" fontId="2" fillId="23" borderId="0" xfId="38" applyFill="1"/>
    <xf numFmtId="0" fontId="2" fillId="23" borderId="0" xfId="38" applyFill="1" applyAlignment="1">
      <alignment horizontal="center"/>
    </xf>
    <xf numFmtId="165" fontId="2" fillId="0" borderId="0" xfId="55" applyFont="1"/>
    <xf numFmtId="43" fontId="2" fillId="0" borderId="0" xfId="38" applyNumberFormat="1"/>
    <xf numFmtId="0" fontId="34" fillId="28" borderId="0" xfId="38" applyFont="1" applyFill="1" applyAlignment="1">
      <alignment horizontal="center"/>
    </xf>
    <xf numFmtId="165" fontId="2" fillId="23" borderId="0" xfId="38" applyNumberFormat="1" applyFill="1"/>
    <xf numFmtId="0" fontId="34" fillId="23" borderId="0" xfId="38" applyFont="1" applyFill="1" applyAlignment="1">
      <alignment horizontal="center"/>
    </xf>
    <xf numFmtId="0" fontId="34" fillId="23" borderId="0" xfId="0" applyFont="1" applyFill="1" applyAlignment="1">
      <alignment horizontal="center" vertical="center" wrapText="1"/>
    </xf>
    <xf numFmtId="0" fontId="63" fillId="29" borderId="41" xfId="38" applyFont="1" applyFill="1" applyBorder="1" applyAlignment="1">
      <alignment horizontal="center"/>
    </xf>
    <xf numFmtId="0" fontId="63" fillId="29" borderId="0" xfId="38" applyFont="1" applyFill="1" applyAlignment="1">
      <alignment horizontal="center"/>
    </xf>
    <xf numFmtId="0" fontId="64" fillId="29" borderId="41" xfId="0" applyFont="1" applyFill="1" applyBorder="1"/>
    <xf numFmtId="0" fontId="65" fillId="29" borderId="0" xfId="0" applyFont="1" applyFill="1"/>
    <xf numFmtId="0" fontId="65" fillId="29" borderId="0" xfId="0" applyFont="1" applyFill="1" applyAlignment="1">
      <alignment horizontal="center"/>
    </xf>
    <xf numFmtId="165" fontId="65" fillId="29" borderId="0" xfId="0" applyNumberFormat="1" applyFont="1" applyFill="1"/>
    <xf numFmtId="4" fontId="65" fillId="29" borderId="0" xfId="0" applyNumberFormat="1" applyFont="1" applyFill="1"/>
    <xf numFmtId="168" fontId="28" fillId="23" borderId="22" xfId="55" quotePrefix="1" applyNumberFormat="1" applyFont="1" applyFill="1" applyBorder="1" applyAlignment="1">
      <alignment horizontal="center" vertical="center"/>
    </xf>
    <xf numFmtId="165" fontId="2" fillId="23" borderId="22" xfId="55" quotePrefix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8" fillId="25" borderId="22" xfId="0" applyNumberFormat="1" applyFont="1" applyFill="1" applyBorder="1" applyAlignment="1">
      <alignment vertical="center" wrapText="1"/>
    </xf>
    <xf numFmtId="2" fontId="2" fillId="25" borderId="22" xfId="0" applyNumberFormat="1" applyFont="1" applyFill="1" applyBorder="1" applyAlignment="1">
      <alignment horizontal="center" vertical="center"/>
    </xf>
    <xf numFmtId="165" fontId="2" fillId="25" borderId="22" xfId="55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3" fontId="4" fillId="0" borderId="0" xfId="0" applyNumberFormat="1" applyFont="1"/>
    <xf numFmtId="4" fontId="28" fillId="0" borderId="0" xfId="0" applyNumberFormat="1" applyFont="1" applyAlignment="1">
      <alignment horizontal="center" vertical="center" wrapText="1"/>
    </xf>
    <xf numFmtId="165" fontId="2" fillId="0" borderId="0" xfId="55" applyFont="1" applyFill="1" applyBorder="1" applyAlignment="1">
      <alignment horizontal="right" vertical="center"/>
    </xf>
    <xf numFmtId="165" fontId="28" fillId="0" borderId="0" xfId="55" applyFont="1" applyFill="1" applyBorder="1" applyAlignment="1">
      <alignment horizontal="right" vertical="center"/>
    </xf>
    <xf numFmtId="0" fontId="50" fillId="0" borderId="0" xfId="38" applyFont="1" applyAlignment="1">
      <alignment horizontal="center"/>
    </xf>
    <xf numFmtId="0" fontId="5" fillId="0" borderId="0" xfId="47" applyFont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0" fontId="5" fillId="19" borderId="10" xfId="47" applyFont="1" applyFill="1" applyBorder="1" applyAlignment="1">
      <alignment horizontal="center"/>
    </xf>
    <xf numFmtId="0" fontId="5" fillId="19" borderId="10" xfId="47" applyFont="1" applyFill="1" applyBorder="1" applyAlignment="1">
      <alignment horizontal="left" vertical="center" wrapText="1"/>
    </xf>
    <xf numFmtId="2" fontId="28" fillId="23" borderId="0" xfId="82" applyNumberFormat="1" applyFont="1" applyFill="1" applyAlignment="1">
      <alignment horizontal="left" vertical="center" wrapText="1"/>
    </xf>
    <xf numFmtId="0" fontId="2" fillId="23" borderId="0" xfId="82" applyFill="1" applyAlignment="1">
      <alignment horizontal="left" vertical="center" wrapText="1"/>
    </xf>
    <xf numFmtId="0" fontId="44" fillId="23" borderId="0" xfId="82" applyFont="1" applyFill="1" applyAlignment="1">
      <alignment vertical="center"/>
    </xf>
    <xf numFmtId="0" fontId="2" fillId="23" borderId="0" xfId="82" applyFill="1" applyAlignment="1">
      <alignment vertical="center"/>
    </xf>
    <xf numFmtId="173" fontId="42" fillId="23" borderId="0" xfId="82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 wrapText="1"/>
    </xf>
    <xf numFmtId="0" fontId="28" fillId="0" borderId="0" xfId="82" applyFont="1" applyAlignment="1">
      <alignment horizontal="justify" vertical="top" wrapText="1"/>
    </xf>
    <xf numFmtId="0" fontId="28" fillId="23" borderId="0" xfId="82" applyFont="1" applyFill="1" applyAlignment="1">
      <alignment horizontal="justify" vertical="top" wrapText="1"/>
    </xf>
    <xf numFmtId="0" fontId="43" fillId="23" borderId="0" xfId="82" applyFont="1" applyFill="1" applyAlignment="1">
      <alignment horizontal="center"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1" fillId="23" borderId="37" xfId="87" applyFont="1" applyFill="1" applyBorder="1" applyAlignment="1">
      <alignment horizontal="left" vertical="center" wrapText="1"/>
    </xf>
    <xf numFmtId="0" fontId="46" fillId="23" borderId="32" xfId="86" applyFont="1" applyFill="1" applyBorder="1" applyAlignment="1">
      <alignment horizontal="center" vertical="center" wrapText="1"/>
    </xf>
    <xf numFmtId="0" fontId="46" fillId="23" borderId="0" xfId="86" applyFont="1" applyFill="1" applyAlignment="1">
      <alignment horizontal="center" vertical="center" wrapText="1"/>
    </xf>
    <xf numFmtId="0" fontId="46" fillId="23" borderId="39" xfId="86" applyFont="1" applyFill="1" applyBorder="1" applyAlignment="1">
      <alignment horizontal="center" vertical="center" wrapText="1"/>
    </xf>
    <xf numFmtId="164" fontId="28" fillId="23" borderId="26" xfId="31" applyFont="1" applyFill="1" applyBorder="1" applyAlignment="1">
      <alignment horizontal="center" vertical="center"/>
    </xf>
    <xf numFmtId="164" fontId="28" fillId="23" borderId="27" xfId="3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3" borderId="27" xfId="0" applyFont="1" applyFill="1" applyBorder="1" applyAlignment="1">
      <alignment horizontal="center" vertical="center"/>
    </xf>
    <xf numFmtId="0" fontId="56" fillId="0" borderId="27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49" fontId="53" fillId="0" borderId="22" xfId="38" applyNumberFormat="1" applyFont="1" applyBorder="1" applyAlignment="1">
      <alignment horizontal="left"/>
    </xf>
    <xf numFmtId="0" fontId="28" fillId="23" borderId="26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horizontal="left" vertical="center"/>
    </xf>
    <xf numFmtId="0" fontId="28" fillId="23" borderId="26" xfId="0" applyFont="1" applyFill="1" applyBorder="1" applyAlignment="1">
      <alignment horizontal="center" vertical="center"/>
    </xf>
    <xf numFmtId="0" fontId="28" fillId="23" borderId="27" xfId="0" applyFont="1" applyFill="1" applyBorder="1" applyAlignment="1">
      <alignment horizontal="center" vertical="center"/>
    </xf>
    <xf numFmtId="0" fontId="60" fillId="23" borderId="26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right" vertical="center" wrapText="1"/>
    </xf>
    <xf numFmtId="0" fontId="60" fillId="23" borderId="28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left" vertical="center" wrapText="1"/>
    </xf>
    <xf numFmtId="0" fontId="2" fillId="23" borderId="27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center" vertical="center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3" xfId="59" xr:uid="{00000000-0005-0000-0000-000044000000}"/>
    <cellStyle name="Separador de milhares 2 4" xfId="60" xr:uid="{00000000-0005-0000-0000-000045000000}"/>
    <cellStyle name="Separador de milhares 2 5" xfId="61" xr:uid="{00000000-0005-0000-0000-000046000000}"/>
    <cellStyle name="Separador de milhares 2 6" xfId="79" xr:uid="{00000000-0005-0000-0000-000047000000}"/>
    <cellStyle name="Separador de milhares 3" xfId="62" xr:uid="{00000000-0005-0000-0000-000048000000}"/>
    <cellStyle name="Separador de milhares 4" xfId="63" xr:uid="{00000000-0005-0000-0000-000049000000}"/>
    <cellStyle name="Separador de milhares 4 2" xfId="85" xr:uid="{00000000-0005-0000-0000-00004A000000}"/>
    <cellStyle name="Separador de milhares 5" xfId="64" xr:uid="{00000000-0005-0000-0000-00004B000000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3" xfId="81" xr:uid="{00000000-0005-0000-0000-000058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11" totalsRowDxfId="10">
  <autoFilter ref="B5:F144" xr:uid="{00000000-0009-0000-0100-000001000000}">
    <filterColumn colId="2">
      <filters>
        <filter val="1.158,00"/>
        <filter val="1.186,00"/>
        <filter val="1.197,50"/>
        <filter val="1.381,00"/>
        <filter val="1.393,00"/>
        <filter val="1.459,00"/>
        <filter val="1.880,00"/>
        <filter val="1.915,00"/>
        <filter val="102,00"/>
        <filter val="11,00"/>
        <filter val="115,00"/>
        <filter val="131,00"/>
        <filter val="136,00"/>
        <filter val="162,00"/>
        <filter val="166,00"/>
        <filter val="17,00"/>
        <filter val="184,00"/>
        <filter val="2,00"/>
        <filter val="2.567,00"/>
        <filter val="2.786,00"/>
        <filter val="20,00"/>
        <filter val="200,00"/>
        <filter val="206,00"/>
        <filter val="211,00"/>
        <filter val="24,00"/>
        <filter val="279,00"/>
        <filter val="297,00"/>
        <filter val="3.069,00"/>
        <filter val="3.173,00"/>
        <filter val="32,00"/>
        <filter val="324,00"/>
        <filter val="34,00"/>
        <filter val="376,00"/>
        <filter val="4.772,00"/>
        <filter val="455,00"/>
        <filter val="456,00"/>
        <filter val="475,00"/>
        <filter val="498,00"/>
        <filter val="580,00"/>
        <filter val="627,00"/>
        <filter val="631,00"/>
        <filter val="64,00"/>
        <filter val="650,00"/>
        <filter val="7.699,00"/>
        <filter val="743,00"/>
        <filter val="757,00"/>
        <filter val="783,00"/>
        <filter val="864,00"/>
        <filter val="87,00"/>
        <filter val="90,00"/>
        <filter val="924,00"/>
        <filter val="928,00"/>
        <filter val="950,00"/>
      </filters>
    </filterColumn>
  </autoFilter>
  <tableColumns count="5">
    <tableColumn id="1" xr3:uid="{25F5AA50-C962-47A8-914E-BB6C09504009}" name="DESCRIÇÃO ITEM" totalsRowLabel="VALOR TOTAL" dataDxfId="9" totalsRowDxfId="8"/>
    <tableColumn id="2" xr3:uid="{5A561E49-775D-4A79-B084-BAE2372DACA8}" name="UND" dataDxfId="7" totalsRowDxfId="6"/>
    <tableColumn id="3" xr3:uid="{ADCBF073-BB32-49CF-BDF5-91385598A9A8}" name="QNT" dataDxfId="5" totalsRowDxfId="4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3" totalsRowDxfId="2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" totalsRowDxfId="0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view="pageBreakPreview" zoomScale="85" zoomScaleNormal="100" zoomScaleSheetLayoutView="85" workbookViewId="0">
      <selection activeCell="A23" sqref="A23:K23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2" t="s">
        <v>727</v>
      </c>
      <c r="B21" s="462"/>
      <c r="C21" s="462"/>
      <c r="D21" s="462"/>
      <c r="E21" s="462"/>
      <c r="F21" s="462"/>
      <c r="G21" s="462"/>
      <c r="H21" s="462"/>
      <c r="I21" s="462"/>
      <c r="J21" s="462"/>
      <c r="K21" s="462"/>
    </row>
    <row r="22" spans="1:11" ht="25.5" x14ac:dyDescent="0.35">
      <c r="A22" s="462" t="s">
        <v>777</v>
      </c>
      <c r="B22" s="462"/>
      <c r="C22" s="462"/>
      <c r="D22" s="462"/>
      <c r="E22" s="462"/>
      <c r="F22" s="462"/>
      <c r="G22" s="462"/>
      <c r="H22" s="462"/>
      <c r="I22" s="462"/>
      <c r="J22" s="462"/>
      <c r="K22" s="462"/>
    </row>
    <row r="23" spans="1:11" ht="25.5" x14ac:dyDescent="0.35">
      <c r="A23" s="462" t="s">
        <v>633</v>
      </c>
      <c r="B23" s="462"/>
      <c r="C23" s="462"/>
      <c r="D23" s="462"/>
      <c r="E23" s="462"/>
      <c r="F23" s="462"/>
      <c r="G23" s="462"/>
      <c r="H23" s="462"/>
      <c r="I23" s="462"/>
      <c r="J23" s="462"/>
      <c r="K23" s="462"/>
    </row>
    <row r="24" spans="1:11" ht="25.5" x14ac:dyDescent="0.35">
      <c r="A24" s="462" t="s">
        <v>635</v>
      </c>
      <c r="B24" s="462"/>
      <c r="C24" s="462"/>
      <c r="D24" s="462"/>
      <c r="E24" s="462"/>
      <c r="F24" s="462"/>
      <c r="G24" s="462"/>
      <c r="H24" s="462"/>
      <c r="I24" s="462"/>
      <c r="J24" s="462"/>
      <c r="K24" s="462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3" t="s">
        <v>53</v>
      </c>
      <c r="B4" s="463"/>
      <c r="C4" s="463"/>
      <c r="D4" s="463"/>
      <c r="E4" s="463"/>
      <c r="F4" s="463"/>
      <c r="G4" s="463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763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764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4" t="s">
        <v>71</v>
      </c>
      <c r="B13" s="464"/>
      <c r="C13" s="464"/>
      <c r="D13" s="464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2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3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65" t="s">
        <v>92</v>
      </c>
      <c r="B47" s="465"/>
      <c r="C47" s="465"/>
      <c r="D47" s="465"/>
      <c r="E47" s="465"/>
      <c r="F47" s="465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66" t="s">
        <v>102</v>
      </c>
      <c r="B62" s="466"/>
      <c r="C62" s="466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C51" sqref="C51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2" t="s">
        <v>634</v>
      </c>
      <c r="C1" s="472"/>
      <c r="D1" s="472"/>
      <c r="H1" s="150"/>
      <c r="I1" s="151"/>
      <c r="J1" s="150"/>
    </row>
    <row r="2" spans="1:14" s="149" customFormat="1" ht="16.5" customHeight="1" x14ac:dyDescent="0.2">
      <c r="A2" s="148" t="s">
        <v>374</v>
      </c>
      <c r="B2" s="467" t="s">
        <v>666</v>
      </c>
      <c r="C2" s="467"/>
      <c r="D2" s="467"/>
      <c r="E2" s="467"/>
      <c r="F2" s="467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258">
        <v>0.2</v>
      </c>
      <c r="B4" s="153" t="s">
        <v>656</v>
      </c>
      <c r="C4" s="154" t="s">
        <v>593</v>
      </c>
      <c r="H4" s="150"/>
      <c r="I4" s="151"/>
      <c r="J4" s="150"/>
    </row>
    <row r="5" spans="1:14" s="149" customFormat="1" ht="16.5" customHeight="1" x14ac:dyDescent="0.2">
      <c r="A5" s="258">
        <v>0.08</v>
      </c>
      <c r="B5" s="153" t="s">
        <v>657</v>
      </c>
      <c r="C5" s="154" t="s">
        <v>594</v>
      </c>
      <c r="H5" s="150"/>
      <c r="I5" s="151"/>
      <c r="J5" s="150"/>
    </row>
    <row r="6" spans="1:14" s="149" customFormat="1" ht="16.5" customHeight="1" x14ac:dyDescent="0.2">
      <c r="A6" s="258">
        <v>2.5000000000000001E-2</v>
      </c>
      <c r="B6" s="153" t="s">
        <v>658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>
        <v>1.4999999999999999E-2</v>
      </c>
      <c r="B7" s="153" t="s">
        <v>659</v>
      </c>
      <c r="C7" s="154" t="s">
        <v>596</v>
      </c>
      <c r="H7" s="155"/>
      <c r="I7" s="467"/>
      <c r="J7" s="467"/>
      <c r="K7" s="467"/>
      <c r="L7" s="467"/>
      <c r="M7" s="467"/>
      <c r="N7" s="165"/>
    </row>
    <row r="8" spans="1:14" s="149" customFormat="1" ht="16.5" customHeight="1" x14ac:dyDescent="0.2">
      <c r="A8" s="258">
        <v>0.01</v>
      </c>
      <c r="B8" s="153" t="s">
        <v>671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>
        <v>6.0000000000000001E-3</v>
      </c>
      <c r="B9" s="153" t="s">
        <v>672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>
        <v>2E-3</v>
      </c>
      <c r="B10" s="153" t="s">
        <v>673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>
        <v>0.03</v>
      </c>
      <c r="B11" s="153" t="s">
        <v>674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675</v>
      </c>
      <c r="C12" s="154" t="s">
        <v>660</v>
      </c>
      <c r="H12" s="150"/>
      <c r="I12" s="151"/>
      <c r="J12" s="150"/>
    </row>
    <row r="13" spans="1:14" s="149" customFormat="1" ht="30.75" customHeight="1" x14ac:dyDescent="0.2">
      <c r="A13" s="156">
        <f>SUM(A4:A12)</f>
        <v>0.378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3" t="s">
        <v>601</v>
      </c>
      <c r="C15" s="473"/>
      <c r="D15" s="473"/>
      <c r="E15" s="473"/>
      <c r="F15" s="473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>
        <v>0.1714</v>
      </c>
      <c r="B17" s="167" t="s">
        <v>676</v>
      </c>
      <c r="C17" s="168" t="s">
        <v>602</v>
      </c>
      <c r="G17" s="170"/>
    </row>
    <row r="18" spans="1:13" s="149" customFormat="1" ht="16.5" customHeight="1" x14ac:dyDescent="0.2">
      <c r="A18" s="258">
        <v>8.3299999999999999E-2</v>
      </c>
      <c r="B18" s="153" t="s">
        <v>677</v>
      </c>
      <c r="C18" s="154" t="s">
        <v>667</v>
      </c>
      <c r="G18" s="151"/>
      <c r="H18" s="155"/>
      <c r="I18" s="153"/>
      <c r="J18" s="154"/>
    </row>
    <row r="19" spans="1:13" s="149" customFormat="1" ht="16.5" customHeight="1" x14ac:dyDescent="0.2">
      <c r="A19" s="258">
        <v>2.7799999999999998E-2</v>
      </c>
      <c r="B19" s="167" t="s">
        <v>678</v>
      </c>
      <c r="C19" s="154" t="s">
        <v>669</v>
      </c>
      <c r="G19" s="151"/>
      <c r="H19" s="155"/>
      <c r="I19" s="153"/>
      <c r="J19" s="154"/>
    </row>
    <row r="20" spans="1:13" s="149" customFormat="1" ht="16.5" customHeight="1" x14ac:dyDescent="0.2">
      <c r="A20" s="262">
        <v>1.3899999999999999E-2</v>
      </c>
      <c r="B20" s="153" t="s">
        <v>679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>
        <v>2.8E-3</v>
      </c>
      <c r="B21" s="167" t="s">
        <v>680</v>
      </c>
      <c r="C21" s="168" t="s">
        <v>668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>
        <v>2.9999999999999997E-4</v>
      </c>
      <c r="B22" s="153" t="s">
        <v>681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>
        <v>1.9400000000000001E-2</v>
      </c>
      <c r="B23" s="167" t="s">
        <v>682</v>
      </c>
      <c r="C23" s="154" t="s">
        <v>665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>
        <v>2.0000000000000001E-4</v>
      </c>
      <c r="B24" s="153" t="s">
        <v>683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>
        <v>8.3299999999999999E-2</v>
      </c>
      <c r="B25" s="167" t="s">
        <v>684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0.40239999999999998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4" t="s">
        <v>607</v>
      </c>
      <c r="C27" s="474"/>
      <c r="D27" s="474"/>
      <c r="E27" s="474"/>
      <c r="F27" s="474"/>
    </row>
    <row r="28" spans="1:13" ht="16.5" customHeight="1" x14ac:dyDescent="0.2">
      <c r="A28" s="153" t="s">
        <v>50</v>
      </c>
      <c r="B28" s="153"/>
      <c r="C28" s="468"/>
      <c r="D28" s="468"/>
      <c r="E28" s="468"/>
      <c r="F28" s="468"/>
      <c r="G28" s="172"/>
    </row>
    <row r="29" spans="1:13" ht="12.75" x14ac:dyDescent="0.2">
      <c r="A29" s="285">
        <f>40%*(A5+A5*(A25+A19))*50%</f>
        <v>1.78E-2</v>
      </c>
      <c r="B29" s="167" t="s">
        <v>661</v>
      </c>
      <c r="C29" s="468" t="s">
        <v>685</v>
      </c>
      <c r="D29" s="468"/>
      <c r="E29" s="468"/>
      <c r="F29" s="468"/>
      <c r="G29" s="172"/>
    </row>
    <row r="30" spans="1:13" ht="12.75" customHeight="1" x14ac:dyDescent="0.2">
      <c r="A30" s="262">
        <v>2.5000000000000001E-2</v>
      </c>
      <c r="B30" s="167" t="s">
        <v>662</v>
      </c>
      <c r="C30" s="468" t="s">
        <v>608</v>
      </c>
      <c r="D30" s="468"/>
      <c r="E30" s="468"/>
      <c r="F30" s="468"/>
      <c r="G30" s="172"/>
    </row>
    <row r="31" spans="1:13" ht="12.75" x14ac:dyDescent="0.2">
      <c r="A31" s="263">
        <f>0.08*A30</f>
        <v>2E-3</v>
      </c>
      <c r="B31" s="167" t="s">
        <v>663</v>
      </c>
      <c r="C31" s="468" t="s">
        <v>664</v>
      </c>
      <c r="D31" s="468"/>
      <c r="E31" s="468"/>
      <c r="F31" s="468"/>
      <c r="G31" s="172"/>
    </row>
    <row r="32" spans="1:13" s="149" customFormat="1" ht="30" customHeight="1" x14ac:dyDescent="0.2">
      <c r="A32" s="173">
        <f>SUM(A29:A31)</f>
        <v>4.48E-2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0.15210000000000001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2E-3</v>
      </c>
      <c r="B36" s="153" t="s">
        <v>377</v>
      </c>
      <c r="C36" s="468" t="s">
        <v>610</v>
      </c>
      <c r="D36" s="468"/>
      <c r="E36" s="468"/>
      <c r="F36" s="468"/>
      <c r="G36" s="176"/>
    </row>
    <row r="37" spans="1:10" s="149" customFormat="1" ht="12.75" x14ac:dyDescent="0.2">
      <c r="A37" s="258">
        <v>1.4999999999999999E-2</v>
      </c>
      <c r="B37" s="153" t="s">
        <v>377</v>
      </c>
      <c r="C37" s="468" t="s">
        <v>670</v>
      </c>
      <c r="D37" s="468"/>
      <c r="E37" s="468"/>
      <c r="F37" s="468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68"/>
      <c r="D38" s="468"/>
      <c r="E38" s="468"/>
      <c r="F38" s="468"/>
      <c r="G38" s="151"/>
      <c r="H38" s="150"/>
      <c r="I38" s="151"/>
      <c r="J38" s="150"/>
    </row>
    <row r="39" spans="1:10" ht="12.75" x14ac:dyDescent="0.2">
      <c r="A39" s="286">
        <f>SUM(A35:A38)</f>
        <v>0.1691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6">
        <f>A13+A26+A32+A39</f>
        <v>0.99429999999999996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749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>
        <f>1320*1.3</f>
        <v>1716</v>
      </c>
      <c r="D45" s="183">
        <f>ROUND((C45*(1+$A$40)),2)</f>
        <v>3422.22</v>
      </c>
      <c r="E45" s="184">
        <f t="shared" ref="E45:E52" si="0">ROUND(D45/220,2)</f>
        <v>15.56</v>
      </c>
      <c r="F45" s="185"/>
      <c r="G45" s="178"/>
      <c r="H45" s="303"/>
    </row>
    <row r="46" spans="1:10" ht="16.5" customHeight="1" x14ac:dyDescent="0.2">
      <c r="A46" s="153"/>
      <c r="B46" s="154" t="s">
        <v>403</v>
      </c>
      <c r="C46" s="264">
        <f>1712*1.3</f>
        <v>2225.6</v>
      </c>
      <c r="D46" s="183">
        <f t="shared" ref="D46:D52" si="1">ROUND((C46*(1+$A$40)),2)</f>
        <v>4438.51</v>
      </c>
      <c r="E46" s="184">
        <f t="shared" si="0"/>
        <v>20.18</v>
      </c>
      <c r="F46" s="185"/>
      <c r="G46" s="178"/>
      <c r="H46" s="424"/>
      <c r="I46" s="424"/>
      <c r="J46" s="424"/>
    </row>
    <row r="47" spans="1:10" ht="16.5" customHeight="1" x14ac:dyDescent="0.2">
      <c r="A47" s="153"/>
      <c r="B47" s="154" t="s">
        <v>753</v>
      </c>
      <c r="C47" s="402"/>
      <c r="D47" s="183">
        <f t="shared" si="1"/>
        <v>0</v>
      </c>
      <c r="E47" s="184">
        <f t="shared" si="0"/>
        <v>0</v>
      </c>
      <c r="F47" s="185"/>
      <c r="G47" s="178"/>
      <c r="H47" s="424"/>
      <c r="I47" s="424"/>
      <c r="J47" s="424"/>
    </row>
    <row r="48" spans="1:10" ht="16.5" customHeight="1" x14ac:dyDescent="0.2">
      <c r="A48" s="153"/>
      <c r="B48" s="154" t="s">
        <v>402</v>
      </c>
      <c r="C48" s="264">
        <f>2140*1.3</f>
        <v>2782</v>
      </c>
      <c r="D48" s="183">
        <f t="shared" si="1"/>
        <v>5548.14</v>
      </c>
      <c r="E48" s="184">
        <f t="shared" si="0"/>
        <v>25.22</v>
      </c>
      <c r="F48" s="185"/>
      <c r="G48" s="186"/>
      <c r="H48" s="425"/>
      <c r="I48" s="425"/>
      <c r="J48" s="424"/>
    </row>
    <row r="49" spans="1:10" ht="16.5" customHeight="1" x14ac:dyDescent="0.2">
      <c r="A49" s="153"/>
      <c r="B49" s="154" t="s">
        <v>361</v>
      </c>
      <c r="C49" s="264">
        <f>(8.5*1320)*1.3</f>
        <v>14586</v>
      </c>
      <c r="D49" s="183">
        <f t="shared" si="1"/>
        <v>29088.86</v>
      </c>
      <c r="E49" s="184">
        <f t="shared" si="0"/>
        <v>132.22</v>
      </c>
      <c r="F49" s="185"/>
      <c r="G49" s="176"/>
      <c r="H49" s="424"/>
      <c r="I49" s="424"/>
      <c r="J49" s="424"/>
    </row>
    <row r="50" spans="1:10" ht="16.5" customHeight="1" x14ac:dyDescent="0.2">
      <c r="A50" s="153"/>
      <c r="B50" s="154" t="s">
        <v>362</v>
      </c>
      <c r="C50" s="264">
        <f>2033*1.3</f>
        <v>2642.9</v>
      </c>
      <c r="D50" s="183">
        <f t="shared" si="1"/>
        <v>5270.74</v>
      </c>
      <c r="E50" s="184">
        <f t="shared" si="0"/>
        <v>23.96</v>
      </c>
      <c r="F50" s="185"/>
      <c r="G50" s="162"/>
      <c r="H50" s="424"/>
      <c r="I50" s="424"/>
      <c r="J50" s="424"/>
    </row>
    <row r="51" spans="1:10" ht="16.5" customHeight="1" x14ac:dyDescent="0.2">
      <c r="A51" s="153"/>
      <c r="B51" s="154" t="s">
        <v>404</v>
      </c>
      <c r="C51" s="264">
        <f>2300*1.3</f>
        <v>2990</v>
      </c>
      <c r="D51" s="183">
        <f t="shared" si="1"/>
        <v>5962.96</v>
      </c>
      <c r="E51" s="184">
        <f t="shared" si="0"/>
        <v>27.1</v>
      </c>
      <c r="F51" s="185"/>
      <c r="G51" s="187"/>
      <c r="H51" s="424"/>
      <c r="I51" s="424"/>
      <c r="J51" s="424"/>
    </row>
    <row r="52" spans="1:10" ht="16.5" customHeight="1" x14ac:dyDescent="0.2">
      <c r="A52" s="153"/>
      <c r="B52" s="154" t="s">
        <v>405</v>
      </c>
      <c r="C52" s="264">
        <f>2300*1.3</f>
        <v>2990</v>
      </c>
      <c r="D52" s="183">
        <f t="shared" si="1"/>
        <v>5962.96</v>
      </c>
      <c r="E52" s="184">
        <f t="shared" si="0"/>
        <v>27.1</v>
      </c>
      <c r="F52" s="185"/>
      <c r="G52" s="187"/>
      <c r="H52" s="424"/>
      <c r="I52" s="424"/>
      <c r="J52" s="424"/>
    </row>
    <row r="53" spans="1:10" ht="16.5" customHeight="1" x14ac:dyDescent="0.2">
      <c r="A53" s="153"/>
      <c r="G53" s="162"/>
      <c r="H53" s="424"/>
      <c r="I53" s="424"/>
      <c r="J53" s="424"/>
    </row>
    <row r="54" spans="1:10" s="149" customFormat="1" ht="30" customHeight="1" x14ac:dyDescent="0.2">
      <c r="A54" s="153" t="s">
        <v>363</v>
      </c>
      <c r="B54" s="157" t="s">
        <v>768</v>
      </c>
      <c r="C54" s="157"/>
      <c r="D54" s="159"/>
      <c r="E54" s="159"/>
      <c r="F54" s="159"/>
      <c r="H54" s="426"/>
      <c r="I54" s="426"/>
      <c r="J54" s="426"/>
    </row>
    <row r="55" spans="1:10" ht="16.5" customHeight="1" x14ac:dyDescent="0.2">
      <c r="C55" s="157" t="s">
        <v>769</v>
      </c>
      <c r="D55" s="188" t="s">
        <v>364</v>
      </c>
      <c r="E55" s="181" t="s">
        <v>365</v>
      </c>
      <c r="F55" s="161"/>
      <c r="G55" s="162"/>
      <c r="H55" s="428"/>
      <c r="I55" s="424"/>
      <c r="J55" s="424"/>
    </row>
    <row r="56" spans="1:10" ht="16.5" customHeight="1" x14ac:dyDescent="0.2">
      <c r="A56" s="153" t="s">
        <v>366</v>
      </c>
      <c r="B56" s="154" t="s">
        <v>367</v>
      </c>
      <c r="C56" s="260">
        <v>145</v>
      </c>
      <c r="D56" s="189">
        <v>1</v>
      </c>
      <c r="E56" s="181">
        <f>ROUND((C56*D56),2)</f>
        <v>145</v>
      </c>
      <c r="F56" s="181"/>
      <c r="G56" s="162"/>
      <c r="H56" s="424"/>
      <c r="I56" s="424"/>
      <c r="J56" s="424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4"/>
      <c r="I57" s="424"/>
      <c r="J57" s="424"/>
    </row>
    <row r="58" spans="1:10" ht="16.5" customHeight="1" x14ac:dyDescent="0.2">
      <c r="A58" s="153" t="s">
        <v>368</v>
      </c>
      <c r="B58" s="154" t="s">
        <v>369</v>
      </c>
      <c r="C58" s="260">
        <v>85.1</v>
      </c>
      <c r="D58" s="189">
        <v>1</v>
      </c>
      <c r="E58" s="181">
        <f>ROUND((C58*D58),2)</f>
        <v>85.1</v>
      </c>
      <c r="F58" s="181"/>
      <c r="G58" s="162"/>
      <c r="H58" s="424"/>
      <c r="I58" s="424"/>
      <c r="J58" s="424"/>
    </row>
    <row r="59" spans="1:10" ht="16.5" customHeight="1" x14ac:dyDescent="0.2">
      <c r="A59" s="153"/>
      <c r="B59" s="154"/>
      <c r="C59" s="182"/>
      <c r="D59" s="471"/>
      <c r="E59" s="471"/>
      <c r="F59" s="471"/>
      <c r="G59" s="162"/>
      <c r="H59" s="424"/>
      <c r="I59" s="424"/>
      <c r="J59" s="424"/>
    </row>
    <row r="60" spans="1:10" ht="16.5" customHeight="1" x14ac:dyDescent="0.2">
      <c r="A60" s="153" t="s">
        <v>748</v>
      </c>
      <c r="B60" s="154" t="s">
        <v>765</v>
      </c>
      <c r="C60" s="260">
        <v>40</v>
      </c>
      <c r="D60" s="189">
        <v>1</v>
      </c>
      <c r="E60" s="181">
        <f>ROUND((C60*D60),2)</f>
        <v>40</v>
      </c>
      <c r="F60" s="318"/>
      <c r="G60" s="162"/>
      <c r="H60" s="424"/>
      <c r="I60" s="424"/>
      <c r="J60" s="424"/>
    </row>
    <row r="61" spans="1:10" ht="16.5" customHeight="1" x14ac:dyDescent="0.2">
      <c r="A61" s="153"/>
      <c r="B61" s="154"/>
      <c r="C61" s="427"/>
      <c r="D61" s="189"/>
      <c r="E61" s="181"/>
      <c r="F61" s="318"/>
      <c r="G61" s="162"/>
      <c r="H61" s="424"/>
      <c r="I61" s="424"/>
      <c r="J61" s="424"/>
    </row>
    <row r="62" spans="1:10" ht="16.5" customHeight="1" x14ac:dyDescent="0.2">
      <c r="A62" s="153" t="s">
        <v>767</v>
      </c>
      <c r="B62" s="154" t="s">
        <v>766</v>
      </c>
      <c r="C62" s="260">
        <v>20</v>
      </c>
      <c r="D62" s="189">
        <v>1</v>
      </c>
      <c r="E62" s="181">
        <f>ROUND((C62*D62),2)</f>
        <v>20</v>
      </c>
      <c r="F62" s="318"/>
      <c r="G62" s="162"/>
      <c r="H62" s="424"/>
      <c r="I62" s="424"/>
      <c r="J62" s="424"/>
    </row>
    <row r="63" spans="1:10" ht="16.5" customHeight="1" x14ac:dyDescent="0.2">
      <c r="A63" s="153"/>
      <c r="B63" s="154"/>
      <c r="C63" s="319"/>
      <c r="D63" s="189"/>
      <c r="E63" s="181"/>
      <c r="F63" s="318"/>
      <c r="G63" s="162"/>
      <c r="H63" s="424"/>
      <c r="I63" s="424"/>
      <c r="J63" s="424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6"/>
      <c r="I64" s="426"/>
      <c r="J64" s="426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6"/>
      <c r="I65" s="426"/>
      <c r="J65" s="426"/>
      <c r="K65" s="426"/>
      <c r="L65" s="426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46.68</v>
      </c>
      <c r="F66" s="161"/>
      <c r="G66" s="190"/>
      <c r="H66" s="426"/>
      <c r="I66" s="426"/>
      <c r="J66" s="426"/>
      <c r="K66" s="426"/>
      <c r="L66" s="426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60.54</v>
      </c>
      <c r="F67" s="161"/>
      <c r="H67" s="426"/>
      <c r="I67" s="426"/>
      <c r="J67" s="426"/>
      <c r="K67" s="426"/>
      <c r="L67" s="426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25.22</v>
      </c>
      <c r="F68" s="161"/>
      <c r="H68" s="426"/>
      <c r="I68" s="426"/>
      <c r="J68" s="426"/>
      <c r="K68" s="426"/>
      <c r="L68" s="426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132.22</v>
      </c>
      <c r="F69" s="161"/>
      <c r="H69" s="426"/>
      <c r="I69" s="426"/>
      <c r="J69" s="426"/>
      <c r="K69" s="426"/>
      <c r="L69" s="426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23.96</v>
      </c>
      <c r="F70" s="161"/>
      <c r="H70" s="426"/>
      <c r="I70" s="426"/>
      <c r="J70" s="426"/>
      <c r="K70" s="426"/>
      <c r="L70" s="426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13.55</v>
      </c>
      <c r="F71" s="161"/>
      <c r="H71" s="426"/>
      <c r="I71" s="426"/>
      <c r="J71" s="426"/>
      <c r="K71" s="426"/>
      <c r="L71" s="426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13.55</v>
      </c>
      <c r="F72" s="161"/>
      <c r="H72" s="426"/>
      <c r="I72" s="426"/>
      <c r="J72" s="426"/>
      <c r="K72" s="426"/>
      <c r="L72" s="426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145</v>
      </c>
      <c r="F73" s="161"/>
      <c r="H73" s="426"/>
      <c r="I73" s="426"/>
      <c r="J73" s="426"/>
      <c r="K73" s="426"/>
      <c r="L73" s="426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85.1</v>
      </c>
      <c r="F74" s="161"/>
      <c r="H74" s="426"/>
      <c r="I74" s="426"/>
      <c r="J74" s="426"/>
      <c r="K74" s="426"/>
      <c r="L74" s="426"/>
    </row>
    <row r="75" spans="1:12" ht="16.5" customHeight="1" x14ac:dyDescent="0.2">
      <c r="A75" s="153"/>
      <c r="B75" s="154" t="s">
        <v>765</v>
      </c>
      <c r="C75" s="153">
        <v>2</v>
      </c>
      <c r="D75" s="160"/>
      <c r="E75" s="161">
        <f>E60*C75</f>
        <v>80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766</v>
      </c>
      <c r="C76" s="153">
        <v>2</v>
      </c>
      <c r="D76" s="160"/>
      <c r="E76" s="161">
        <f>E62*C76</f>
        <v>40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5"/>
      <c r="E77" s="181">
        <f>ROUND((SUM(E66:E76)),2)</f>
        <v>665.82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728</v>
      </c>
      <c r="C78" s="194">
        <f>ROUND((E77/C77),2)</f>
        <v>41.61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0"/>
      <c r="B79" s="470"/>
      <c r="D79" s="195"/>
      <c r="E79" s="195"/>
      <c r="F79" s="195"/>
      <c r="H79" s="191"/>
      <c r="I79" s="192"/>
      <c r="J79" s="191"/>
    </row>
    <row r="80" spans="1:12" ht="16.5" customHeight="1" x14ac:dyDescent="0.2">
      <c r="A80" s="475"/>
      <c r="B80" s="475"/>
      <c r="D80" s="195"/>
      <c r="E80" s="470"/>
      <c r="F80" s="470"/>
      <c r="H80" s="198"/>
      <c r="I80" s="199"/>
    </row>
    <row r="81" spans="2:9" ht="16.5" customHeight="1" x14ac:dyDescent="0.2">
      <c r="B81" s="200"/>
      <c r="C81" s="201"/>
      <c r="D81" s="152"/>
      <c r="E81" s="470"/>
      <c r="F81" s="470"/>
      <c r="H81" s="198"/>
      <c r="I81" s="199"/>
    </row>
    <row r="82" spans="2:9" ht="16.5" customHeight="1" x14ac:dyDescent="0.2">
      <c r="B82" s="202"/>
      <c r="E82" s="469"/>
      <c r="F82" s="470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sheetProtection sheet="1" objects="1" scenarios="1"/>
  <mergeCells count="18"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  <mergeCell ref="I7:M7"/>
    <mergeCell ref="C29:F29"/>
    <mergeCell ref="C30:F30"/>
    <mergeCell ref="C37:F37"/>
    <mergeCell ref="C38:F38"/>
    <mergeCell ref="C31:F31"/>
  </mergeCells>
  <phoneticPr fontId="6" type="noConversion"/>
  <pageMargins left="0.51181102362204722" right="0.23622047244094491" top="1.1811023622047245" bottom="0.51181102362204722" header="0.31496062992125984" footer="0.31496062992125984"/>
  <pageSetup paperSize="9" scale="91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6"/>
  <sheetViews>
    <sheetView view="pageBreakPreview" topLeftCell="A13" zoomScale="91" zoomScaleNormal="100" zoomScaleSheetLayoutView="91" workbookViewId="0">
      <selection activeCell="K36" sqref="K36"/>
    </sheetView>
  </sheetViews>
  <sheetFormatPr defaultRowHeight="12.75" x14ac:dyDescent="0.2"/>
  <cols>
    <col min="1" max="1" width="4.7109375" style="296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76" t="s">
        <v>611</v>
      </c>
      <c r="B1" s="477"/>
      <c r="C1" s="477"/>
      <c r="D1" s="477"/>
      <c r="E1" s="477"/>
      <c r="F1" s="478"/>
    </row>
    <row r="2" spans="1:6" ht="39.75" customHeight="1" x14ac:dyDescent="0.2">
      <c r="A2" s="479" t="s">
        <v>449</v>
      </c>
      <c r="B2" s="479"/>
      <c r="C2" s="479"/>
      <c r="D2" s="479"/>
      <c r="E2" s="479"/>
      <c r="F2" s="479"/>
    </row>
    <row r="3" spans="1:6" ht="8.25" customHeight="1" x14ac:dyDescent="0.2">
      <c r="A3" s="206"/>
      <c r="B3" s="207"/>
      <c r="C3" s="207"/>
      <c r="D3" s="207"/>
      <c r="E3" s="207"/>
      <c r="F3" s="208"/>
    </row>
    <row r="4" spans="1:6" ht="18" customHeight="1" x14ac:dyDescent="0.2">
      <c r="A4" s="480" t="s">
        <v>612</v>
      </c>
      <c r="B4" s="481"/>
      <c r="C4" s="481"/>
      <c r="D4" s="481"/>
      <c r="E4" s="481"/>
      <c r="F4" s="482"/>
    </row>
    <row r="5" spans="1:6" x14ac:dyDescent="0.2">
      <c r="A5" s="287"/>
      <c r="B5" s="209"/>
      <c r="C5" s="209"/>
      <c r="D5" s="209"/>
      <c r="E5" s="209"/>
      <c r="F5" s="210"/>
    </row>
    <row r="6" spans="1:6" ht="14.25" x14ac:dyDescent="0.2">
      <c r="A6" s="288"/>
      <c r="B6" s="211"/>
      <c r="C6" s="212" t="s">
        <v>0</v>
      </c>
      <c r="D6" s="212" t="s">
        <v>613</v>
      </c>
      <c r="E6" s="212" t="s">
        <v>614</v>
      </c>
      <c r="F6" s="213"/>
    </row>
    <row r="7" spans="1:6" ht="14.25" x14ac:dyDescent="0.2">
      <c r="A7" s="288"/>
      <c r="B7" s="211"/>
      <c r="C7" s="214"/>
      <c r="D7" s="214"/>
      <c r="E7" s="214"/>
      <c r="F7" s="213"/>
    </row>
    <row r="8" spans="1:6" ht="14.25" x14ac:dyDescent="0.2">
      <c r="A8" s="288"/>
      <c r="B8" s="211"/>
      <c r="C8" s="215" t="s">
        <v>543</v>
      </c>
      <c r="D8" s="216" t="s">
        <v>615</v>
      </c>
      <c r="E8" s="271">
        <v>3.4500000000000003E-2</v>
      </c>
      <c r="F8" s="213"/>
    </row>
    <row r="9" spans="1:6" ht="14.25" x14ac:dyDescent="0.2">
      <c r="A9" s="289"/>
      <c r="B9" s="217"/>
      <c r="C9" s="215" t="s">
        <v>544</v>
      </c>
      <c r="D9" s="216" t="s">
        <v>616</v>
      </c>
      <c r="E9" s="271">
        <f>SUM(E10:E13)</f>
        <v>3.6499999999999998E-2</v>
      </c>
      <c r="F9" s="218"/>
    </row>
    <row r="10" spans="1:6" ht="14.25" x14ac:dyDescent="0.2">
      <c r="A10" s="288"/>
      <c r="B10" s="211"/>
      <c r="C10" s="214" t="s">
        <v>617</v>
      </c>
      <c r="D10" s="219" t="s">
        <v>101</v>
      </c>
      <c r="E10" s="272"/>
      <c r="F10" s="213"/>
    </row>
    <row r="11" spans="1:6" ht="14.25" x14ac:dyDescent="0.2">
      <c r="A11" s="289"/>
      <c r="B11" s="217"/>
      <c r="C11" s="214" t="s">
        <v>618</v>
      </c>
      <c r="D11" s="219" t="s">
        <v>99</v>
      </c>
      <c r="E11" s="273">
        <v>6.4999999999999997E-3</v>
      </c>
      <c r="F11" s="218"/>
    </row>
    <row r="12" spans="1:6" ht="14.25" x14ac:dyDescent="0.2">
      <c r="A12" s="288"/>
      <c r="B12" s="211"/>
      <c r="C12" s="214" t="s">
        <v>619</v>
      </c>
      <c r="D12" s="219" t="s">
        <v>100</v>
      </c>
      <c r="E12" s="273">
        <v>0.03</v>
      </c>
      <c r="F12" s="213"/>
    </row>
    <row r="13" spans="1:6" ht="14.25" x14ac:dyDescent="0.2">
      <c r="A13" s="288"/>
      <c r="B13" s="211"/>
      <c r="C13" s="214" t="s">
        <v>620</v>
      </c>
      <c r="D13" s="219" t="s">
        <v>621</v>
      </c>
      <c r="E13" s="273">
        <v>0</v>
      </c>
      <c r="F13" s="213"/>
    </row>
    <row r="14" spans="1:6" ht="14.25" x14ac:dyDescent="0.2">
      <c r="A14" s="288"/>
      <c r="B14" s="211"/>
      <c r="C14" s="212" t="s">
        <v>545</v>
      </c>
      <c r="D14" s="220" t="s">
        <v>622</v>
      </c>
      <c r="E14" s="274">
        <v>8.5000000000000006E-3</v>
      </c>
      <c r="F14" s="213"/>
    </row>
    <row r="15" spans="1:6" ht="14.25" x14ac:dyDescent="0.2">
      <c r="A15" s="288"/>
      <c r="B15" s="211"/>
      <c r="C15" s="215" t="s">
        <v>546</v>
      </c>
      <c r="D15" s="216" t="s">
        <v>623</v>
      </c>
      <c r="E15" s="271">
        <v>5.11E-2</v>
      </c>
      <c r="F15" s="213"/>
    </row>
    <row r="16" spans="1:6" ht="14.25" x14ac:dyDescent="0.2">
      <c r="A16" s="288"/>
      <c r="B16" s="211"/>
      <c r="C16" s="221" t="s">
        <v>547</v>
      </c>
      <c r="D16" s="220" t="s">
        <v>624</v>
      </c>
      <c r="E16" s="275">
        <v>4.7999999999999996E-3</v>
      </c>
      <c r="F16" s="213"/>
    </row>
    <row r="17" spans="1:6" ht="14.25" x14ac:dyDescent="0.2">
      <c r="A17" s="288"/>
      <c r="B17" s="211"/>
      <c r="C17" s="221" t="s">
        <v>549</v>
      </c>
      <c r="D17" s="220" t="s">
        <v>625</v>
      </c>
      <c r="E17" s="275">
        <v>8.5000000000000006E-3</v>
      </c>
      <c r="F17" s="213"/>
    </row>
    <row r="18" spans="1:6" ht="8.25" customHeight="1" x14ac:dyDescent="0.2">
      <c r="A18" s="288"/>
      <c r="B18" s="211"/>
      <c r="C18" s="214"/>
      <c r="D18" s="217"/>
      <c r="E18" s="214"/>
      <c r="F18" s="213"/>
    </row>
    <row r="19" spans="1:6" ht="14.25" x14ac:dyDescent="0.2">
      <c r="A19" s="290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8"/>
      <c r="B20" s="211"/>
      <c r="C20" s="222"/>
      <c r="D20" s="212" t="s">
        <v>627</v>
      </c>
      <c r="E20" s="215"/>
      <c r="F20" s="223"/>
    </row>
    <row r="21" spans="1:6" ht="14.25" x14ac:dyDescent="0.2">
      <c r="A21" s="288"/>
      <c r="B21" s="211"/>
      <c r="C21" s="222"/>
      <c r="D21" s="215" t="s">
        <v>628</v>
      </c>
      <c r="E21" s="215"/>
      <c r="F21" s="223"/>
    </row>
    <row r="22" spans="1:6" ht="14.25" x14ac:dyDescent="0.2">
      <c r="A22" s="288"/>
      <c r="B22" s="211"/>
      <c r="C22" s="215"/>
      <c r="D22" s="215"/>
      <c r="E22" s="215"/>
      <c r="F22" s="213"/>
    </row>
    <row r="23" spans="1:6" ht="14.25" x14ac:dyDescent="0.2">
      <c r="A23" s="288"/>
      <c r="B23" s="211"/>
      <c r="C23" s="224" t="s">
        <v>629</v>
      </c>
      <c r="D23" s="225">
        <f>(((1+E8+E16+E17)*(1+E14)*(1+E15))/(1-E9))-1</f>
        <v>0.15279999999999999</v>
      </c>
      <c r="E23" s="215"/>
      <c r="F23" s="213"/>
    </row>
    <row r="24" spans="1:6" ht="15" x14ac:dyDescent="0.2">
      <c r="A24" s="291"/>
      <c r="B24" s="226"/>
      <c r="C24" s="227"/>
      <c r="D24" s="226"/>
      <c r="E24" s="226"/>
      <c r="F24" s="228"/>
    </row>
    <row r="25" spans="1:6" ht="15" x14ac:dyDescent="0.2">
      <c r="A25" s="284"/>
      <c r="B25" s="481" t="s">
        <v>630</v>
      </c>
      <c r="C25" s="481"/>
      <c r="D25" s="481"/>
      <c r="E25" s="481"/>
      <c r="F25" s="229"/>
    </row>
    <row r="26" spans="1:6" x14ac:dyDescent="0.2">
      <c r="A26" s="292"/>
      <c r="F26" s="229"/>
    </row>
    <row r="27" spans="1:6" s="231" customFormat="1" ht="14.25" x14ac:dyDescent="0.2">
      <c r="A27" s="288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8"/>
      <c r="B28" s="211"/>
      <c r="C28" s="214"/>
      <c r="D28" s="214"/>
      <c r="E28" s="214"/>
      <c r="F28" s="213"/>
    </row>
    <row r="29" spans="1:6" s="231" customFormat="1" ht="14.25" x14ac:dyDescent="0.2">
      <c r="A29" s="288"/>
      <c r="B29" s="211"/>
      <c r="C29" s="215" t="s">
        <v>543</v>
      </c>
      <c r="D29" s="216" t="s">
        <v>615</v>
      </c>
      <c r="E29" s="271">
        <v>5.9200000000000003E-2</v>
      </c>
      <c r="F29" s="213"/>
    </row>
    <row r="30" spans="1:6" s="231" customFormat="1" ht="14.25" x14ac:dyDescent="0.2">
      <c r="A30" s="289"/>
      <c r="B30" s="217"/>
      <c r="C30" s="215" t="s">
        <v>544</v>
      </c>
      <c r="D30" s="216" t="s">
        <v>616</v>
      </c>
      <c r="E30" s="271">
        <f>SUM(E31:E33)</f>
        <v>8.6499999999999994E-2</v>
      </c>
      <c r="F30" s="213"/>
    </row>
    <row r="31" spans="1:6" s="231" customFormat="1" ht="14.25" x14ac:dyDescent="0.2">
      <c r="A31" s="288"/>
      <c r="B31" s="211"/>
      <c r="C31" s="214" t="s">
        <v>617</v>
      </c>
      <c r="D31" s="219" t="s">
        <v>101</v>
      </c>
      <c r="E31" s="273">
        <v>0.05</v>
      </c>
      <c r="F31" s="213"/>
    </row>
    <row r="32" spans="1:6" s="231" customFormat="1" ht="14.25" x14ac:dyDescent="0.2">
      <c r="A32" s="289"/>
      <c r="B32" s="217"/>
      <c r="C32" s="214" t="s">
        <v>618</v>
      </c>
      <c r="D32" s="219" t="s">
        <v>99</v>
      </c>
      <c r="E32" s="273">
        <v>6.4999999999999997E-3</v>
      </c>
      <c r="F32" s="213"/>
    </row>
    <row r="33" spans="1:6" s="231" customFormat="1" ht="14.25" x14ac:dyDescent="0.2">
      <c r="A33" s="288"/>
      <c r="B33" s="211"/>
      <c r="C33" s="214" t="s">
        <v>619</v>
      </c>
      <c r="D33" s="219" t="s">
        <v>100</v>
      </c>
      <c r="E33" s="273">
        <v>0.03</v>
      </c>
      <c r="F33" s="213"/>
    </row>
    <row r="34" spans="1:6" s="231" customFormat="1" ht="14.25" x14ac:dyDescent="0.2">
      <c r="A34" s="288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8"/>
      <c r="B35" s="211"/>
      <c r="C35" s="212" t="s">
        <v>545</v>
      </c>
      <c r="D35" s="220" t="s">
        <v>622</v>
      </c>
      <c r="E35" s="274">
        <v>1.0699999999999999E-2</v>
      </c>
      <c r="F35" s="213"/>
    </row>
    <row r="36" spans="1:6" s="231" customFormat="1" ht="14.25" x14ac:dyDescent="0.2">
      <c r="A36" s="288"/>
      <c r="B36" s="211"/>
      <c r="C36" s="215" t="s">
        <v>546</v>
      </c>
      <c r="D36" s="216" t="s">
        <v>623</v>
      </c>
      <c r="E36" s="271">
        <v>8.3099999999999993E-2</v>
      </c>
      <c r="F36" s="213"/>
    </row>
    <row r="37" spans="1:6" s="231" customFormat="1" ht="14.25" x14ac:dyDescent="0.2">
      <c r="A37" s="288"/>
      <c r="B37" s="211"/>
      <c r="C37" s="221" t="s">
        <v>547</v>
      </c>
      <c r="D37" s="220" t="s">
        <v>632</v>
      </c>
      <c r="E37" s="275">
        <v>5.1000000000000004E-3</v>
      </c>
      <c r="F37" s="213"/>
    </row>
    <row r="38" spans="1:6" s="231" customFormat="1" ht="14.25" x14ac:dyDescent="0.2">
      <c r="A38" s="288"/>
      <c r="B38" s="211"/>
      <c r="C38" s="221" t="s">
        <v>549</v>
      </c>
      <c r="D38" s="220" t="s">
        <v>625</v>
      </c>
      <c r="E38" s="275">
        <v>1.4800000000000001E-2</v>
      </c>
      <c r="F38" s="213"/>
    </row>
    <row r="39" spans="1:6" s="231" customFormat="1" ht="9" customHeight="1" x14ac:dyDescent="0.2">
      <c r="A39" s="288"/>
      <c r="B39" s="211"/>
      <c r="C39" s="214"/>
      <c r="D39" s="217"/>
      <c r="E39" s="214"/>
      <c r="F39" s="213"/>
    </row>
    <row r="40" spans="1:6" s="231" customFormat="1" ht="14.25" x14ac:dyDescent="0.2">
      <c r="A40" s="290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8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8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8"/>
      <c r="B43" s="211"/>
      <c r="C43" s="215"/>
      <c r="D43" s="215"/>
      <c r="E43" s="215"/>
      <c r="F43" s="213"/>
    </row>
    <row r="44" spans="1:6" s="231" customFormat="1" ht="15" thickBot="1" x14ac:dyDescent="0.25">
      <c r="A44" s="288"/>
      <c r="B44" s="211"/>
      <c r="C44" s="232" t="s">
        <v>629</v>
      </c>
      <c r="D44" s="233">
        <f>(((1+E29+E37+E38)*(1+E35)*(1+E36))/(1-E30))-1</f>
        <v>0.29310000000000003</v>
      </c>
      <c r="E44" s="215"/>
      <c r="F44" s="213"/>
    </row>
    <row r="45" spans="1:6" s="231" customFormat="1" ht="14.25" x14ac:dyDescent="0.2">
      <c r="A45" s="293"/>
      <c r="B45" s="234"/>
      <c r="C45" s="234"/>
      <c r="D45" s="234"/>
      <c r="E45" s="234"/>
      <c r="F45" s="235"/>
    </row>
    <row r="46" spans="1:6" s="231" customFormat="1" ht="14.25" x14ac:dyDescent="0.2">
      <c r="A46" s="294"/>
      <c r="B46" s="219"/>
      <c r="C46" s="219"/>
      <c r="D46" s="219"/>
      <c r="E46" s="219"/>
      <c r="F46" s="211"/>
    </row>
    <row r="47" spans="1:6" s="231" customFormat="1" ht="14.25" x14ac:dyDescent="0.2">
      <c r="A47" s="294"/>
      <c r="B47" s="219"/>
      <c r="C47" s="219"/>
      <c r="D47" s="219"/>
      <c r="E47" s="219"/>
      <c r="F47" s="211"/>
    </row>
    <row r="48" spans="1:6" s="231" customFormat="1" ht="14.25" x14ac:dyDescent="0.2">
      <c r="A48" s="294"/>
      <c r="B48" s="219"/>
      <c r="C48" s="219"/>
      <c r="D48" s="219"/>
      <c r="E48" s="219"/>
      <c r="F48" s="211"/>
    </row>
    <row r="49" spans="1:6" s="231" customFormat="1" ht="14.25" x14ac:dyDescent="0.2">
      <c r="A49" s="294"/>
      <c r="B49" s="219"/>
      <c r="C49" s="219"/>
      <c r="D49" s="219"/>
      <c r="E49" s="219"/>
      <c r="F49" s="211"/>
    </row>
    <row r="50" spans="1:6" s="231" customFormat="1" ht="14.25" x14ac:dyDescent="0.2">
      <c r="A50" s="294"/>
      <c r="B50" s="219"/>
      <c r="C50" s="219"/>
      <c r="D50" s="219"/>
      <c r="E50" s="219"/>
      <c r="F50" s="211"/>
    </row>
    <row r="51" spans="1:6" s="231" customFormat="1" ht="14.25" x14ac:dyDescent="0.2">
      <c r="A51" s="294"/>
      <c r="B51" s="219"/>
      <c r="C51" s="219"/>
      <c r="D51" s="219"/>
      <c r="E51" s="219"/>
      <c r="F51" s="211"/>
    </row>
    <row r="52" spans="1:6" s="231" customFormat="1" ht="14.25" x14ac:dyDescent="0.2">
      <c r="A52" s="294"/>
      <c r="B52" s="219"/>
      <c r="C52" s="219"/>
      <c r="D52" s="219"/>
      <c r="E52" s="219"/>
      <c r="F52" s="211"/>
    </row>
    <row r="53" spans="1:6" s="231" customFormat="1" ht="14.25" x14ac:dyDescent="0.2">
      <c r="A53" s="294"/>
      <c r="B53" s="219"/>
      <c r="C53" s="219"/>
      <c r="D53" s="219"/>
      <c r="E53" s="219"/>
      <c r="F53" s="211"/>
    </row>
    <row r="54" spans="1:6" s="231" customFormat="1" ht="14.25" x14ac:dyDescent="0.2">
      <c r="A54" s="294"/>
      <c r="B54" s="219"/>
      <c r="C54" s="219"/>
      <c r="D54" s="219"/>
      <c r="E54" s="219"/>
      <c r="F54" s="211"/>
    </row>
    <row r="55" spans="1:6" s="231" customFormat="1" ht="14.25" x14ac:dyDescent="0.2">
      <c r="A55" s="294"/>
      <c r="B55" s="219"/>
      <c r="C55" s="219"/>
      <c r="D55" s="219"/>
      <c r="E55" s="219"/>
      <c r="F55" s="211"/>
    </row>
    <row r="56" spans="1:6" s="231" customFormat="1" ht="14.25" x14ac:dyDescent="0.2">
      <c r="A56" s="294"/>
      <c r="B56" s="219"/>
      <c r="C56" s="219"/>
      <c r="D56" s="219"/>
      <c r="E56" s="219"/>
      <c r="F56" s="211"/>
    </row>
    <row r="57" spans="1:6" s="231" customFormat="1" ht="14.25" x14ac:dyDescent="0.2">
      <c r="A57" s="294"/>
      <c r="B57" s="219"/>
      <c r="C57" s="219"/>
      <c r="D57" s="219"/>
      <c r="E57" s="219"/>
      <c r="F57" s="211"/>
    </row>
    <row r="58" spans="1:6" s="231" customFormat="1" ht="14.25" x14ac:dyDescent="0.2">
      <c r="A58" s="294"/>
      <c r="B58" s="219"/>
      <c r="C58" s="219"/>
      <c r="D58" s="219"/>
      <c r="E58" s="219"/>
      <c r="F58" s="211"/>
    </row>
    <row r="59" spans="1:6" s="231" customFormat="1" ht="14.25" x14ac:dyDescent="0.2">
      <c r="A59" s="294"/>
      <c r="B59" s="219"/>
      <c r="C59" s="219"/>
      <c r="D59" s="219"/>
      <c r="E59" s="219"/>
      <c r="F59" s="211"/>
    </row>
    <row r="60" spans="1:6" s="231" customFormat="1" ht="14.25" x14ac:dyDescent="0.2">
      <c r="A60" s="294"/>
      <c r="B60" s="219"/>
      <c r="C60" s="219"/>
      <c r="D60" s="219"/>
      <c r="E60" s="219"/>
      <c r="F60" s="211"/>
    </row>
    <row r="61" spans="1:6" s="231" customFormat="1" ht="14.25" x14ac:dyDescent="0.2">
      <c r="A61" s="294"/>
      <c r="B61" s="219"/>
      <c r="C61" s="219"/>
      <c r="D61" s="219"/>
      <c r="E61" s="219"/>
      <c r="F61" s="211"/>
    </row>
    <row r="62" spans="1:6" s="231" customFormat="1" ht="14.25" x14ac:dyDescent="0.2">
      <c r="A62" s="294"/>
      <c r="B62" s="219"/>
      <c r="C62" s="219"/>
      <c r="D62" s="219"/>
      <c r="E62" s="219"/>
      <c r="F62" s="211"/>
    </row>
    <row r="63" spans="1:6" s="231" customFormat="1" ht="14.25" x14ac:dyDescent="0.2">
      <c r="A63" s="294"/>
      <c r="B63" s="219"/>
      <c r="C63" s="219"/>
      <c r="D63" s="219"/>
      <c r="E63" s="219"/>
      <c r="F63" s="211"/>
    </row>
    <row r="64" spans="1:6" s="231" customFormat="1" ht="14.25" x14ac:dyDescent="0.2">
      <c r="A64" s="294"/>
      <c r="B64" s="219"/>
      <c r="C64" s="219"/>
      <c r="D64" s="219"/>
      <c r="E64" s="219"/>
      <c r="F64" s="211"/>
    </row>
    <row r="65" spans="1:6" s="231" customFormat="1" ht="14.25" x14ac:dyDescent="0.2">
      <c r="A65" s="294"/>
      <c r="B65" s="219"/>
      <c r="C65" s="219"/>
      <c r="D65" s="219"/>
      <c r="E65" s="219"/>
      <c r="F65" s="211"/>
    </row>
    <row r="66" spans="1:6" s="231" customFormat="1" ht="14.25" x14ac:dyDescent="0.2">
      <c r="A66" s="294"/>
      <c r="B66" s="219"/>
      <c r="C66" s="219"/>
      <c r="D66" s="219"/>
      <c r="E66" s="219"/>
      <c r="F66" s="211"/>
    </row>
    <row r="67" spans="1:6" s="231" customFormat="1" ht="14.25" x14ac:dyDescent="0.2">
      <c r="A67" s="294"/>
      <c r="B67" s="219"/>
      <c r="C67" s="219"/>
      <c r="D67" s="219"/>
      <c r="E67" s="219"/>
      <c r="F67" s="211"/>
    </row>
    <row r="68" spans="1:6" s="231" customFormat="1" ht="14.25" x14ac:dyDescent="0.2">
      <c r="A68" s="294"/>
      <c r="B68" s="219"/>
      <c r="C68" s="219"/>
      <c r="D68" s="219"/>
      <c r="E68" s="219"/>
      <c r="F68" s="211"/>
    </row>
    <row r="69" spans="1:6" s="231" customFormat="1" ht="14.25" x14ac:dyDescent="0.2">
      <c r="A69" s="294"/>
      <c r="B69" s="219"/>
      <c r="C69" s="219"/>
      <c r="D69" s="219"/>
      <c r="E69" s="219"/>
      <c r="F69" s="211"/>
    </row>
    <row r="70" spans="1:6" s="231" customFormat="1" x14ac:dyDescent="0.2">
      <c r="A70" s="295"/>
      <c r="B70" s="236"/>
      <c r="C70" s="236"/>
      <c r="D70" s="236"/>
      <c r="E70" s="236"/>
    </row>
    <row r="71" spans="1:6" s="231" customFormat="1" x14ac:dyDescent="0.2">
      <c r="A71" s="295"/>
      <c r="B71" s="236"/>
      <c r="C71" s="236"/>
      <c r="D71" s="236"/>
      <c r="E71" s="236"/>
    </row>
    <row r="72" spans="1:6" s="231" customFormat="1" x14ac:dyDescent="0.2">
      <c r="A72" s="295"/>
      <c r="B72" s="236"/>
      <c r="C72" s="236"/>
      <c r="D72" s="236"/>
      <c r="E72" s="236"/>
    </row>
    <row r="73" spans="1:6" s="231" customFormat="1" x14ac:dyDescent="0.2">
      <c r="A73" s="295"/>
      <c r="B73" s="236"/>
      <c r="C73" s="236"/>
      <c r="D73" s="236"/>
      <c r="E73" s="236"/>
    </row>
    <row r="74" spans="1:6" s="231" customFormat="1" x14ac:dyDescent="0.2">
      <c r="A74" s="295"/>
      <c r="B74" s="236"/>
      <c r="C74" s="236"/>
      <c r="D74" s="236"/>
      <c r="E74" s="236"/>
    </row>
    <row r="75" spans="1:6" s="231" customFormat="1" x14ac:dyDescent="0.2">
      <c r="A75" s="295"/>
      <c r="B75" s="236"/>
      <c r="C75" s="236"/>
      <c r="D75" s="236"/>
      <c r="E75" s="236"/>
    </row>
    <row r="76" spans="1:6" s="231" customFormat="1" x14ac:dyDescent="0.2">
      <c r="A76" s="295"/>
      <c r="B76" s="236"/>
      <c r="C76" s="236"/>
      <c r="D76" s="236"/>
      <c r="E76" s="236"/>
    </row>
    <row r="77" spans="1:6" s="231" customFormat="1" x14ac:dyDescent="0.2">
      <c r="A77" s="295"/>
      <c r="B77" s="236"/>
      <c r="C77" s="236"/>
      <c r="D77" s="236"/>
      <c r="E77" s="236"/>
    </row>
    <row r="78" spans="1:6" s="231" customFormat="1" x14ac:dyDescent="0.2">
      <c r="A78" s="295"/>
      <c r="B78" s="236"/>
      <c r="C78" s="236"/>
      <c r="D78" s="236"/>
      <c r="E78" s="236"/>
    </row>
    <row r="79" spans="1:6" s="231" customFormat="1" x14ac:dyDescent="0.2">
      <c r="A79" s="295"/>
      <c r="B79" s="236"/>
      <c r="C79" s="236"/>
      <c r="D79" s="236"/>
      <c r="E79" s="236"/>
    </row>
    <row r="80" spans="1:6" s="231" customFormat="1" x14ac:dyDescent="0.2">
      <c r="A80" s="295"/>
      <c r="B80" s="236"/>
      <c r="C80" s="236"/>
      <c r="D80" s="236"/>
      <c r="E80" s="236"/>
    </row>
    <row r="81" spans="1:5" s="231" customFormat="1" x14ac:dyDescent="0.2">
      <c r="A81" s="295"/>
      <c r="B81" s="236"/>
      <c r="C81" s="236"/>
      <c r="D81" s="236"/>
      <c r="E81" s="236"/>
    </row>
    <row r="82" spans="1:5" s="231" customFormat="1" x14ac:dyDescent="0.2">
      <c r="A82" s="295"/>
      <c r="B82" s="236"/>
      <c r="C82" s="236"/>
      <c r="D82" s="236"/>
      <c r="E82" s="236"/>
    </row>
    <row r="83" spans="1:5" s="231" customFormat="1" x14ac:dyDescent="0.2">
      <c r="A83" s="295"/>
      <c r="B83" s="236"/>
      <c r="C83" s="236"/>
      <c r="D83" s="236"/>
      <c r="E83" s="236"/>
    </row>
    <row r="84" spans="1:5" s="231" customFormat="1" x14ac:dyDescent="0.2">
      <c r="A84" s="295"/>
      <c r="B84" s="236"/>
      <c r="C84" s="236"/>
      <c r="D84" s="236"/>
      <c r="E84" s="236"/>
    </row>
    <row r="85" spans="1:5" s="231" customFormat="1" x14ac:dyDescent="0.2">
      <c r="A85" s="295"/>
      <c r="B85" s="236"/>
      <c r="C85" s="236"/>
      <c r="D85" s="236"/>
      <c r="E85" s="236"/>
    </row>
    <row r="86" spans="1:5" s="231" customFormat="1" x14ac:dyDescent="0.2">
      <c r="A86" s="295"/>
      <c r="B86" s="236"/>
      <c r="C86" s="236"/>
      <c r="D86" s="236"/>
      <c r="E86" s="236"/>
    </row>
    <row r="87" spans="1:5" s="231" customFormat="1" x14ac:dyDescent="0.2">
      <c r="A87" s="295"/>
      <c r="B87" s="236"/>
      <c r="C87" s="236"/>
      <c r="D87" s="236"/>
      <c r="E87" s="236"/>
    </row>
    <row r="88" spans="1:5" s="231" customFormat="1" x14ac:dyDescent="0.2">
      <c r="A88" s="295"/>
      <c r="B88" s="236"/>
      <c r="C88" s="236"/>
      <c r="D88" s="236"/>
      <c r="E88" s="236"/>
    </row>
    <row r="89" spans="1:5" s="231" customFormat="1" x14ac:dyDescent="0.2">
      <c r="A89" s="295"/>
      <c r="B89" s="236"/>
      <c r="C89" s="236"/>
      <c r="D89" s="236"/>
      <c r="E89" s="236"/>
    </row>
    <row r="90" spans="1:5" s="231" customFormat="1" x14ac:dyDescent="0.2">
      <c r="A90" s="295"/>
      <c r="B90" s="236"/>
      <c r="C90" s="236"/>
      <c r="D90" s="236"/>
      <c r="E90" s="236"/>
    </row>
    <row r="91" spans="1:5" s="231" customFormat="1" x14ac:dyDescent="0.2">
      <c r="A91" s="295"/>
      <c r="B91" s="236"/>
      <c r="C91" s="236"/>
      <c r="D91" s="236"/>
      <c r="E91" s="236"/>
    </row>
    <row r="92" spans="1:5" s="231" customFormat="1" x14ac:dyDescent="0.2">
      <c r="A92" s="295"/>
      <c r="B92" s="236"/>
      <c r="C92" s="236"/>
      <c r="D92" s="236"/>
      <c r="E92" s="236"/>
    </row>
    <row r="93" spans="1:5" s="231" customFormat="1" x14ac:dyDescent="0.2">
      <c r="A93" s="295"/>
      <c r="B93" s="236"/>
      <c r="C93" s="236"/>
      <c r="D93" s="236"/>
      <c r="E93" s="236"/>
    </row>
    <row r="94" spans="1:5" s="231" customFormat="1" x14ac:dyDescent="0.2">
      <c r="A94" s="295"/>
      <c r="B94" s="236"/>
      <c r="C94" s="236"/>
      <c r="D94" s="236"/>
      <c r="E94" s="236"/>
    </row>
    <row r="95" spans="1:5" s="231" customFormat="1" x14ac:dyDescent="0.2">
      <c r="A95" s="295"/>
      <c r="B95" s="236"/>
      <c r="C95" s="236"/>
      <c r="D95" s="236"/>
      <c r="E95" s="236"/>
    </row>
    <row r="96" spans="1:5" s="231" customFormat="1" x14ac:dyDescent="0.2">
      <c r="A96" s="295"/>
      <c r="B96" s="236"/>
      <c r="C96" s="236"/>
      <c r="D96" s="236"/>
      <c r="E96" s="236"/>
    </row>
    <row r="97" spans="1:5" s="231" customFormat="1" x14ac:dyDescent="0.2">
      <c r="A97" s="295"/>
      <c r="B97" s="236"/>
      <c r="C97" s="236"/>
      <c r="D97" s="236"/>
      <c r="E97" s="236"/>
    </row>
    <row r="98" spans="1:5" s="231" customFormat="1" x14ac:dyDescent="0.2">
      <c r="A98" s="295"/>
      <c r="B98" s="236"/>
      <c r="C98" s="236"/>
      <c r="D98" s="236"/>
      <c r="E98" s="236"/>
    </row>
    <row r="99" spans="1:5" s="231" customFormat="1" x14ac:dyDescent="0.2">
      <c r="A99" s="295"/>
      <c r="B99" s="236"/>
      <c r="C99" s="236"/>
      <c r="D99" s="236"/>
      <c r="E99" s="236"/>
    </row>
    <row r="100" spans="1:5" s="231" customFormat="1" x14ac:dyDescent="0.2">
      <c r="A100" s="295"/>
      <c r="B100" s="236"/>
      <c r="C100" s="236"/>
      <c r="D100" s="236"/>
      <c r="E100" s="236"/>
    </row>
    <row r="101" spans="1:5" s="231" customFormat="1" x14ac:dyDescent="0.2">
      <c r="A101" s="295"/>
      <c r="B101" s="236"/>
      <c r="C101" s="236"/>
      <c r="D101" s="236"/>
      <c r="E101" s="236"/>
    </row>
    <row r="102" spans="1:5" s="231" customFormat="1" x14ac:dyDescent="0.2">
      <c r="A102" s="295"/>
      <c r="B102" s="236"/>
      <c r="C102" s="236"/>
      <c r="D102" s="236"/>
      <c r="E102" s="236"/>
    </row>
    <row r="103" spans="1:5" s="231" customFormat="1" x14ac:dyDescent="0.2">
      <c r="A103" s="295"/>
      <c r="B103" s="236"/>
      <c r="C103" s="236"/>
      <c r="D103" s="236"/>
      <c r="E103" s="236"/>
    </row>
    <row r="104" spans="1:5" s="231" customFormat="1" x14ac:dyDescent="0.2">
      <c r="A104" s="295"/>
      <c r="B104" s="236"/>
      <c r="C104" s="236"/>
      <c r="D104" s="236"/>
      <c r="E104" s="236"/>
    </row>
    <row r="105" spans="1:5" s="231" customFormat="1" x14ac:dyDescent="0.2">
      <c r="A105" s="295"/>
      <c r="B105" s="236"/>
      <c r="C105" s="236"/>
      <c r="D105" s="236"/>
      <c r="E105" s="236"/>
    </row>
    <row r="106" spans="1:5" s="231" customFormat="1" x14ac:dyDescent="0.2">
      <c r="A106" s="295"/>
      <c r="B106" s="236"/>
      <c r="C106" s="236"/>
      <c r="D106" s="236"/>
      <c r="E106" s="236"/>
    </row>
  </sheetData>
  <sheetProtection sheet="1" objects="1" scenarios="1"/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N205"/>
  <sheetViews>
    <sheetView showGridLines="0" view="pageBreakPreview" zoomScale="85" zoomScaleNormal="100" zoomScaleSheetLayoutView="85" workbookViewId="0">
      <pane ySplit="1" topLeftCell="A2" activePane="bottomLeft" state="frozen"/>
      <selection activeCell="B15" sqref="B15:F15"/>
      <selection pane="bottomLeft" activeCell="C21" sqref="C21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20.42578125" style="268" customWidth="1"/>
    <col min="5" max="5" width="13" style="87" customWidth="1"/>
    <col min="6" max="6" width="84.7109375" style="87" customWidth="1"/>
    <col min="7" max="7" width="6.85546875" style="86" customWidth="1"/>
    <col min="8" max="8" width="8.5703125" style="86" customWidth="1"/>
    <col min="9" max="9" width="6.140625" style="87" customWidth="1"/>
    <col min="10" max="10" width="15.7109375" style="87" customWidth="1"/>
    <col min="11" max="11" width="10.7109375" style="86" bestFit="1" customWidth="1"/>
    <col min="12" max="12" width="8.5703125" style="86" customWidth="1"/>
    <col min="13" max="13" width="6.140625" style="87" customWidth="1"/>
    <col min="14" max="14" width="11.42578125" style="87" customWidth="1"/>
    <col min="15" max="15" width="6.85546875" style="86" customWidth="1"/>
    <col min="16" max="16" width="8.5703125" style="86" customWidth="1"/>
    <col min="17" max="17" width="6.140625" style="87" customWidth="1"/>
    <col min="18" max="18" width="84.7109375" style="87" customWidth="1"/>
    <col min="19" max="19" width="6.85546875" style="86" customWidth="1"/>
    <col min="20" max="20" width="8.5703125" style="86" customWidth="1"/>
    <col min="21" max="21" width="6.140625" style="87" customWidth="1"/>
    <col min="22" max="22" width="84.7109375" style="87" customWidth="1"/>
    <col min="23" max="23" width="6.85546875" style="86" customWidth="1"/>
    <col min="24" max="24" width="8.5703125" style="86" customWidth="1"/>
    <col min="25" max="25" width="6.140625" style="87" customWidth="1"/>
    <col min="26" max="26" width="84.7109375" style="87" customWidth="1"/>
    <col min="27" max="27" width="6.85546875" style="86" customWidth="1"/>
    <col min="28" max="28" width="8.5703125" style="86" customWidth="1"/>
    <col min="29" max="29" width="6.140625" style="87" customWidth="1"/>
    <col min="30" max="30" width="84.7109375" style="87" customWidth="1"/>
    <col min="31" max="31" width="6.85546875" style="86" customWidth="1"/>
    <col min="32" max="32" width="8.5703125" style="86" customWidth="1"/>
    <col min="33" max="33" width="6.140625" style="87" customWidth="1"/>
    <col min="34" max="34" width="84.7109375" style="87" customWidth="1"/>
    <col min="35" max="35" width="6.85546875" style="86" customWidth="1"/>
    <col min="36" max="36" width="8.5703125" style="86" customWidth="1"/>
    <col min="37" max="37" width="6.140625" style="87" customWidth="1"/>
    <col min="38" max="38" width="84.7109375" style="87" customWidth="1"/>
    <col min="39" max="39" width="6.85546875" style="86" customWidth="1"/>
    <col min="40" max="40" width="8.5703125" style="86" customWidth="1"/>
    <col min="41" max="41" width="6.140625" style="87" customWidth="1"/>
    <col min="42" max="42" width="84.7109375" style="87" customWidth="1"/>
    <col min="43" max="43" width="6.85546875" style="86" customWidth="1"/>
    <col min="44" max="44" width="8.5703125" style="86" customWidth="1"/>
    <col min="45" max="45" width="6.140625" style="87" customWidth="1"/>
    <col min="46" max="46" width="84.7109375" style="87" customWidth="1"/>
    <col min="47" max="47" width="6.85546875" style="86" customWidth="1"/>
    <col min="48" max="48" width="8.5703125" style="86" customWidth="1"/>
    <col min="49" max="49" width="6.140625" style="87" customWidth="1"/>
    <col min="50" max="50" width="84.7109375" style="87" customWidth="1"/>
    <col min="51" max="51" width="6.85546875" style="86" customWidth="1"/>
    <col min="52" max="52" width="8.5703125" style="86" customWidth="1"/>
    <col min="53" max="53" width="6.140625" style="87" customWidth="1"/>
    <col min="54" max="54" width="84.7109375" style="87" customWidth="1"/>
    <col min="55" max="55" width="6.85546875" style="86" customWidth="1"/>
    <col min="56" max="56" width="8.5703125" style="86" customWidth="1"/>
    <col min="57" max="57" width="6.140625" style="87" customWidth="1"/>
    <col min="58" max="58" width="84.7109375" style="87" customWidth="1"/>
    <col min="59" max="59" width="6.85546875" style="86" customWidth="1"/>
    <col min="60" max="60" width="8.5703125" style="86" customWidth="1"/>
    <col min="61" max="61" width="6.140625" style="87" customWidth="1"/>
    <col min="62" max="62" width="84.7109375" style="87" customWidth="1"/>
    <col min="63" max="63" width="6.85546875" style="86" customWidth="1"/>
    <col min="64" max="64" width="8.5703125" style="86" customWidth="1"/>
    <col min="65" max="65" width="6.140625" style="87" customWidth="1"/>
    <col min="66" max="66" width="84.7109375" style="87" customWidth="1"/>
    <col min="67" max="67" width="6.85546875" style="86" customWidth="1"/>
    <col min="68" max="68" width="8.5703125" style="86" customWidth="1"/>
    <col min="69" max="69" width="6.140625" style="87" customWidth="1"/>
    <col min="70" max="70" width="84.7109375" style="87" customWidth="1"/>
    <col min="71" max="71" width="6.85546875" style="86" customWidth="1"/>
    <col min="72" max="72" width="8.5703125" style="86" customWidth="1"/>
    <col min="73" max="73" width="6.140625" style="87" customWidth="1"/>
    <col min="74" max="74" width="84.7109375" style="87" customWidth="1"/>
    <col min="75" max="75" width="6.85546875" style="86" customWidth="1"/>
    <col min="76" max="76" width="8.5703125" style="86" customWidth="1"/>
    <col min="77" max="77" width="6.140625" style="87" customWidth="1"/>
    <col min="78" max="78" width="84.7109375" style="87" customWidth="1"/>
    <col min="79" max="79" width="6.85546875" style="86" customWidth="1"/>
    <col min="80" max="80" width="8.5703125" style="86" customWidth="1"/>
    <col min="81" max="81" width="6.140625" style="87" customWidth="1"/>
    <col min="82" max="82" width="84.7109375" style="87" customWidth="1"/>
    <col min="83" max="83" width="6.85546875" style="86" customWidth="1"/>
    <col min="84" max="84" width="8.5703125" style="86" customWidth="1"/>
    <col min="85" max="85" width="6.140625" style="87" customWidth="1"/>
    <col min="86" max="86" width="84.7109375" style="87" customWidth="1"/>
    <col min="87" max="87" width="6.85546875" style="86" customWidth="1"/>
    <col min="88" max="88" width="8.5703125" style="86" customWidth="1"/>
    <col min="89" max="89" width="6.140625" style="87" customWidth="1"/>
    <col min="90" max="90" width="84.7109375" style="87" customWidth="1"/>
    <col min="91" max="91" width="6.85546875" style="86" customWidth="1"/>
    <col min="92" max="92" width="8.5703125" style="86" customWidth="1"/>
    <col min="93" max="93" width="6.140625" style="87" customWidth="1"/>
    <col min="94" max="94" width="84.7109375" style="87" customWidth="1"/>
    <col min="95" max="95" width="6.85546875" style="86" customWidth="1"/>
    <col min="96" max="96" width="8.5703125" style="86" customWidth="1"/>
    <col min="97" max="97" width="6.140625" style="87" customWidth="1"/>
    <col min="98" max="98" width="84.7109375" style="87" customWidth="1"/>
    <col min="99" max="99" width="6.85546875" style="86" customWidth="1"/>
    <col min="100" max="100" width="8.5703125" style="86" customWidth="1"/>
    <col min="101" max="101" width="6.140625" style="87" customWidth="1"/>
    <col min="102" max="102" width="84.7109375" style="87" customWidth="1"/>
    <col min="103" max="103" width="6.85546875" style="86" customWidth="1"/>
    <col min="104" max="104" width="8.5703125" style="86" customWidth="1"/>
    <col min="105" max="105" width="6.140625" style="87" customWidth="1"/>
    <col min="106" max="106" width="84.7109375" style="87" customWidth="1"/>
    <col min="107" max="107" width="6.85546875" style="86" customWidth="1"/>
    <col min="108" max="108" width="8.5703125" style="86" customWidth="1"/>
    <col min="109" max="109" width="6.140625" style="87" customWidth="1"/>
    <col min="110" max="110" width="84.7109375" style="87" customWidth="1"/>
    <col min="111" max="111" width="6.85546875" style="86" customWidth="1"/>
    <col min="112" max="112" width="8.5703125" style="86" customWidth="1"/>
    <col min="113" max="113" width="6.140625" style="87" customWidth="1"/>
    <col min="114" max="114" width="84.7109375" style="87" customWidth="1"/>
    <col min="115" max="115" width="6.85546875" style="86" customWidth="1"/>
    <col min="116" max="116" width="8.5703125" style="86" customWidth="1"/>
    <col min="117" max="117" width="6.140625" style="87" customWidth="1"/>
    <col min="118" max="118" width="84.7109375" style="87" customWidth="1"/>
    <col min="119" max="119" width="6.85546875" style="86" customWidth="1"/>
    <col min="120" max="120" width="8.5703125" style="86" customWidth="1"/>
    <col min="121" max="121" width="6.140625" style="87" customWidth="1"/>
    <col min="122" max="122" width="84.7109375" style="87" customWidth="1"/>
    <col min="123" max="123" width="6.85546875" style="86" customWidth="1"/>
    <col min="124" max="124" width="8.5703125" style="86" customWidth="1"/>
    <col min="125" max="125" width="6.140625" style="87" customWidth="1"/>
    <col min="126" max="126" width="84.7109375" style="87" customWidth="1"/>
    <col min="127" max="127" width="6.85546875" style="86" customWidth="1"/>
    <col min="128" max="128" width="8.5703125" style="86" customWidth="1"/>
    <col min="129" max="129" width="6.140625" style="87" customWidth="1"/>
    <col min="130" max="130" width="84.7109375" style="87" customWidth="1"/>
    <col min="131" max="131" width="6.85546875" style="86" customWidth="1"/>
    <col min="132" max="132" width="8.5703125" style="86" customWidth="1"/>
    <col min="133" max="133" width="6.140625" style="87" customWidth="1"/>
    <col min="134" max="134" width="84.7109375" style="87" customWidth="1"/>
    <col min="135" max="135" width="6.85546875" style="86" customWidth="1"/>
    <col min="136" max="136" width="8.5703125" style="86" customWidth="1"/>
    <col min="137" max="137" width="6.140625" style="87" customWidth="1"/>
    <col min="138" max="138" width="84.7109375" style="87" customWidth="1"/>
    <col min="139" max="139" width="6.85546875" style="86" customWidth="1"/>
    <col min="140" max="140" width="8.5703125" style="86" customWidth="1"/>
    <col min="141" max="141" width="6.140625" style="87" customWidth="1"/>
    <col min="142" max="142" width="84.7109375" style="87" customWidth="1"/>
    <col min="143" max="143" width="6.85546875" style="86" customWidth="1"/>
    <col min="144" max="144" width="8.5703125" style="86" customWidth="1"/>
    <col min="145" max="145" width="6.140625" style="87" customWidth="1"/>
    <col min="146" max="146" width="84.7109375" style="87" customWidth="1"/>
    <col min="147" max="147" width="6.85546875" style="86" customWidth="1"/>
    <col min="148" max="148" width="8.5703125" style="86" customWidth="1"/>
    <col min="149" max="149" width="6.140625" style="87" customWidth="1"/>
    <col min="150" max="150" width="84.7109375" style="87" customWidth="1"/>
    <col min="151" max="151" width="6.85546875" style="86" customWidth="1"/>
    <col min="152" max="152" width="8.5703125" style="86" customWidth="1"/>
    <col min="153" max="153" width="6.140625" style="87" customWidth="1"/>
    <col min="154" max="154" width="84.7109375" style="87" customWidth="1"/>
    <col min="155" max="155" width="6.85546875" style="86" customWidth="1"/>
    <col min="156" max="156" width="8.5703125" style="86" customWidth="1"/>
    <col min="157" max="157" width="6.140625" style="87" customWidth="1"/>
    <col min="158" max="158" width="84.7109375" style="87" customWidth="1"/>
    <col min="159" max="159" width="6.85546875" style="86" customWidth="1"/>
    <col min="160" max="160" width="8.5703125" style="86" customWidth="1"/>
    <col min="161" max="161" width="6.140625" style="87" customWidth="1"/>
    <col min="162" max="162" width="84.7109375" style="87" customWidth="1"/>
    <col min="163" max="163" width="6.85546875" style="86" customWidth="1"/>
    <col min="164" max="164" width="8.5703125" style="86" customWidth="1"/>
    <col min="165" max="165" width="6.140625" style="87" customWidth="1"/>
    <col min="166" max="166" width="84.7109375" style="87" customWidth="1"/>
    <col min="167" max="167" width="6.85546875" style="86" customWidth="1"/>
    <col min="168" max="168" width="8.5703125" style="86" customWidth="1"/>
    <col min="169" max="169" width="6.140625" style="87" customWidth="1"/>
    <col min="170" max="170" width="84.7109375" style="87" customWidth="1"/>
    <col min="171" max="171" width="6.85546875" style="86" customWidth="1"/>
    <col min="172" max="172" width="8.5703125" style="86" customWidth="1"/>
    <col min="173" max="173" width="6.140625" style="87" customWidth="1"/>
    <col min="174" max="174" width="84.7109375" style="87" customWidth="1"/>
    <col min="175" max="175" width="6.85546875" style="86" customWidth="1"/>
    <col min="176" max="176" width="8.5703125" style="86" customWidth="1"/>
    <col min="177" max="177" width="6.140625" style="87" customWidth="1"/>
    <col min="178" max="178" width="84.7109375" style="87" customWidth="1"/>
    <col min="179" max="179" width="6.85546875" style="86" customWidth="1"/>
    <col min="180" max="180" width="8.5703125" style="86" customWidth="1"/>
    <col min="181" max="181" width="6.140625" style="87" customWidth="1"/>
    <col min="182" max="182" width="84.7109375" style="87" customWidth="1"/>
    <col min="183" max="183" width="6.85546875" style="86" customWidth="1"/>
    <col min="184" max="184" width="8.5703125" style="86" customWidth="1"/>
    <col min="185" max="185" width="6.140625" style="87" customWidth="1"/>
    <col min="186" max="186" width="84.7109375" style="87" customWidth="1"/>
    <col min="187" max="187" width="6.85546875" style="86" customWidth="1"/>
    <col min="188" max="188" width="8.5703125" style="86" customWidth="1"/>
    <col min="189" max="189" width="6.140625" style="87" customWidth="1"/>
    <col min="190" max="190" width="84.7109375" style="87" customWidth="1"/>
    <col min="191" max="191" width="6.85546875" style="86" customWidth="1"/>
    <col min="192" max="192" width="8.5703125" style="86" customWidth="1"/>
    <col min="193" max="193" width="6.140625" style="87" customWidth="1"/>
    <col min="194" max="194" width="84.7109375" style="87" customWidth="1"/>
    <col min="195" max="195" width="6.85546875" style="86" customWidth="1"/>
    <col min="196" max="16384" width="8.5703125" style="86"/>
  </cols>
  <sheetData>
    <row r="1" spans="1:196" ht="25.5" x14ac:dyDescent="0.2">
      <c r="A1" s="99" t="s">
        <v>507</v>
      </c>
      <c r="B1" s="98" t="s">
        <v>41</v>
      </c>
      <c r="C1" s="265" t="s">
        <v>757</v>
      </c>
      <c r="D1" s="459" t="s">
        <v>800</v>
      </c>
      <c r="F1" s="283" t="s">
        <v>798</v>
      </c>
      <c r="H1" s="88"/>
      <c r="L1" s="88"/>
      <c r="P1" s="88"/>
      <c r="T1" s="88"/>
      <c r="X1" s="88"/>
      <c r="AB1" s="88"/>
      <c r="AF1" s="88"/>
      <c r="AJ1" s="88"/>
      <c r="AN1" s="88"/>
      <c r="AR1" s="88"/>
      <c r="AV1" s="88"/>
      <c r="AZ1" s="88"/>
      <c r="BD1" s="88"/>
      <c r="BH1" s="88"/>
      <c r="BL1" s="88"/>
      <c r="BP1" s="88"/>
      <c r="BT1" s="88"/>
      <c r="BX1" s="88"/>
      <c r="CB1" s="88"/>
      <c r="CF1" s="88"/>
      <c r="CJ1" s="88"/>
      <c r="CN1" s="88"/>
      <c r="CR1" s="88"/>
      <c r="CV1" s="88"/>
      <c r="CZ1" s="88"/>
      <c r="DD1" s="88"/>
      <c r="DH1" s="88"/>
      <c r="DL1" s="88"/>
      <c r="DP1" s="88"/>
      <c r="DT1" s="88"/>
      <c r="DX1" s="88"/>
      <c r="EB1" s="88"/>
      <c r="EF1" s="88"/>
      <c r="EJ1" s="88"/>
      <c r="EN1" s="88"/>
      <c r="ER1" s="88"/>
      <c r="EV1" s="88"/>
      <c r="EZ1" s="88"/>
      <c r="FD1" s="88"/>
      <c r="FH1" s="88"/>
      <c r="FL1" s="88"/>
      <c r="FP1" s="88"/>
      <c r="FT1" s="88"/>
      <c r="FX1" s="88"/>
      <c r="GB1" s="88"/>
      <c r="GF1" s="88"/>
      <c r="GJ1" s="88"/>
      <c r="GN1" s="88"/>
    </row>
    <row r="2" spans="1:196" ht="18" customHeight="1" x14ac:dyDescent="0.2">
      <c r="A2" s="108" t="s">
        <v>109</v>
      </c>
      <c r="B2" s="94" t="s">
        <v>32</v>
      </c>
      <c r="C2" s="266">
        <f>D2*('BDI '!D23+1)</f>
        <v>0.47</v>
      </c>
      <c r="D2" s="261">
        <v>0.41</v>
      </c>
      <c r="E2" s="458"/>
      <c r="F2" s="283" t="s">
        <v>799</v>
      </c>
      <c r="H2" s="88"/>
      <c r="K2" s="93"/>
      <c r="L2" s="88"/>
      <c r="P2" s="88"/>
      <c r="T2" s="88"/>
      <c r="X2" s="88"/>
      <c r="AB2" s="88"/>
      <c r="AF2" s="88"/>
      <c r="AJ2" s="88"/>
      <c r="AN2" s="88"/>
      <c r="AR2" s="88"/>
      <c r="AV2" s="88"/>
      <c r="AZ2" s="88"/>
      <c r="BD2" s="88"/>
      <c r="BH2" s="88"/>
      <c r="BL2" s="88"/>
      <c r="BP2" s="88"/>
      <c r="BT2" s="88"/>
      <c r="BX2" s="88"/>
      <c r="CB2" s="88"/>
      <c r="CF2" s="88"/>
      <c r="CJ2" s="88"/>
      <c r="CN2" s="88"/>
      <c r="CR2" s="88"/>
      <c r="CV2" s="88"/>
      <c r="CZ2" s="88"/>
      <c r="DD2" s="88"/>
      <c r="DH2" s="88"/>
      <c r="DL2" s="88"/>
      <c r="DP2" s="88"/>
      <c r="DT2" s="88"/>
      <c r="DX2" s="88"/>
      <c r="EB2" s="88"/>
      <c r="EF2" s="88"/>
      <c r="EJ2" s="88"/>
      <c r="EN2" s="88"/>
      <c r="ER2" s="88"/>
      <c r="EV2" s="88"/>
      <c r="EZ2" s="88"/>
      <c r="FD2" s="88"/>
      <c r="FH2" s="88"/>
      <c r="FL2" s="88"/>
      <c r="FP2" s="88"/>
      <c r="FT2" s="88"/>
      <c r="FX2" s="88"/>
      <c r="GB2" s="88"/>
      <c r="GF2" s="88"/>
      <c r="GJ2" s="88"/>
      <c r="GN2" s="88"/>
    </row>
    <row r="3" spans="1:196" ht="18" customHeight="1" x14ac:dyDescent="0.2">
      <c r="A3" s="448" t="s">
        <v>399</v>
      </c>
      <c r="B3" s="94" t="s">
        <v>32</v>
      </c>
      <c r="C3" s="266">
        <f>D3*('BDI '!$D$23+1)</f>
        <v>5.65</v>
      </c>
      <c r="D3" s="261">
        <v>4.9000000000000004</v>
      </c>
      <c r="E3" s="458"/>
      <c r="H3" s="88"/>
      <c r="K3" s="93"/>
      <c r="L3" s="88"/>
      <c r="P3" s="88"/>
      <c r="T3" s="88"/>
      <c r="X3" s="88"/>
      <c r="AB3" s="88"/>
      <c r="AF3" s="88"/>
      <c r="AJ3" s="88"/>
      <c r="AN3" s="88"/>
      <c r="AR3" s="88"/>
      <c r="AV3" s="88"/>
      <c r="AZ3" s="88"/>
      <c r="BD3" s="88"/>
      <c r="BH3" s="88"/>
      <c r="BL3" s="88"/>
      <c r="BP3" s="88"/>
      <c r="BT3" s="88"/>
      <c r="BX3" s="88"/>
      <c r="CB3" s="88"/>
      <c r="CF3" s="88"/>
      <c r="CJ3" s="88"/>
      <c r="CN3" s="88"/>
      <c r="CR3" s="88"/>
      <c r="CV3" s="88"/>
      <c r="CZ3" s="88"/>
      <c r="DD3" s="88"/>
      <c r="DH3" s="88"/>
      <c r="DL3" s="88"/>
      <c r="DP3" s="88"/>
      <c r="DT3" s="88"/>
      <c r="DX3" s="88"/>
      <c r="EB3" s="88"/>
      <c r="EF3" s="88"/>
      <c r="EJ3" s="88"/>
      <c r="EN3" s="88"/>
      <c r="ER3" s="88"/>
      <c r="EV3" s="88"/>
      <c r="EZ3" s="88"/>
      <c r="FD3" s="88"/>
      <c r="FH3" s="88"/>
      <c r="FL3" s="88"/>
      <c r="FP3" s="88"/>
      <c r="FT3" s="88"/>
      <c r="FX3" s="88"/>
      <c r="GB3" s="88"/>
      <c r="GF3" s="88"/>
      <c r="GJ3" s="88"/>
      <c r="GN3" s="88"/>
    </row>
    <row r="4" spans="1:196" ht="18" customHeight="1" x14ac:dyDescent="0.2">
      <c r="A4" s="108" t="s">
        <v>291</v>
      </c>
      <c r="B4" s="94" t="s">
        <v>32</v>
      </c>
      <c r="C4" s="266">
        <f>D4*('BDI '!$D$23+1)</f>
        <v>19.86</v>
      </c>
      <c r="D4" s="261">
        <v>17.23</v>
      </c>
      <c r="E4" s="458"/>
      <c r="H4" s="88"/>
      <c r="K4" s="93"/>
      <c r="L4" s="88"/>
      <c r="P4" s="88"/>
      <c r="T4" s="88"/>
      <c r="X4" s="88"/>
      <c r="AB4" s="88"/>
      <c r="AF4" s="88"/>
      <c r="AJ4" s="88"/>
      <c r="AN4" s="88"/>
      <c r="AR4" s="88"/>
      <c r="AV4" s="88"/>
      <c r="AZ4" s="88"/>
      <c r="BD4" s="88"/>
      <c r="BH4" s="88"/>
      <c r="BL4" s="88"/>
      <c r="BP4" s="88"/>
      <c r="BT4" s="88"/>
      <c r="BX4" s="88"/>
      <c r="CB4" s="88"/>
      <c r="CF4" s="88"/>
      <c r="CJ4" s="88"/>
      <c r="CN4" s="88"/>
      <c r="CR4" s="88"/>
      <c r="CV4" s="88"/>
      <c r="CZ4" s="88"/>
      <c r="DD4" s="88"/>
      <c r="DH4" s="88"/>
      <c r="DL4" s="88"/>
      <c r="DP4" s="88"/>
      <c r="DT4" s="88"/>
      <c r="DX4" s="88"/>
      <c r="EB4" s="88"/>
      <c r="EF4" s="88"/>
      <c r="EJ4" s="88"/>
      <c r="EN4" s="88"/>
      <c r="ER4" s="88"/>
      <c r="EV4" s="88"/>
      <c r="EZ4" s="88"/>
      <c r="FD4" s="88"/>
      <c r="FH4" s="88"/>
      <c r="FL4" s="88"/>
      <c r="FP4" s="88"/>
      <c r="FT4" s="88"/>
      <c r="FX4" s="88"/>
      <c r="GB4" s="88"/>
      <c r="GF4" s="88"/>
      <c r="GJ4" s="88"/>
      <c r="GN4" s="88"/>
    </row>
    <row r="5" spans="1:196" ht="18" customHeight="1" x14ac:dyDescent="0.2">
      <c r="A5" s="109" t="s">
        <v>290</v>
      </c>
      <c r="B5" s="94" t="s">
        <v>32</v>
      </c>
      <c r="C5" s="266">
        <f>D5*('BDI '!$D$23+1)</f>
        <v>17.95</v>
      </c>
      <c r="D5" s="261">
        <v>15.57</v>
      </c>
      <c r="E5" s="458"/>
      <c r="H5" s="88"/>
      <c r="K5" s="93"/>
      <c r="L5" s="88"/>
      <c r="P5" s="88"/>
      <c r="T5" s="88"/>
      <c r="X5" s="88"/>
      <c r="AB5" s="88"/>
      <c r="AF5" s="88"/>
      <c r="AJ5" s="88"/>
      <c r="AN5" s="88"/>
      <c r="AR5" s="88"/>
      <c r="AV5" s="88"/>
      <c r="AZ5" s="88"/>
      <c r="BD5" s="88"/>
      <c r="BH5" s="88"/>
      <c r="BL5" s="88"/>
      <c r="BP5" s="88"/>
      <c r="BT5" s="88"/>
      <c r="BX5" s="88"/>
      <c r="CB5" s="88"/>
      <c r="CF5" s="88"/>
      <c r="CJ5" s="88"/>
      <c r="CN5" s="88"/>
      <c r="CR5" s="88"/>
      <c r="CV5" s="88"/>
      <c r="CZ5" s="88"/>
      <c r="DD5" s="88"/>
      <c r="DH5" s="88"/>
      <c r="DL5" s="88"/>
      <c r="DP5" s="88"/>
      <c r="DT5" s="88"/>
      <c r="DX5" s="88"/>
      <c r="EB5" s="88"/>
      <c r="EF5" s="88"/>
      <c r="EJ5" s="88"/>
      <c r="EN5" s="88"/>
      <c r="ER5" s="88"/>
      <c r="EV5" s="88"/>
      <c r="EZ5" s="88"/>
      <c r="FD5" s="88"/>
      <c r="FH5" s="88"/>
      <c r="FL5" s="88"/>
      <c r="FP5" s="88"/>
      <c r="FT5" s="88"/>
      <c r="FX5" s="88"/>
      <c r="GB5" s="88"/>
      <c r="GF5" s="88"/>
      <c r="GJ5" s="88"/>
      <c r="GN5" s="88"/>
    </row>
    <row r="6" spans="1:196" ht="18" customHeight="1" x14ac:dyDescent="0.2">
      <c r="A6" s="449" t="s">
        <v>553</v>
      </c>
      <c r="B6" s="94" t="s">
        <v>32</v>
      </c>
      <c r="C6" s="266">
        <f>D6*('BDI '!$D$23+1)</f>
        <v>7.37</v>
      </c>
      <c r="D6" s="261">
        <v>6.39</v>
      </c>
      <c r="E6" s="458"/>
      <c r="H6" s="88"/>
      <c r="K6" s="93"/>
      <c r="L6" s="88"/>
      <c r="P6" s="88"/>
      <c r="T6" s="88"/>
      <c r="X6" s="88"/>
      <c r="AB6" s="88"/>
      <c r="AF6" s="88"/>
      <c r="AJ6" s="88"/>
      <c r="AN6" s="88"/>
      <c r="AR6" s="88"/>
      <c r="AV6" s="88"/>
      <c r="AZ6" s="88"/>
      <c r="BD6" s="88"/>
      <c r="BH6" s="88"/>
      <c r="BL6" s="88"/>
      <c r="BP6" s="88"/>
      <c r="BT6" s="88"/>
      <c r="BX6" s="88"/>
      <c r="CB6" s="88"/>
      <c r="CF6" s="88"/>
      <c r="CJ6" s="88"/>
      <c r="CN6" s="88"/>
      <c r="CR6" s="88"/>
      <c r="CV6" s="88"/>
      <c r="CZ6" s="88"/>
      <c r="DD6" s="88"/>
      <c r="DH6" s="88"/>
      <c r="DL6" s="88"/>
      <c r="DP6" s="88"/>
      <c r="DT6" s="88"/>
      <c r="DX6" s="88"/>
      <c r="EB6" s="88"/>
      <c r="EF6" s="88"/>
      <c r="EJ6" s="88"/>
      <c r="EN6" s="88"/>
      <c r="ER6" s="88"/>
      <c r="EV6" s="88"/>
      <c r="EZ6" s="88"/>
      <c r="FD6" s="88"/>
      <c r="FH6" s="88"/>
      <c r="FL6" s="88"/>
      <c r="FP6" s="88"/>
      <c r="FT6" s="88"/>
      <c r="FX6" s="88"/>
      <c r="GB6" s="88"/>
      <c r="GF6" s="88"/>
      <c r="GJ6" s="88"/>
      <c r="GN6" s="88"/>
    </row>
    <row r="7" spans="1:196" ht="18" customHeight="1" x14ac:dyDescent="0.2">
      <c r="A7" s="449" t="s">
        <v>552</v>
      </c>
      <c r="B7" s="94" t="s">
        <v>32</v>
      </c>
      <c r="C7" s="266">
        <f>D7*('BDI '!$D$23+1)</f>
        <v>5.94</v>
      </c>
      <c r="D7" s="261">
        <v>5.15</v>
      </c>
      <c r="E7" s="458"/>
      <c r="H7" s="88"/>
      <c r="K7" s="93"/>
      <c r="L7" s="88"/>
      <c r="P7" s="88"/>
      <c r="T7" s="88"/>
      <c r="X7" s="88"/>
      <c r="AB7" s="88"/>
      <c r="AF7" s="88"/>
      <c r="AJ7" s="88"/>
      <c r="AN7" s="88"/>
      <c r="AR7" s="88"/>
      <c r="AV7" s="88"/>
      <c r="AZ7" s="88"/>
      <c r="BD7" s="88"/>
      <c r="BH7" s="88"/>
      <c r="BL7" s="88"/>
      <c r="BP7" s="88"/>
      <c r="BT7" s="88"/>
      <c r="BX7" s="88"/>
      <c r="CB7" s="88"/>
      <c r="CF7" s="88"/>
      <c r="CJ7" s="88"/>
      <c r="CN7" s="88"/>
      <c r="CR7" s="88"/>
      <c r="CV7" s="88"/>
      <c r="CZ7" s="88"/>
      <c r="DD7" s="88"/>
      <c r="DH7" s="88"/>
      <c r="DL7" s="88"/>
      <c r="DP7" s="88"/>
      <c r="DT7" s="88"/>
      <c r="DX7" s="88"/>
      <c r="EB7" s="88"/>
      <c r="EF7" s="88"/>
      <c r="EJ7" s="88"/>
      <c r="EN7" s="88"/>
      <c r="ER7" s="88"/>
      <c r="EV7" s="88"/>
      <c r="EZ7" s="88"/>
      <c r="FD7" s="88"/>
      <c r="FH7" s="88"/>
      <c r="FL7" s="88"/>
      <c r="FP7" s="88"/>
      <c r="FT7" s="88"/>
      <c r="FX7" s="88"/>
      <c r="GB7" s="88"/>
      <c r="GF7" s="88"/>
      <c r="GJ7" s="88"/>
      <c r="GN7" s="88"/>
    </row>
    <row r="8" spans="1:196" ht="18" customHeight="1" x14ac:dyDescent="0.2">
      <c r="A8" s="109" t="s">
        <v>534</v>
      </c>
      <c r="B8" s="94" t="s">
        <v>32</v>
      </c>
      <c r="C8" s="266">
        <f>D8*('BDI '!$D$23+1)</f>
        <v>15.36</v>
      </c>
      <c r="D8" s="261">
        <v>13.32</v>
      </c>
      <c r="E8" s="458"/>
      <c r="H8" s="88"/>
      <c r="K8" s="93"/>
      <c r="L8" s="88"/>
      <c r="P8" s="88"/>
      <c r="T8" s="88"/>
      <c r="X8" s="88"/>
      <c r="AB8" s="88"/>
      <c r="AF8" s="88"/>
      <c r="AJ8" s="88"/>
      <c r="AN8" s="88"/>
      <c r="AR8" s="88"/>
      <c r="AV8" s="88"/>
      <c r="AZ8" s="88"/>
      <c r="BD8" s="88"/>
      <c r="BH8" s="88"/>
      <c r="BL8" s="88"/>
      <c r="BP8" s="88"/>
      <c r="BT8" s="88"/>
      <c r="BX8" s="88"/>
      <c r="CB8" s="88"/>
      <c r="CF8" s="88"/>
      <c r="CJ8" s="88"/>
      <c r="CN8" s="88"/>
      <c r="CR8" s="88"/>
      <c r="CV8" s="88"/>
      <c r="CZ8" s="88"/>
      <c r="DD8" s="88"/>
      <c r="DH8" s="88"/>
      <c r="DL8" s="88"/>
      <c r="DP8" s="88"/>
      <c r="DT8" s="88"/>
      <c r="DX8" s="88"/>
      <c r="EB8" s="88"/>
      <c r="EF8" s="88"/>
      <c r="EJ8" s="88"/>
      <c r="EN8" s="88"/>
      <c r="ER8" s="88"/>
      <c r="EV8" s="88"/>
      <c r="EZ8" s="88"/>
      <c r="FD8" s="88"/>
      <c r="FH8" s="88"/>
      <c r="FL8" s="88"/>
      <c r="FP8" s="88"/>
      <c r="FT8" s="88"/>
      <c r="FX8" s="88"/>
      <c r="GB8" s="88"/>
      <c r="GF8" s="88"/>
      <c r="GJ8" s="88"/>
      <c r="GN8" s="88"/>
    </row>
    <row r="9" spans="1:196" ht="18" customHeight="1" x14ac:dyDescent="0.2">
      <c r="A9" s="109" t="s">
        <v>712</v>
      </c>
      <c r="B9" s="111" t="s">
        <v>32</v>
      </c>
      <c r="C9" s="266">
        <f>D9*('BDI '!$D$23+1)</f>
        <v>17.36</v>
      </c>
      <c r="D9" s="261">
        <v>15.06</v>
      </c>
      <c r="E9" s="458"/>
      <c r="H9" s="88"/>
      <c r="K9" s="93"/>
      <c r="L9" s="88"/>
      <c r="P9" s="88"/>
      <c r="T9" s="88"/>
      <c r="X9" s="88"/>
      <c r="AB9" s="88"/>
      <c r="AF9" s="88"/>
      <c r="AJ9" s="88"/>
      <c r="AN9" s="88"/>
      <c r="AR9" s="88"/>
      <c r="AV9" s="88"/>
      <c r="AZ9" s="88"/>
      <c r="BD9" s="88"/>
      <c r="BH9" s="88"/>
      <c r="BL9" s="88"/>
      <c r="BP9" s="88"/>
      <c r="BT9" s="88"/>
      <c r="BX9" s="88"/>
      <c r="CB9" s="88"/>
      <c r="CF9" s="88"/>
      <c r="CJ9" s="88"/>
      <c r="CN9" s="88"/>
      <c r="CR9" s="88"/>
      <c r="CV9" s="88"/>
      <c r="CZ9" s="88"/>
      <c r="DD9" s="88"/>
      <c r="DH9" s="88"/>
      <c r="DL9" s="88"/>
      <c r="DP9" s="88"/>
      <c r="DT9" s="88"/>
      <c r="DX9" s="88"/>
      <c r="EB9" s="88"/>
      <c r="EF9" s="88"/>
      <c r="EJ9" s="88"/>
      <c r="EN9" s="88"/>
      <c r="ER9" s="88"/>
      <c r="EV9" s="88"/>
      <c r="EZ9" s="88"/>
      <c r="FD9" s="88"/>
      <c r="FH9" s="88"/>
      <c r="FL9" s="88"/>
      <c r="FP9" s="88"/>
      <c r="FT9" s="88"/>
      <c r="FX9" s="88"/>
      <c r="GB9" s="88"/>
      <c r="GF9" s="88"/>
      <c r="GJ9" s="88"/>
      <c r="GN9" s="88"/>
    </row>
    <row r="10" spans="1:196" ht="18" customHeight="1" x14ac:dyDescent="0.2">
      <c r="A10" s="109" t="s">
        <v>713</v>
      </c>
      <c r="B10" s="111" t="s">
        <v>32</v>
      </c>
      <c r="C10" s="266">
        <f>D10*('BDI '!$D$23+1)</f>
        <v>33.369999999999997</v>
      </c>
      <c r="D10" s="261">
        <v>28.95</v>
      </c>
      <c r="E10" s="458"/>
      <c r="H10" s="88"/>
      <c r="K10" s="93"/>
      <c r="L10" s="88"/>
      <c r="P10" s="88"/>
      <c r="T10" s="88"/>
      <c r="X10" s="88"/>
      <c r="AB10" s="88"/>
      <c r="AF10" s="88"/>
      <c r="AJ10" s="88"/>
      <c r="AN10" s="88"/>
      <c r="AR10" s="88"/>
      <c r="AV10" s="88"/>
      <c r="AZ10" s="88"/>
      <c r="BD10" s="88"/>
      <c r="BH10" s="88"/>
      <c r="BL10" s="88"/>
      <c r="BP10" s="88"/>
      <c r="BT10" s="88"/>
      <c r="BX10" s="88"/>
      <c r="CB10" s="88"/>
      <c r="CF10" s="88"/>
      <c r="CJ10" s="88"/>
      <c r="CN10" s="88"/>
      <c r="CR10" s="88"/>
      <c r="CV10" s="88"/>
      <c r="CZ10" s="88"/>
      <c r="DD10" s="88"/>
      <c r="DH10" s="88"/>
      <c r="DL10" s="88"/>
      <c r="DP10" s="88"/>
      <c r="DT10" s="88"/>
      <c r="DX10" s="88"/>
      <c r="EB10" s="88"/>
      <c r="EF10" s="88"/>
      <c r="EJ10" s="88"/>
      <c r="EN10" s="88"/>
      <c r="ER10" s="88"/>
      <c r="EV10" s="88"/>
      <c r="EZ10" s="88"/>
      <c r="FD10" s="88"/>
      <c r="FH10" s="88"/>
      <c r="FL10" s="88"/>
      <c r="FP10" s="88"/>
      <c r="FT10" s="88"/>
      <c r="FX10" s="88"/>
      <c r="GB10" s="88"/>
      <c r="GF10" s="88"/>
      <c r="GJ10" s="88"/>
      <c r="GN10" s="88"/>
    </row>
    <row r="11" spans="1:196" ht="18" customHeight="1" x14ac:dyDescent="0.2">
      <c r="A11" s="109" t="s">
        <v>110</v>
      </c>
      <c r="B11" s="94" t="s">
        <v>32</v>
      </c>
      <c r="C11" s="266">
        <f>D11*('BDI '!$D$23+1)</f>
        <v>8.18</v>
      </c>
      <c r="D11" s="261">
        <v>7.1</v>
      </c>
      <c r="E11" s="458"/>
      <c r="H11" s="88"/>
      <c r="K11" s="93"/>
      <c r="L11" s="88"/>
      <c r="P11" s="88"/>
      <c r="T11" s="88"/>
      <c r="X11" s="88"/>
      <c r="AB11" s="88"/>
      <c r="AF11" s="88"/>
      <c r="AJ11" s="88"/>
      <c r="AN11" s="88"/>
      <c r="AR11" s="88"/>
      <c r="AV11" s="88"/>
      <c r="AZ11" s="88"/>
      <c r="BD11" s="88"/>
      <c r="BH11" s="88"/>
      <c r="BL11" s="88"/>
      <c r="BP11" s="88"/>
      <c r="BT11" s="88"/>
      <c r="BX11" s="88"/>
      <c r="CB11" s="88"/>
      <c r="CF11" s="88"/>
      <c r="CJ11" s="88"/>
      <c r="CN11" s="88"/>
      <c r="CR11" s="88"/>
      <c r="CV11" s="88"/>
      <c r="CZ11" s="88"/>
      <c r="DD11" s="88"/>
      <c r="DH11" s="88"/>
      <c r="DL11" s="88"/>
      <c r="DP11" s="88"/>
      <c r="DT11" s="88"/>
      <c r="DX11" s="88"/>
      <c r="EB11" s="88"/>
      <c r="EF11" s="88"/>
      <c r="EJ11" s="88"/>
      <c r="EN11" s="88"/>
      <c r="ER11" s="88"/>
      <c r="EV11" s="88"/>
      <c r="EZ11" s="88"/>
      <c r="FD11" s="88"/>
      <c r="FH11" s="88"/>
      <c r="FL11" s="88"/>
      <c r="FP11" s="88"/>
      <c r="FT11" s="88"/>
      <c r="FX11" s="88"/>
      <c r="GB11" s="88"/>
      <c r="GF11" s="88"/>
      <c r="GJ11" s="88"/>
      <c r="GN11" s="88"/>
    </row>
    <row r="12" spans="1:196" ht="18" customHeight="1" x14ac:dyDescent="0.2">
      <c r="A12" s="108" t="s">
        <v>239</v>
      </c>
      <c r="B12" s="94" t="s">
        <v>30</v>
      </c>
      <c r="C12" s="266">
        <f>D12*('BDI '!$D$23+1)</f>
        <v>46.07</v>
      </c>
      <c r="D12" s="261">
        <v>39.96</v>
      </c>
      <c r="E12" s="458"/>
      <c r="H12" s="88"/>
      <c r="K12" s="93"/>
      <c r="L12" s="88"/>
      <c r="P12" s="88"/>
      <c r="T12" s="88"/>
      <c r="X12" s="88"/>
      <c r="AB12" s="88"/>
      <c r="AF12" s="88"/>
      <c r="AJ12" s="88"/>
      <c r="AN12" s="88"/>
      <c r="AR12" s="88"/>
      <c r="AV12" s="88"/>
      <c r="AZ12" s="88"/>
      <c r="BD12" s="88"/>
      <c r="BH12" s="88"/>
      <c r="BL12" s="88"/>
      <c r="BP12" s="88"/>
      <c r="BT12" s="88"/>
      <c r="BX12" s="88"/>
      <c r="CB12" s="88"/>
      <c r="CF12" s="88"/>
      <c r="CJ12" s="88"/>
      <c r="CN12" s="88"/>
      <c r="CR12" s="88"/>
      <c r="CV12" s="88"/>
      <c r="CZ12" s="88"/>
      <c r="DD12" s="88"/>
      <c r="DH12" s="88"/>
      <c r="DL12" s="88"/>
      <c r="DP12" s="88"/>
      <c r="DT12" s="88"/>
      <c r="DX12" s="88"/>
      <c r="EB12" s="88"/>
      <c r="EF12" s="88"/>
      <c r="EJ12" s="88"/>
      <c r="EN12" s="88"/>
      <c r="ER12" s="88"/>
      <c r="EV12" s="88"/>
      <c r="EZ12" s="88"/>
      <c r="FD12" s="88"/>
      <c r="FH12" s="88"/>
      <c r="FL12" s="88"/>
      <c r="FP12" s="88"/>
      <c r="FT12" s="88"/>
      <c r="FX12" s="88"/>
      <c r="GB12" s="88"/>
      <c r="GF12" s="88"/>
      <c r="GJ12" s="88"/>
      <c r="GN12" s="88"/>
    </row>
    <row r="13" spans="1:196" ht="18" customHeight="1" x14ac:dyDescent="0.2">
      <c r="A13" s="108" t="s">
        <v>103</v>
      </c>
      <c r="B13" s="94" t="s">
        <v>32</v>
      </c>
      <c r="C13" s="266">
        <f>D13*('BDI '!$D$23+1)</f>
        <v>36.47</v>
      </c>
      <c r="D13" s="261">
        <v>31.64</v>
      </c>
      <c r="E13" s="458"/>
      <c r="H13" s="88"/>
      <c r="K13" s="93"/>
      <c r="L13" s="88"/>
      <c r="P13" s="88"/>
      <c r="T13" s="88"/>
      <c r="X13" s="88"/>
      <c r="AB13" s="88"/>
      <c r="AF13" s="88"/>
      <c r="AJ13" s="88"/>
      <c r="AN13" s="88"/>
      <c r="AR13" s="88"/>
      <c r="AV13" s="88"/>
      <c r="AZ13" s="88"/>
      <c r="BD13" s="88"/>
      <c r="BH13" s="88"/>
      <c r="BL13" s="88"/>
      <c r="BP13" s="88"/>
      <c r="BT13" s="88"/>
      <c r="BX13" s="88"/>
      <c r="CB13" s="88"/>
      <c r="CF13" s="88"/>
      <c r="CJ13" s="88"/>
      <c r="CN13" s="88"/>
      <c r="CR13" s="88"/>
      <c r="CV13" s="88"/>
      <c r="CZ13" s="88"/>
      <c r="DD13" s="88"/>
      <c r="DH13" s="88"/>
      <c r="DL13" s="88"/>
      <c r="DP13" s="88"/>
      <c r="DT13" s="88"/>
      <c r="DX13" s="88"/>
      <c r="EB13" s="88"/>
      <c r="EF13" s="88"/>
      <c r="EJ13" s="88"/>
      <c r="EN13" s="88"/>
      <c r="ER13" s="88"/>
      <c r="EV13" s="88"/>
      <c r="EZ13" s="88"/>
      <c r="FD13" s="88"/>
      <c r="FH13" s="88"/>
      <c r="FL13" s="88"/>
      <c r="FP13" s="88"/>
      <c r="FT13" s="88"/>
      <c r="FX13" s="88"/>
      <c r="GB13" s="88"/>
      <c r="GF13" s="88"/>
      <c r="GJ13" s="88"/>
      <c r="GN13" s="88"/>
    </row>
    <row r="14" spans="1:196" ht="18" customHeight="1" x14ac:dyDescent="0.2">
      <c r="A14" s="109" t="s">
        <v>725</v>
      </c>
      <c r="B14" s="94" t="s">
        <v>32</v>
      </c>
      <c r="C14" s="266">
        <f>D14*('BDI '!$D$23+1)</f>
        <v>72.95</v>
      </c>
      <c r="D14" s="261">
        <v>63.28</v>
      </c>
      <c r="E14" s="458"/>
      <c r="H14" s="88"/>
      <c r="K14" s="93"/>
      <c r="L14" s="88"/>
      <c r="P14" s="88"/>
      <c r="T14" s="88"/>
      <c r="X14" s="88"/>
      <c r="AB14" s="88"/>
      <c r="AF14" s="88"/>
      <c r="AJ14" s="88"/>
      <c r="AN14" s="88"/>
      <c r="AR14" s="88"/>
      <c r="AV14" s="88"/>
      <c r="AZ14" s="88"/>
      <c r="BD14" s="88"/>
      <c r="BH14" s="88"/>
      <c r="BL14" s="88"/>
      <c r="BP14" s="88"/>
      <c r="BT14" s="88"/>
      <c r="BX14" s="88"/>
      <c r="CB14" s="88"/>
      <c r="CF14" s="88"/>
      <c r="CJ14" s="88"/>
      <c r="CN14" s="88"/>
      <c r="CR14" s="88"/>
      <c r="CV14" s="88"/>
      <c r="CZ14" s="88"/>
      <c r="DD14" s="88"/>
      <c r="DH14" s="88"/>
      <c r="DL14" s="88"/>
      <c r="DP14" s="88"/>
      <c r="DT14" s="88"/>
      <c r="DX14" s="88"/>
      <c r="EB14" s="88"/>
      <c r="EF14" s="88"/>
      <c r="EJ14" s="88"/>
      <c r="EN14" s="88"/>
      <c r="ER14" s="88"/>
      <c r="EV14" s="88"/>
      <c r="EZ14" s="88"/>
      <c r="FD14" s="88"/>
      <c r="FH14" s="88"/>
      <c r="FL14" s="88"/>
      <c r="FP14" s="88"/>
      <c r="FT14" s="88"/>
      <c r="FX14" s="88"/>
      <c r="GB14" s="88"/>
      <c r="GF14" s="88"/>
      <c r="GJ14" s="88"/>
      <c r="GN14" s="88"/>
    </row>
    <row r="15" spans="1:196" ht="18" customHeight="1" x14ac:dyDescent="0.2">
      <c r="A15" s="108" t="s">
        <v>275</v>
      </c>
      <c r="B15" s="94" t="s">
        <v>32</v>
      </c>
      <c r="C15" s="266">
        <f>D15*('BDI '!$D$23+1)</f>
        <v>3.33</v>
      </c>
      <c r="D15" s="261">
        <v>2.89</v>
      </c>
      <c r="E15" s="458"/>
      <c r="H15" s="88"/>
      <c r="K15" s="93"/>
      <c r="L15" s="88"/>
      <c r="P15" s="88"/>
      <c r="T15" s="88"/>
      <c r="X15" s="88"/>
      <c r="AB15" s="88"/>
      <c r="AF15" s="88"/>
      <c r="AJ15" s="88"/>
      <c r="AN15" s="88"/>
      <c r="AR15" s="88"/>
      <c r="AV15" s="88"/>
      <c r="AZ15" s="88"/>
      <c r="BD15" s="88"/>
      <c r="BH15" s="88"/>
      <c r="BL15" s="88"/>
      <c r="BP15" s="88"/>
      <c r="BT15" s="88"/>
      <c r="BX15" s="88"/>
      <c r="CB15" s="88"/>
      <c r="CF15" s="88"/>
      <c r="CJ15" s="88"/>
      <c r="CN15" s="88"/>
      <c r="CR15" s="88"/>
      <c r="CV15" s="88"/>
      <c r="CZ15" s="88"/>
      <c r="DD15" s="88"/>
      <c r="DH15" s="88"/>
      <c r="DL15" s="88"/>
      <c r="DP15" s="88"/>
      <c r="DT15" s="88"/>
      <c r="DX15" s="88"/>
      <c r="EB15" s="88"/>
      <c r="EF15" s="88"/>
      <c r="EJ15" s="88"/>
      <c r="EN15" s="88"/>
      <c r="ER15" s="88"/>
      <c r="EV15" s="88"/>
      <c r="EZ15" s="88"/>
      <c r="FD15" s="88"/>
      <c r="FH15" s="88"/>
      <c r="FL15" s="88"/>
      <c r="FP15" s="88"/>
      <c r="FT15" s="88"/>
      <c r="FX15" s="88"/>
      <c r="GB15" s="88"/>
      <c r="GF15" s="88"/>
      <c r="GJ15" s="88"/>
      <c r="GN15" s="88"/>
    </row>
    <row r="16" spans="1:196" ht="18" customHeight="1" x14ac:dyDescent="0.2">
      <c r="A16" s="108" t="s">
        <v>459</v>
      </c>
      <c r="B16" s="94" t="s">
        <v>32</v>
      </c>
      <c r="C16" s="266">
        <f>D16*('BDI '!$D$23+1)</f>
        <v>1.51</v>
      </c>
      <c r="D16" s="261">
        <v>1.31</v>
      </c>
      <c r="E16" s="458"/>
      <c r="H16" s="88"/>
      <c r="K16" s="93"/>
      <c r="L16" s="88"/>
      <c r="P16" s="88"/>
      <c r="T16" s="88"/>
      <c r="X16" s="88"/>
      <c r="AB16" s="88"/>
      <c r="AF16" s="88"/>
      <c r="AJ16" s="88"/>
      <c r="AN16" s="88"/>
      <c r="AR16" s="88"/>
      <c r="AV16" s="88"/>
      <c r="AZ16" s="88"/>
      <c r="BD16" s="88"/>
      <c r="BH16" s="88"/>
      <c r="BL16" s="88"/>
      <c r="BP16" s="88"/>
      <c r="BT16" s="88"/>
      <c r="BX16" s="88"/>
      <c r="CB16" s="88"/>
      <c r="CF16" s="88"/>
      <c r="CJ16" s="88"/>
      <c r="CN16" s="88"/>
      <c r="CR16" s="88"/>
      <c r="CV16" s="88"/>
      <c r="CZ16" s="88"/>
      <c r="DD16" s="88"/>
      <c r="DH16" s="88"/>
      <c r="DL16" s="88"/>
      <c r="DP16" s="88"/>
      <c r="DT16" s="88"/>
      <c r="DX16" s="88"/>
      <c r="EB16" s="88"/>
      <c r="EF16" s="88"/>
      <c r="EJ16" s="88"/>
      <c r="EN16" s="88"/>
      <c r="ER16" s="88"/>
      <c r="EV16" s="88"/>
      <c r="EZ16" s="88"/>
      <c r="FD16" s="88"/>
      <c r="FH16" s="88"/>
      <c r="FL16" s="88"/>
      <c r="FP16" s="88"/>
      <c r="FT16" s="88"/>
      <c r="FX16" s="88"/>
      <c r="GB16" s="88"/>
      <c r="GF16" s="88"/>
      <c r="GJ16" s="88"/>
      <c r="GN16" s="88"/>
    </row>
    <row r="17" spans="1:196" ht="18" customHeight="1" x14ac:dyDescent="0.2">
      <c r="A17" s="108" t="s">
        <v>450</v>
      </c>
      <c r="B17" s="94" t="s">
        <v>32</v>
      </c>
      <c r="C17" s="266">
        <f>D17*('BDI '!$D$23+1)</f>
        <v>1.1499999999999999</v>
      </c>
      <c r="D17" s="261">
        <v>1</v>
      </c>
      <c r="E17" s="458"/>
      <c r="H17" s="88"/>
      <c r="K17" s="93"/>
      <c r="L17" s="88"/>
      <c r="P17" s="88"/>
      <c r="T17" s="88"/>
      <c r="X17" s="88"/>
      <c r="AB17" s="88"/>
      <c r="AF17" s="88"/>
      <c r="AJ17" s="88"/>
      <c r="AN17" s="88"/>
      <c r="AR17" s="88"/>
      <c r="AV17" s="88"/>
      <c r="AZ17" s="88"/>
      <c r="BD17" s="88"/>
      <c r="BH17" s="88"/>
      <c r="BL17" s="88"/>
      <c r="BP17" s="88"/>
      <c r="BT17" s="88"/>
      <c r="BX17" s="88"/>
      <c r="CB17" s="88"/>
      <c r="CF17" s="88"/>
      <c r="CJ17" s="88"/>
      <c r="CN17" s="88"/>
      <c r="CR17" s="88"/>
      <c r="CV17" s="88"/>
      <c r="CZ17" s="88"/>
      <c r="DD17" s="88"/>
      <c r="DH17" s="88"/>
      <c r="DL17" s="88"/>
      <c r="DP17" s="88"/>
      <c r="DT17" s="88"/>
      <c r="DX17" s="88"/>
      <c r="EB17" s="88"/>
      <c r="EF17" s="88"/>
      <c r="EJ17" s="88"/>
      <c r="EN17" s="88"/>
      <c r="ER17" s="88"/>
      <c r="EV17" s="88"/>
      <c r="EZ17" s="88"/>
      <c r="FD17" s="88"/>
      <c r="FH17" s="88"/>
      <c r="FL17" s="88"/>
      <c r="FP17" s="88"/>
      <c r="FT17" s="88"/>
      <c r="FX17" s="88"/>
      <c r="GB17" s="88"/>
      <c r="GF17" s="88"/>
      <c r="GJ17" s="88"/>
      <c r="GN17" s="88"/>
    </row>
    <row r="18" spans="1:196" ht="18" customHeight="1" x14ac:dyDescent="0.2">
      <c r="A18" s="108" t="s">
        <v>191</v>
      </c>
      <c r="B18" s="111" t="s">
        <v>4</v>
      </c>
      <c r="C18" s="266">
        <f>D18*('BDI '!$D$23+1)</f>
        <v>159.97</v>
      </c>
      <c r="D18" s="261">
        <v>138.77000000000001</v>
      </c>
      <c r="E18" s="458"/>
      <c r="H18" s="88"/>
      <c r="K18" s="93"/>
      <c r="L18" s="88"/>
      <c r="P18" s="88"/>
      <c r="T18" s="88"/>
      <c r="X18" s="88"/>
      <c r="AB18" s="88"/>
      <c r="AF18" s="88"/>
      <c r="AJ18" s="88"/>
      <c r="AN18" s="88"/>
      <c r="AR18" s="88"/>
      <c r="AV18" s="88"/>
      <c r="AZ18" s="88"/>
      <c r="BD18" s="88"/>
      <c r="BH18" s="88"/>
      <c r="BL18" s="88"/>
      <c r="BP18" s="88"/>
      <c r="BT18" s="88"/>
      <c r="BX18" s="88"/>
      <c r="CB18" s="88"/>
      <c r="CF18" s="88"/>
      <c r="CJ18" s="88"/>
      <c r="CN18" s="88"/>
      <c r="CR18" s="88"/>
      <c r="CV18" s="88"/>
      <c r="CZ18" s="88"/>
      <c r="DD18" s="88"/>
      <c r="DH18" s="88"/>
      <c r="DL18" s="88"/>
      <c r="DP18" s="88"/>
      <c r="DT18" s="88"/>
      <c r="DX18" s="88"/>
      <c r="EB18" s="88"/>
      <c r="EF18" s="88"/>
      <c r="EJ18" s="88"/>
      <c r="EN18" s="88"/>
      <c r="ER18" s="88"/>
      <c r="EV18" s="88"/>
      <c r="EZ18" s="88"/>
      <c r="FD18" s="88"/>
      <c r="FH18" s="88"/>
      <c r="FL18" s="88"/>
      <c r="FP18" s="88"/>
      <c r="FT18" s="88"/>
      <c r="FX18" s="88"/>
      <c r="GB18" s="88"/>
      <c r="GF18" s="88"/>
      <c r="GJ18" s="88"/>
      <c r="GN18" s="88"/>
    </row>
    <row r="19" spans="1:196" ht="18" customHeight="1" x14ac:dyDescent="0.2">
      <c r="A19" s="108" t="s">
        <v>460</v>
      </c>
      <c r="B19" s="94" t="s">
        <v>32</v>
      </c>
      <c r="C19" s="266">
        <f>D19*('BDI '!$D$23+1)</f>
        <v>2.0299999999999998</v>
      </c>
      <c r="D19" s="261">
        <v>1.76</v>
      </c>
      <c r="E19" s="458"/>
      <c r="H19" s="88"/>
      <c r="K19" s="93"/>
      <c r="L19" s="88"/>
      <c r="P19" s="88"/>
      <c r="T19" s="88"/>
      <c r="X19" s="88"/>
      <c r="AB19" s="88"/>
      <c r="AF19" s="88"/>
      <c r="AJ19" s="88"/>
      <c r="AN19" s="88"/>
      <c r="AR19" s="88"/>
      <c r="AV19" s="88"/>
      <c r="AZ19" s="88"/>
      <c r="BD19" s="88"/>
      <c r="BH19" s="88"/>
      <c r="BL19" s="88"/>
      <c r="BP19" s="88"/>
      <c r="BT19" s="88"/>
      <c r="BX19" s="88"/>
      <c r="CB19" s="88"/>
      <c r="CF19" s="88"/>
      <c r="CJ19" s="88"/>
      <c r="CN19" s="88"/>
      <c r="CR19" s="88"/>
      <c r="CV19" s="88"/>
      <c r="CZ19" s="88"/>
      <c r="DD19" s="88"/>
      <c r="DH19" s="88"/>
      <c r="DL19" s="88"/>
      <c r="DP19" s="88"/>
      <c r="DT19" s="88"/>
      <c r="DX19" s="88"/>
      <c r="EB19" s="88"/>
      <c r="EF19" s="88"/>
      <c r="EJ19" s="88"/>
      <c r="EN19" s="88"/>
      <c r="ER19" s="88"/>
      <c r="EV19" s="88"/>
      <c r="EZ19" s="88"/>
      <c r="FD19" s="88"/>
      <c r="FH19" s="88"/>
      <c r="FL19" s="88"/>
      <c r="FP19" s="88"/>
      <c r="FT19" s="88"/>
      <c r="FX19" s="88"/>
      <c r="GB19" s="88"/>
      <c r="GF19" s="88"/>
      <c r="GJ19" s="88"/>
      <c r="GN19" s="88"/>
    </row>
    <row r="20" spans="1:196" ht="18" customHeight="1" x14ac:dyDescent="0.2">
      <c r="A20" s="108" t="s">
        <v>451</v>
      </c>
      <c r="B20" s="94" t="s">
        <v>32</v>
      </c>
      <c r="C20" s="266">
        <f>D20*('BDI '!$D$23+1)</f>
        <v>1.48</v>
      </c>
      <c r="D20" s="261">
        <v>1.28</v>
      </c>
      <c r="E20" s="458"/>
      <c r="H20" s="88"/>
      <c r="K20" s="93"/>
      <c r="L20" s="88"/>
      <c r="P20" s="88"/>
      <c r="T20" s="88"/>
      <c r="X20" s="88"/>
      <c r="AB20" s="88"/>
      <c r="AF20" s="88"/>
      <c r="AJ20" s="88"/>
      <c r="AN20" s="88"/>
      <c r="AR20" s="88"/>
      <c r="AV20" s="88"/>
      <c r="AZ20" s="88"/>
      <c r="BD20" s="88"/>
      <c r="BH20" s="88"/>
      <c r="BL20" s="88"/>
      <c r="BP20" s="88"/>
      <c r="BT20" s="88"/>
      <c r="BX20" s="88"/>
      <c r="CB20" s="88"/>
      <c r="CF20" s="88"/>
      <c r="CJ20" s="88"/>
      <c r="CN20" s="88"/>
      <c r="CR20" s="88"/>
      <c r="CV20" s="88"/>
      <c r="CZ20" s="88"/>
      <c r="DD20" s="88"/>
      <c r="DH20" s="88"/>
      <c r="DL20" s="88"/>
      <c r="DP20" s="88"/>
      <c r="DT20" s="88"/>
      <c r="DX20" s="88"/>
      <c r="EB20" s="88"/>
      <c r="EF20" s="88"/>
      <c r="EJ20" s="88"/>
      <c r="EN20" s="88"/>
      <c r="ER20" s="88"/>
      <c r="EV20" s="88"/>
      <c r="EZ20" s="88"/>
      <c r="FD20" s="88"/>
      <c r="FH20" s="88"/>
      <c r="FL20" s="88"/>
      <c r="FP20" s="88"/>
      <c r="FT20" s="88"/>
      <c r="FX20" s="88"/>
      <c r="GB20" s="88"/>
      <c r="GF20" s="88"/>
      <c r="GJ20" s="88"/>
      <c r="GN20" s="88"/>
    </row>
    <row r="21" spans="1:196" ht="18" customHeight="1" x14ac:dyDescent="0.2">
      <c r="A21" s="109" t="s">
        <v>336</v>
      </c>
      <c r="B21" s="94" t="s">
        <v>35</v>
      </c>
      <c r="C21" s="266">
        <f>D21*('BDI '!$D$23+1)</f>
        <v>11.29</v>
      </c>
      <c r="D21" s="261">
        <v>9.7899999999999991</v>
      </c>
      <c r="E21" s="458"/>
      <c r="H21" s="88"/>
      <c r="K21" s="93"/>
      <c r="L21" s="88"/>
      <c r="P21" s="88"/>
      <c r="T21" s="88"/>
      <c r="X21" s="88"/>
      <c r="AB21" s="88"/>
      <c r="AF21" s="88"/>
      <c r="AJ21" s="88"/>
      <c r="AN21" s="88"/>
      <c r="AR21" s="88"/>
      <c r="AV21" s="88"/>
      <c r="AZ21" s="88"/>
      <c r="BD21" s="88"/>
      <c r="BH21" s="88"/>
      <c r="BL21" s="88"/>
      <c r="BP21" s="88"/>
      <c r="BT21" s="88"/>
      <c r="BX21" s="88"/>
      <c r="CB21" s="88"/>
      <c r="CF21" s="88"/>
      <c r="CJ21" s="88"/>
      <c r="CN21" s="88"/>
      <c r="CR21" s="88"/>
      <c r="CV21" s="88"/>
      <c r="CZ21" s="88"/>
      <c r="DD21" s="88"/>
      <c r="DH21" s="88"/>
      <c r="DL21" s="88"/>
      <c r="DP21" s="88"/>
      <c r="DT21" s="88"/>
      <c r="DX21" s="88"/>
      <c r="EB21" s="88"/>
      <c r="EF21" s="88"/>
      <c r="EJ21" s="88"/>
      <c r="EN21" s="88"/>
      <c r="ER21" s="88"/>
      <c r="EV21" s="88"/>
      <c r="EZ21" s="88"/>
      <c r="FD21" s="88"/>
      <c r="FH21" s="88"/>
      <c r="FL21" s="88"/>
      <c r="FP21" s="88"/>
      <c r="FT21" s="88"/>
      <c r="FX21" s="88"/>
      <c r="GB21" s="88"/>
      <c r="GF21" s="88"/>
      <c r="GJ21" s="88"/>
      <c r="GN21" s="88"/>
    </row>
    <row r="22" spans="1:196" ht="18" customHeight="1" x14ac:dyDescent="0.2">
      <c r="A22" s="109" t="s">
        <v>788</v>
      </c>
      <c r="B22" s="94" t="s">
        <v>30</v>
      </c>
      <c r="C22" s="266">
        <f>D22*('BDI '!$D$23+1)</f>
        <v>102.38</v>
      </c>
      <c r="D22" s="261">
        <v>88.81</v>
      </c>
      <c r="E22" s="458"/>
      <c r="H22" s="88"/>
      <c r="K22" s="93"/>
      <c r="L22" s="88"/>
      <c r="P22" s="88"/>
      <c r="T22" s="88"/>
      <c r="X22" s="88"/>
      <c r="AB22" s="88"/>
      <c r="AF22" s="88"/>
      <c r="AJ22" s="88"/>
      <c r="AN22" s="88"/>
      <c r="AR22" s="88"/>
      <c r="AV22" s="88"/>
      <c r="AZ22" s="88"/>
      <c r="BD22" s="88"/>
      <c r="BH22" s="88"/>
      <c r="BL22" s="88"/>
      <c r="BP22" s="88"/>
      <c r="BT22" s="88"/>
      <c r="BX22" s="88"/>
      <c r="CB22" s="88"/>
      <c r="CF22" s="88"/>
      <c r="CJ22" s="88"/>
      <c r="CN22" s="88"/>
      <c r="CR22" s="88"/>
      <c r="CV22" s="88"/>
      <c r="CZ22" s="88"/>
      <c r="DD22" s="88"/>
      <c r="DH22" s="88"/>
      <c r="DL22" s="88"/>
      <c r="DP22" s="88"/>
      <c r="DT22" s="88"/>
      <c r="DX22" s="88"/>
      <c r="EB22" s="88"/>
      <c r="EF22" s="88"/>
      <c r="EJ22" s="88"/>
      <c r="EN22" s="88"/>
      <c r="ER22" s="88"/>
      <c r="EV22" s="88"/>
      <c r="EZ22" s="88"/>
      <c r="FD22" s="88"/>
      <c r="FH22" s="88"/>
      <c r="FL22" s="88"/>
      <c r="FP22" s="88"/>
      <c r="FT22" s="88"/>
      <c r="FX22" s="88"/>
      <c r="GB22" s="88"/>
      <c r="GF22" s="88"/>
      <c r="GJ22" s="88"/>
      <c r="GN22" s="88"/>
    </row>
    <row r="23" spans="1:196" s="414" customFormat="1" ht="18" customHeight="1" x14ac:dyDescent="0.2">
      <c r="A23" s="109" t="s">
        <v>785</v>
      </c>
      <c r="B23" s="94" t="s">
        <v>30</v>
      </c>
      <c r="C23" s="266">
        <f>D23*('BDI '!$D$23+1)</f>
        <v>71.819999999999993</v>
      </c>
      <c r="D23" s="261">
        <v>62.3</v>
      </c>
      <c r="E23" s="458"/>
      <c r="F23" s="413"/>
      <c r="H23" s="416"/>
      <c r="I23" s="413"/>
      <c r="J23" s="413"/>
      <c r="K23" s="415"/>
      <c r="L23" s="416"/>
      <c r="M23" s="413"/>
      <c r="N23" s="413"/>
      <c r="P23" s="416"/>
      <c r="Q23" s="413"/>
      <c r="R23" s="413"/>
      <c r="T23" s="416"/>
      <c r="U23" s="413"/>
      <c r="V23" s="413"/>
      <c r="X23" s="416"/>
      <c r="Y23" s="413"/>
      <c r="Z23" s="413"/>
      <c r="AB23" s="416"/>
      <c r="AC23" s="413"/>
      <c r="AD23" s="413"/>
      <c r="AF23" s="416"/>
      <c r="AG23" s="413"/>
      <c r="AH23" s="413"/>
      <c r="AJ23" s="416"/>
      <c r="AK23" s="413"/>
      <c r="AL23" s="413"/>
      <c r="AN23" s="416"/>
      <c r="AO23" s="413"/>
      <c r="AP23" s="413"/>
      <c r="AR23" s="416"/>
      <c r="AS23" s="413"/>
      <c r="AT23" s="413"/>
      <c r="AV23" s="416"/>
      <c r="AW23" s="413"/>
      <c r="AX23" s="413"/>
      <c r="AZ23" s="416"/>
      <c r="BA23" s="413"/>
      <c r="BB23" s="413"/>
      <c r="BD23" s="416"/>
      <c r="BE23" s="413"/>
      <c r="BF23" s="413"/>
      <c r="BH23" s="416"/>
      <c r="BI23" s="413"/>
      <c r="BJ23" s="413"/>
      <c r="BL23" s="416"/>
      <c r="BM23" s="413"/>
      <c r="BN23" s="413"/>
      <c r="BP23" s="416"/>
      <c r="BQ23" s="413"/>
      <c r="BR23" s="413"/>
      <c r="BT23" s="416"/>
      <c r="BU23" s="413"/>
      <c r="BV23" s="413"/>
      <c r="BX23" s="416"/>
      <c r="BY23" s="413"/>
      <c r="BZ23" s="413"/>
      <c r="CB23" s="416"/>
      <c r="CC23" s="413"/>
      <c r="CD23" s="413"/>
      <c r="CF23" s="416"/>
      <c r="CG23" s="413"/>
      <c r="CH23" s="413"/>
      <c r="CJ23" s="416"/>
      <c r="CK23" s="413"/>
      <c r="CL23" s="413"/>
      <c r="CN23" s="416"/>
      <c r="CO23" s="413"/>
      <c r="CP23" s="413"/>
      <c r="CR23" s="416"/>
      <c r="CS23" s="413"/>
      <c r="CT23" s="413"/>
      <c r="CV23" s="416"/>
      <c r="CW23" s="413"/>
      <c r="CX23" s="413"/>
      <c r="CZ23" s="416"/>
      <c r="DA23" s="413"/>
      <c r="DB23" s="413"/>
      <c r="DD23" s="416"/>
      <c r="DE23" s="413"/>
      <c r="DF23" s="413"/>
      <c r="DH23" s="416"/>
      <c r="DI23" s="413"/>
      <c r="DJ23" s="413"/>
      <c r="DL23" s="416"/>
      <c r="DM23" s="413"/>
      <c r="DN23" s="413"/>
      <c r="DP23" s="416"/>
      <c r="DQ23" s="413"/>
      <c r="DR23" s="413"/>
      <c r="DT23" s="416"/>
      <c r="DU23" s="413"/>
      <c r="DV23" s="413"/>
      <c r="DX23" s="416"/>
      <c r="DY23" s="413"/>
      <c r="DZ23" s="413"/>
      <c r="EB23" s="416"/>
      <c r="EC23" s="413"/>
      <c r="ED23" s="413"/>
      <c r="EF23" s="416"/>
      <c r="EG23" s="413"/>
      <c r="EH23" s="413"/>
      <c r="EJ23" s="416"/>
      <c r="EK23" s="413"/>
      <c r="EL23" s="413"/>
      <c r="EN23" s="416"/>
      <c r="EO23" s="413"/>
      <c r="EP23" s="413"/>
      <c r="ER23" s="416"/>
      <c r="ES23" s="413"/>
      <c r="ET23" s="413"/>
      <c r="EV23" s="416"/>
      <c r="EW23" s="413"/>
      <c r="EX23" s="413"/>
      <c r="EZ23" s="416"/>
      <c r="FA23" s="413"/>
      <c r="FB23" s="413"/>
      <c r="FD23" s="416"/>
      <c r="FE23" s="413"/>
      <c r="FF23" s="413"/>
      <c r="FH23" s="416"/>
      <c r="FI23" s="413"/>
      <c r="FJ23" s="413"/>
      <c r="FL23" s="416"/>
      <c r="FM23" s="413"/>
      <c r="FN23" s="413"/>
      <c r="FP23" s="416"/>
      <c r="FQ23" s="413"/>
      <c r="FR23" s="413"/>
      <c r="FT23" s="416"/>
      <c r="FU23" s="413"/>
      <c r="FV23" s="413"/>
      <c r="FX23" s="416"/>
      <c r="FY23" s="413"/>
      <c r="FZ23" s="413"/>
      <c r="GB23" s="416"/>
      <c r="GC23" s="413"/>
      <c r="GD23" s="413"/>
      <c r="GF23" s="416"/>
      <c r="GG23" s="413"/>
      <c r="GH23" s="413"/>
      <c r="GJ23" s="416"/>
      <c r="GK23" s="413"/>
      <c r="GL23" s="413"/>
      <c r="GN23" s="416"/>
    </row>
    <row r="24" spans="1:196" ht="18" customHeight="1" x14ac:dyDescent="0.2">
      <c r="A24" s="109" t="s">
        <v>274</v>
      </c>
      <c r="B24" s="94" t="s">
        <v>30</v>
      </c>
      <c r="C24" s="266">
        <f>D24*('BDI '!$D$23+1)</f>
        <v>64.5</v>
      </c>
      <c r="D24" s="261">
        <v>55.95</v>
      </c>
      <c r="E24" s="458"/>
      <c r="H24" s="88"/>
      <c r="K24" s="93"/>
      <c r="L24" s="88"/>
      <c r="P24" s="88"/>
      <c r="T24" s="88"/>
      <c r="X24" s="88"/>
      <c r="AB24" s="88"/>
      <c r="AF24" s="88"/>
      <c r="AJ24" s="88"/>
      <c r="AN24" s="88"/>
      <c r="AR24" s="88"/>
      <c r="AV24" s="88"/>
      <c r="AZ24" s="88"/>
      <c r="BD24" s="88"/>
      <c r="BH24" s="88"/>
      <c r="BL24" s="88"/>
      <c r="BP24" s="88"/>
      <c r="BT24" s="88"/>
      <c r="BX24" s="88"/>
      <c r="CB24" s="88"/>
      <c r="CF24" s="88"/>
      <c r="CJ24" s="88"/>
      <c r="CN24" s="88"/>
      <c r="CR24" s="88"/>
      <c r="CV24" s="88"/>
      <c r="CZ24" s="88"/>
      <c r="DD24" s="88"/>
      <c r="DH24" s="88"/>
      <c r="DL24" s="88"/>
      <c r="DP24" s="88"/>
      <c r="DT24" s="88"/>
      <c r="DX24" s="88"/>
      <c r="EB24" s="88"/>
      <c r="EF24" s="88"/>
      <c r="EJ24" s="88"/>
      <c r="EN24" s="88"/>
      <c r="ER24" s="88"/>
      <c r="EV24" s="88"/>
      <c r="EZ24" s="88"/>
      <c r="FD24" s="88"/>
      <c r="FH24" s="88"/>
      <c r="FL24" s="88"/>
      <c r="FP24" s="88"/>
      <c r="FT24" s="88"/>
      <c r="FX24" s="88"/>
      <c r="GB24" s="88"/>
      <c r="GF24" s="88"/>
      <c r="GJ24" s="88"/>
      <c r="GN24" s="88"/>
    </row>
    <row r="25" spans="1:196" ht="18" hidden="1" customHeight="1" x14ac:dyDescent="0.2">
      <c r="A25" s="448" t="s">
        <v>394</v>
      </c>
      <c r="B25" s="94" t="s">
        <v>35</v>
      </c>
      <c r="C25" s="266">
        <v>0</v>
      </c>
      <c r="D25" s="266"/>
      <c r="H25" s="88"/>
      <c r="K25" s="93"/>
      <c r="L25" s="88"/>
      <c r="P25" s="88"/>
      <c r="T25" s="88"/>
      <c r="X25" s="88"/>
      <c r="AB25" s="88"/>
      <c r="AF25" s="88"/>
      <c r="AJ25" s="88"/>
      <c r="AN25" s="88"/>
      <c r="AR25" s="88"/>
      <c r="AV25" s="88"/>
      <c r="AZ25" s="88"/>
      <c r="BD25" s="88"/>
      <c r="BH25" s="88"/>
      <c r="BL25" s="88"/>
      <c r="BP25" s="88"/>
      <c r="BT25" s="88"/>
      <c r="BX25" s="88"/>
      <c r="CB25" s="88"/>
      <c r="CF25" s="88"/>
      <c r="CJ25" s="88"/>
      <c r="CN25" s="88"/>
      <c r="CR25" s="88"/>
      <c r="CV25" s="88"/>
      <c r="CZ25" s="88"/>
      <c r="DD25" s="88"/>
      <c r="DH25" s="88"/>
      <c r="DL25" s="88"/>
      <c r="DP25" s="88"/>
      <c r="DT25" s="88"/>
      <c r="DX25" s="88"/>
      <c r="EB25" s="88"/>
      <c r="EF25" s="88"/>
      <c r="EJ25" s="88"/>
      <c r="EN25" s="88"/>
      <c r="ER25" s="88"/>
      <c r="EV25" s="88"/>
      <c r="EZ25" s="88"/>
      <c r="FD25" s="88"/>
      <c r="FH25" s="88"/>
      <c r="FL25" s="88"/>
      <c r="FP25" s="88"/>
      <c r="FT25" s="88"/>
      <c r="FX25" s="88"/>
      <c r="GB25" s="88"/>
      <c r="GF25" s="88"/>
      <c r="GJ25" s="88"/>
      <c r="GN25" s="88"/>
    </row>
    <row r="26" spans="1:196" ht="18" hidden="1" customHeight="1" x14ac:dyDescent="0.2">
      <c r="A26" s="108" t="s">
        <v>333</v>
      </c>
      <c r="B26" s="94" t="s">
        <v>30</v>
      </c>
      <c r="C26" s="266">
        <v>0</v>
      </c>
      <c r="D26" s="266"/>
      <c r="H26" s="88"/>
      <c r="K26" s="93"/>
      <c r="L26" s="88"/>
      <c r="P26" s="88"/>
      <c r="T26" s="88"/>
      <c r="X26" s="88"/>
      <c r="AB26" s="88"/>
      <c r="AF26" s="88"/>
      <c r="AJ26" s="88"/>
      <c r="AN26" s="88"/>
      <c r="AR26" s="88"/>
      <c r="AV26" s="88"/>
      <c r="AZ26" s="88"/>
      <c r="BD26" s="88"/>
      <c r="BH26" s="88"/>
      <c r="BL26" s="88"/>
      <c r="BP26" s="88"/>
      <c r="BT26" s="88"/>
      <c r="BX26" s="88"/>
      <c r="CB26" s="88"/>
      <c r="CF26" s="88"/>
      <c r="CJ26" s="88"/>
      <c r="CN26" s="88"/>
      <c r="CR26" s="88"/>
      <c r="CV26" s="88"/>
      <c r="CZ26" s="88"/>
      <c r="DD26" s="88"/>
      <c r="DH26" s="88"/>
      <c r="DL26" s="88"/>
      <c r="DP26" s="88"/>
      <c r="DT26" s="88"/>
      <c r="DX26" s="88"/>
      <c r="EB26" s="88"/>
      <c r="EF26" s="88"/>
      <c r="EJ26" s="88"/>
      <c r="EN26" s="88"/>
      <c r="ER26" s="88"/>
      <c r="EV26" s="88"/>
      <c r="EZ26" s="88"/>
      <c r="FD26" s="88"/>
      <c r="FH26" s="88"/>
      <c r="FL26" s="88"/>
      <c r="FP26" s="88"/>
      <c r="FT26" s="88"/>
      <c r="FX26" s="88"/>
      <c r="GB26" s="88"/>
      <c r="GF26" s="88"/>
      <c r="GJ26" s="88"/>
      <c r="GN26" s="88"/>
    </row>
    <row r="27" spans="1:196" ht="18" hidden="1" customHeight="1" x14ac:dyDescent="0.2">
      <c r="A27" s="108" t="s">
        <v>332</v>
      </c>
      <c r="B27" s="94" t="s">
        <v>30</v>
      </c>
      <c r="C27" s="266">
        <v>0</v>
      </c>
      <c r="D27" s="266"/>
      <c r="H27" s="88"/>
      <c r="K27" s="93"/>
      <c r="L27" s="88"/>
      <c r="P27" s="88"/>
      <c r="T27" s="88"/>
      <c r="X27" s="88"/>
      <c r="AB27" s="88"/>
      <c r="AF27" s="88"/>
      <c r="AJ27" s="88"/>
      <c r="AN27" s="88"/>
      <c r="AR27" s="88"/>
      <c r="AV27" s="88"/>
      <c r="AZ27" s="88"/>
      <c r="BD27" s="88"/>
      <c r="BH27" s="88"/>
      <c r="BL27" s="88"/>
      <c r="BP27" s="88"/>
      <c r="BT27" s="88"/>
      <c r="BX27" s="88"/>
      <c r="CB27" s="88"/>
      <c r="CF27" s="88"/>
      <c r="CJ27" s="88"/>
      <c r="CN27" s="88"/>
      <c r="CR27" s="88"/>
      <c r="CV27" s="88"/>
      <c r="CZ27" s="88"/>
      <c r="DD27" s="88"/>
      <c r="DH27" s="88"/>
      <c r="DL27" s="88"/>
      <c r="DP27" s="88"/>
      <c r="DT27" s="88"/>
      <c r="DX27" s="88"/>
      <c r="EB27" s="88"/>
      <c r="EF27" s="88"/>
      <c r="EJ27" s="88"/>
      <c r="EN27" s="88"/>
      <c r="ER27" s="88"/>
      <c r="EV27" s="88"/>
      <c r="EZ27" s="88"/>
      <c r="FD27" s="88"/>
      <c r="FH27" s="88"/>
      <c r="FL27" s="88"/>
      <c r="FP27" s="88"/>
      <c r="FT27" s="88"/>
      <c r="FX27" s="88"/>
      <c r="GB27" s="88"/>
      <c r="GF27" s="88"/>
      <c r="GJ27" s="88"/>
      <c r="GN27" s="88"/>
    </row>
    <row r="28" spans="1:196" ht="18" hidden="1" customHeight="1" x14ac:dyDescent="0.2">
      <c r="A28" s="108" t="s">
        <v>334</v>
      </c>
      <c r="B28" s="94" t="s">
        <v>30</v>
      </c>
      <c r="C28" s="266">
        <v>0</v>
      </c>
      <c r="D28" s="266"/>
      <c r="H28" s="88"/>
      <c r="K28" s="93"/>
      <c r="L28" s="88"/>
      <c r="P28" s="88"/>
      <c r="T28" s="88"/>
      <c r="X28" s="88"/>
      <c r="AB28" s="88"/>
      <c r="AF28" s="88"/>
      <c r="AJ28" s="88"/>
      <c r="AN28" s="88"/>
      <c r="AR28" s="88"/>
      <c r="AV28" s="88"/>
      <c r="AZ28" s="88"/>
      <c r="BD28" s="88"/>
      <c r="BH28" s="88"/>
      <c r="BL28" s="88"/>
      <c r="BP28" s="88"/>
      <c r="BT28" s="88"/>
      <c r="BX28" s="88"/>
      <c r="CB28" s="88"/>
      <c r="CF28" s="88"/>
      <c r="CJ28" s="88"/>
      <c r="CN28" s="88"/>
      <c r="CR28" s="88"/>
      <c r="CV28" s="88"/>
      <c r="CZ28" s="88"/>
      <c r="DD28" s="88"/>
      <c r="DH28" s="88"/>
      <c r="DL28" s="88"/>
      <c r="DP28" s="88"/>
      <c r="DT28" s="88"/>
      <c r="DX28" s="88"/>
      <c r="EB28" s="88"/>
      <c r="EF28" s="88"/>
      <c r="EJ28" s="88"/>
      <c r="EN28" s="88"/>
      <c r="ER28" s="88"/>
      <c r="EV28" s="88"/>
      <c r="EZ28" s="88"/>
      <c r="FD28" s="88"/>
      <c r="FH28" s="88"/>
      <c r="FL28" s="88"/>
      <c r="FP28" s="88"/>
      <c r="FT28" s="88"/>
      <c r="FX28" s="88"/>
      <c r="GB28" s="88"/>
      <c r="GF28" s="88"/>
      <c r="GJ28" s="88"/>
      <c r="GN28" s="88"/>
    </row>
    <row r="29" spans="1:196" ht="18" hidden="1" customHeight="1" x14ac:dyDescent="0.2">
      <c r="A29" s="108" t="s">
        <v>331</v>
      </c>
      <c r="B29" s="94" t="s">
        <v>30</v>
      </c>
      <c r="C29" s="266">
        <v>0</v>
      </c>
      <c r="D29" s="266"/>
      <c r="H29" s="88"/>
      <c r="K29" s="93"/>
      <c r="L29" s="88"/>
      <c r="P29" s="88"/>
      <c r="T29" s="88"/>
      <c r="X29" s="88"/>
      <c r="AB29" s="88"/>
      <c r="AF29" s="88"/>
      <c r="AJ29" s="88"/>
      <c r="AN29" s="88"/>
      <c r="AR29" s="88"/>
      <c r="AV29" s="88"/>
      <c r="AZ29" s="88"/>
      <c r="BD29" s="88"/>
      <c r="BH29" s="88"/>
      <c r="BL29" s="88"/>
      <c r="BP29" s="88"/>
      <c r="BT29" s="88"/>
      <c r="BX29" s="88"/>
      <c r="CB29" s="88"/>
      <c r="CF29" s="88"/>
      <c r="CJ29" s="88"/>
      <c r="CN29" s="88"/>
      <c r="CR29" s="88"/>
      <c r="CV29" s="88"/>
      <c r="CZ29" s="88"/>
      <c r="DD29" s="88"/>
      <c r="DH29" s="88"/>
      <c r="DL29" s="88"/>
      <c r="DP29" s="88"/>
      <c r="DT29" s="88"/>
      <c r="DX29" s="88"/>
      <c r="EB29" s="88"/>
      <c r="EF29" s="88"/>
      <c r="EJ29" s="88"/>
      <c r="EN29" s="88"/>
      <c r="ER29" s="88"/>
      <c r="EV29" s="88"/>
      <c r="EZ29" s="88"/>
      <c r="FD29" s="88"/>
      <c r="FH29" s="88"/>
      <c r="FL29" s="88"/>
      <c r="FP29" s="88"/>
      <c r="FT29" s="88"/>
      <c r="FX29" s="88"/>
      <c r="GB29" s="88"/>
      <c r="GF29" s="88"/>
      <c r="GJ29" s="88"/>
      <c r="GN29" s="88"/>
    </row>
    <row r="30" spans="1:196" ht="18" hidden="1" customHeight="1" x14ac:dyDescent="0.2">
      <c r="A30" s="108" t="s">
        <v>335</v>
      </c>
      <c r="B30" s="94" t="s">
        <v>30</v>
      </c>
      <c r="C30" s="266">
        <v>0</v>
      </c>
      <c r="D30" s="266"/>
      <c r="H30" s="88"/>
      <c r="K30" s="93"/>
      <c r="L30" s="88"/>
      <c r="P30" s="88"/>
      <c r="T30" s="88"/>
      <c r="X30" s="88"/>
      <c r="AB30" s="88"/>
      <c r="AF30" s="88"/>
      <c r="AJ30" s="88"/>
      <c r="AN30" s="88"/>
      <c r="AR30" s="88"/>
      <c r="AV30" s="88"/>
      <c r="AZ30" s="88"/>
      <c r="BD30" s="88"/>
      <c r="BH30" s="88"/>
      <c r="BL30" s="88"/>
      <c r="BP30" s="88"/>
      <c r="BT30" s="88"/>
      <c r="BX30" s="88"/>
      <c r="CB30" s="88"/>
      <c r="CF30" s="88"/>
      <c r="CJ30" s="88"/>
      <c r="CN30" s="88"/>
      <c r="CR30" s="88"/>
      <c r="CV30" s="88"/>
      <c r="CZ30" s="88"/>
      <c r="DD30" s="88"/>
      <c r="DH30" s="88"/>
      <c r="DL30" s="88"/>
      <c r="DP30" s="88"/>
      <c r="DT30" s="88"/>
      <c r="DX30" s="88"/>
      <c r="EB30" s="88"/>
      <c r="EF30" s="88"/>
      <c r="EJ30" s="88"/>
      <c r="EN30" s="88"/>
      <c r="ER30" s="88"/>
      <c r="EV30" s="88"/>
      <c r="EZ30" s="88"/>
      <c r="FD30" s="88"/>
      <c r="FH30" s="88"/>
      <c r="FL30" s="88"/>
      <c r="FP30" s="88"/>
      <c r="FT30" s="88"/>
      <c r="FX30" s="88"/>
      <c r="GB30" s="88"/>
      <c r="GF30" s="88"/>
      <c r="GJ30" s="88"/>
      <c r="GN30" s="88"/>
    </row>
    <row r="31" spans="1:196" ht="18" customHeight="1" x14ac:dyDescent="0.2">
      <c r="A31" s="448" t="s">
        <v>429</v>
      </c>
      <c r="B31" s="94" t="s">
        <v>35</v>
      </c>
      <c r="C31" s="266">
        <f>D31*('BDI '!$D$23+1)</f>
        <v>23.38</v>
      </c>
      <c r="D31" s="261">
        <v>20.28</v>
      </c>
      <c r="E31" s="458"/>
      <c r="H31" s="88"/>
      <c r="K31" s="93"/>
      <c r="L31" s="88"/>
      <c r="P31" s="88"/>
      <c r="T31" s="88"/>
      <c r="X31" s="88"/>
      <c r="AB31" s="88"/>
      <c r="AF31" s="88"/>
      <c r="AJ31" s="88"/>
      <c r="AN31" s="88"/>
      <c r="AR31" s="88"/>
      <c r="AV31" s="88"/>
      <c r="AZ31" s="88"/>
      <c r="BD31" s="88"/>
      <c r="BH31" s="88"/>
      <c r="BL31" s="88"/>
      <c r="BP31" s="88"/>
      <c r="BT31" s="88"/>
      <c r="BX31" s="88"/>
      <c r="CB31" s="88"/>
      <c r="CF31" s="88"/>
      <c r="CJ31" s="88"/>
      <c r="CN31" s="88"/>
      <c r="CR31" s="88"/>
      <c r="CV31" s="88"/>
      <c r="CZ31" s="88"/>
      <c r="DD31" s="88"/>
      <c r="DH31" s="88"/>
      <c r="DL31" s="88"/>
      <c r="DP31" s="88"/>
      <c r="DT31" s="88"/>
      <c r="DX31" s="88"/>
      <c r="EB31" s="88"/>
      <c r="EF31" s="88"/>
      <c r="EJ31" s="88"/>
      <c r="EN31" s="88"/>
      <c r="ER31" s="88"/>
      <c r="EV31" s="88"/>
      <c r="EZ31" s="88"/>
      <c r="FD31" s="88"/>
      <c r="FH31" s="88"/>
      <c r="FL31" s="88"/>
      <c r="FP31" s="88"/>
      <c r="FT31" s="88"/>
      <c r="FX31" s="88"/>
      <c r="GB31" s="88"/>
      <c r="GF31" s="88"/>
      <c r="GJ31" s="88"/>
      <c r="GN31" s="88"/>
    </row>
    <row r="32" spans="1:196" ht="18" customHeight="1" x14ac:dyDescent="0.2">
      <c r="A32" s="448" t="s">
        <v>574</v>
      </c>
      <c r="B32" s="94" t="s">
        <v>35</v>
      </c>
      <c r="C32" s="266">
        <f>D32*('BDI '!$D$23+1)</f>
        <v>8.24</v>
      </c>
      <c r="D32" s="261">
        <v>7.15</v>
      </c>
      <c r="E32" s="458"/>
      <c r="H32" s="88"/>
      <c r="K32" s="93"/>
      <c r="L32" s="88"/>
      <c r="P32" s="88"/>
      <c r="T32" s="88"/>
      <c r="X32" s="88"/>
      <c r="AB32" s="88"/>
      <c r="AF32" s="88"/>
      <c r="AJ32" s="88"/>
      <c r="AN32" s="88"/>
      <c r="AR32" s="88"/>
      <c r="AV32" s="88"/>
      <c r="AZ32" s="88"/>
      <c r="BD32" s="88"/>
      <c r="BH32" s="88"/>
      <c r="BL32" s="88"/>
      <c r="BP32" s="88"/>
      <c r="BT32" s="88"/>
      <c r="BX32" s="88"/>
      <c r="CB32" s="88"/>
      <c r="CF32" s="88"/>
      <c r="CJ32" s="88"/>
      <c r="CN32" s="88"/>
      <c r="CR32" s="88"/>
      <c r="CV32" s="88"/>
      <c r="CZ32" s="88"/>
      <c r="DD32" s="88"/>
      <c r="DH32" s="88"/>
      <c r="DL32" s="88"/>
      <c r="DP32" s="88"/>
      <c r="DT32" s="88"/>
      <c r="DX32" s="88"/>
      <c r="EB32" s="88"/>
      <c r="EF32" s="88"/>
      <c r="EJ32" s="88"/>
      <c r="EN32" s="88"/>
      <c r="ER32" s="88"/>
      <c r="EV32" s="88"/>
      <c r="EZ32" s="88"/>
      <c r="FD32" s="88"/>
      <c r="FH32" s="88"/>
      <c r="FL32" s="88"/>
      <c r="FP32" s="88"/>
      <c r="FT32" s="88"/>
      <c r="FX32" s="88"/>
      <c r="GB32" s="88"/>
      <c r="GF32" s="88"/>
      <c r="GJ32" s="88"/>
      <c r="GN32" s="88"/>
    </row>
    <row r="33" spans="1:196" s="414" customFormat="1" ht="18" customHeight="1" x14ac:dyDescent="0.2">
      <c r="A33" s="109" t="s">
        <v>787</v>
      </c>
      <c r="B33" s="94" t="s">
        <v>30</v>
      </c>
      <c r="C33" s="266">
        <f>D33*('BDI '!$D$23+1)</f>
        <v>157.35</v>
      </c>
      <c r="D33" s="261">
        <v>136.49</v>
      </c>
      <c r="E33" s="458"/>
      <c r="F33" s="413"/>
      <c r="H33" s="416"/>
      <c r="I33" s="413"/>
      <c r="J33" s="413"/>
      <c r="K33" s="415"/>
      <c r="L33" s="416"/>
      <c r="M33" s="413"/>
      <c r="N33" s="413"/>
      <c r="P33" s="416"/>
      <c r="Q33" s="413"/>
      <c r="R33" s="413"/>
      <c r="T33" s="416"/>
      <c r="U33" s="413"/>
      <c r="V33" s="413"/>
      <c r="X33" s="416"/>
      <c r="Y33" s="413"/>
      <c r="Z33" s="413"/>
      <c r="AB33" s="416"/>
      <c r="AC33" s="413"/>
      <c r="AD33" s="413"/>
      <c r="AF33" s="416"/>
      <c r="AG33" s="413"/>
      <c r="AH33" s="413"/>
      <c r="AJ33" s="416"/>
      <c r="AK33" s="413"/>
      <c r="AL33" s="413"/>
      <c r="AN33" s="416"/>
      <c r="AO33" s="413"/>
      <c r="AP33" s="413"/>
      <c r="AR33" s="416"/>
      <c r="AS33" s="413"/>
      <c r="AT33" s="413"/>
      <c r="AV33" s="416"/>
      <c r="AW33" s="413"/>
      <c r="AX33" s="413"/>
      <c r="AZ33" s="416"/>
      <c r="BA33" s="413"/>
      <c r="BB33" s="413"/>
      <c r="BD33" s="416"/>
      <c r="BE33" s="413"/>
      <c r="BF33" s="413"/>
      <c r="BH33" s="416"/>
      <c r="BI33" s="413"/>
      <c r="BJ33" s="413"/>
      <c r="BL33" s="416"/>
      <c r="BM33" s="413"/>
      <c r="BN33" s="413"/>
      <c r="BP33" s="416"/>
      <c r="BQ33" s="413"/>
      <c r="BR33" s="413"/>
      <c r="BT33" s="416"/>
      <c r="BU33" s="413"/>
      <c r="BV33" s="413"/>
      <c r="BX33" s="416"/>
      <c r="BY33" s="413"/>
      <c r="BZ33" s="413"/>
      <c r="CB33" s="416"/>
      <c r="CC33" s="413"/>
      <c r="CD33" s="413"/>
      <c r="CF33" s="416"/>
      <c r="CG33" s="413"/>
      <c r="CH33" s="413"/>
      <c r="CJ33" s="416"/>
      <c r="CK33" s="413"/>
      <c r="CL33" s="413"/>
      <c r="CN33" s="416"/>
      <c r="CO33" s="413"/>
      <c r="CP33" s="413"/>
      <c r="CR33" s="416"/>
      <c r="CS33" s="413"/>
      <c r="CT33" s="413"/>
      <c r="CV33" s="416"/>
      <c r="CW33" s="413"/>
      <c r="CX33" s="413"/>
      <c r="CZ33" s="416"/>
      <c r="DA33" s="413"/>
      <c r="DB33" s="413"/>
      <c r="DD33" s="416"/>
      <c r="DE33" s="413"/>
      <c r="DF33" s="413"/>
      <c r="DH33" s="416"/>
      <c r="DI33" s="413"/>
      <c r="DJ33" s="413"/>
      <c r="DL33" s="416"/>
      <c r="DM33" s="413"/>
      <c r="DN33" s="413"/>
      <c r="DP33" s="416"/>
      <c r="DQ33" s="413"/>
      <c r="DR33" s="413"/>
      <c r="DT33" s="416"/>
      <c r="DU33" s="413"/>
      <c r="DV33" s="413"/>
      <c r="DX33" s="416"/>
      <c r="DY33" s="413"/>
      <c r="DZ33" s="413"/>
      <c r="EB33" s="416"/>
      <c r="EC33" s="413"/>
      <c r="ED33" s="413"/>
      <c r="EF33" s="416"/>
      <c r="EG33" s="413"/>
      <c r="EH33" s="413"/>
      <c r="EJ33" s="416"/>
      <c r="EK33" s="413"/>
      <c r="EL33" s="413"/>
      <c r="EN33" s="416"/>
      <c r="EO33" s="413"/>
      <c r="EP33" s="413"/>
      <c r="ER33" s="416"/>
      <c r="ES33" s="413"/>
      <c r="ET33" s="413"/>
      <c r="EV33" s="416"/>
      <c r="EW33" s="413"/>
      <c r="EX33" s="413"/>
      <c r="EZ33" s="416"/>
      <c r="FA33" s="413"/>
      <c r="FB33" s="413"/>
      <c r="FD33" s="416"/>
      <c r="FE33" s="413"/>
      <c r="FF33" s="413"/>
      <c r="FH33" s="416"/>
      <c r="FI33" s="413"/>
      <c r="FJ33" s="413"/>
      <c r="FL33" s="416"/>
      <c r="FM33" s="413"/>
      <c r="FN33" s="413"/>
      <c r="FP33" s="416"/>
      <c r="FQ33" s="413"/>
      <c r="FR33" s="413"/>
      <c r="FT33" s="416"/>
      <c r="FU33" s="413"/>
      <c r="FV33" s="413"/>
      <c r="FX33" s="416"/>
      <c r="FY33" s="413"/>
      <c r="FZ33" s="413"/>
      <c r="GB33" s="416"/>
      <c r="GC33" s="413"/>
      <c r="GD33" s="413"/>
      <c r="GF33" s="416"/>
      <c r="GG33" s="413"/>
      <c r="GH33" s="413"/>
      <c r="GJ33" s="416"/>
      <c r="GK33" s="413"/>
      <c r="GL33" s="413"/>
      <c r="GN33" s="416"/>
    </row>
    <row r="34" spans="1:196" ht="18" customHeight="1" x14ac:dyDescent="0.2">
      <c r="A34" s="109" t="s">
        <v>743</v>
      </c>
      <c r="B34" s="94" t="s">
        <v>35</v>
      </c>
      <c r="C34" s="266">
        <f>D34*('BDI '!$D$23+1)</f>
        <v>71.290000000000006</v>
      </c>
      <c r="D34" s="261">
        <v>61.84</v>
      </c>
      <c r="E34" s="458"/>
      <c r="H34" s="88"/>
      <c r="K34" s="93"/>
      <c r="L34" s="88"/>
      <c r="P34" s="88"/>
      <c r="T34" s="88"/>
      <c r="X34" s="88"/>
      <c r="AB34" s="88"/>
      <c r="AF34" s="88"/>
      <c r="AJ34" s="88"/>
      <c r="AN34" s="88"/>
      <c r="AR34" s="88"/>
      <c r="AV34" s="88"/>
      <c r="AZ34" s="88"/>
      <c r="BD34" s="88"/>
      <c r="BH34" s="88"/>
      <c r="BL34" s="88"/>
      <c r="BP34" s="88"/>
      <c r="BT34" s="88"/>
      <c r="BX34" s="88"/>
      <c r="CB34" s="88"/>
      <c r="CF34" s="88"/>
      <c r="CJ34" s="88"/>
      <c r="CN34" s="88"/>
      <c r="CR34" s="88"/>
      <c r="CV34" s="88"/>
      <c r="CZ34" s="88"/>
      <c r="DD34" s="88"/>
      <c r="DH34" s="88"/>
      <c r="DL34" s="88"/>
      <c r="DP34" s="88"/>
      <c r="DT34" s="88"/>
      <c r="DX34" s="88"/>
      <c r="EB34" s="88"/>
      <c r="EF34" s="88"/>
      <c r="EJ34" s="88"/>
      <c r="EN34" s="88"/>
      <c r="ER34" s="88"/>
      <c r="EV34" s="88"/>
      <c r="EZ34" s="88"/>
      <c r="FD34" s="88"/>
      <c r="FH34" s="88"/>
      <c r="FL34" s="88"/>
      <c r="FP34" s="88"/>
      <c r="FT34" s="88"/>
      <c r="FX34" s="88"/>
      <c r="GB34" s="88"/>
      <c r="GF34" s="88"/>
      <c r="GJ34" s="88"/>
      <c r="GN34" s="88"/>
    </row>
    <row r="35" spans="1:196" ht="18" customHeight="1" x14ac:dyDescent="0.2">
      <c r="A35" s="108" t="s">
        <v>294</v>
      </c>
      <c r="B35" s="94" t="s">
        <v>32</v>
      </c>
      <c r="C35" s="266">
        <f>D35*('BDI '!$D$23+1)</f>
        <v>176.61</v>
      </c>
      <c r="D35" s="261">
        <v>153.19999999999999</v>
      </c>
      <c r="E35" s="458"/>
      <c r="H35" s="88"/>
      <c r="K35" s="93"/>
      <c r="L35" s="88"/>
      <c r="P35" s="88"/>
      <c r="T35" s="88"/>
      <c r="X35" s="88"/>
      <c r="AB35" s="88"/>
      <c r="AF35" s="88"/>
      <c r="AJ35" s="88"/>
      <c r="AN35" s="88"/>
      <c r="AR35" s="88"/>
      <c r="AV35" s="88"/>
      <c r="AZ35" s="88"/>
      <c r="BD35" s="88"/>
      <c r="BH35" s="88"/>
      <c r="BL35" s="88"/>
      <c r="BP35" s="88"/>
      <c r="BT35" s="88"/>
      <c r="BX35" s="88"/>
      <c r="CB35" s="88"/>
      <c r="CF35" s="88"/>
      <c r="CJ35" s="88"/>
      <c r="CN35" s="88"/>
      <c r="CR35" s="88"/>
      <c r="CV35" s="88"/>
      <c r="CZ35" s="88"/>
      <c r="DD35" s="88"/>
      <c r="DH35" s="88"/>
      <c r="DL35" s="88"/>
      <c r="DP35" s="88"/>
      <c r="DT35" s="88"/>
      <c r="DX35" s="88"/>
      <c r="EB35" s="88"/>
      <c r="EF35" s="88"/>
      <c r="EJ35" s="88"/>
      <c r="EN35" s="88"/>
      <c r="ER35" s="88"/>
      <c r="EV35" s="88"/>
      <c r="EZ35" s="88"/>
      <c r="FD35" s="88"/>
      <c r="FH35" s="88"/>
      <c r="FL35" s="88"/>
      <c r="FP35" s="88"/>
      <c r="FT35" s="88"/>
      <c r="FX35" s="88"/>
      <c r="GB35" s="88"/>
      <c r="GF35" s="88"/>
      <c r="GJ35" s="88"/>
      <c r="GN35" s="88"/>
    </row>
    <row r="36" spans="1:196" ht="18" customHeight="1" x14ac:dyDescent="0.2">
      <c r="A36" s="108" t="s">
        <v>292</v>
      </c>
      <c r="B36" s="94" t="s">
        <v>32</v>
      </c>
      <c r="C36" s="266">
        <f>D36*('BDI '!$D$23+1)</f>
        <v>117.74</v>
      </c>
      <c r="D36" s="261">
        <v>102.13</v>
      </c>
      <c r="E36" s="458"/>
      <c r="H36" s="88"/>
      <c r="K36" s="93"/>
      <c r="L36" s="88"/>
      <c r="P36" s="88"/>
      <c r="T36" s="88"/>
      <c r="X36" s="88"/>
      <c r="AB36" s="88"/>
      <c r="AF36" s="88"/>
      <c r="AJ36" s="88"/>
      <c r="AN36" s="88"/>
      <c r="AR36" s="88"/>
      <c r="AV36" s="88"/>
      <c r="AZ36" s="88"/>
      <c r="BD36" s="88"/>
      <c r="BH36" s="88"/>
      <c r="BL36" s="88"/>
      <c r="BP36" s="88"/>
      <c r="BT36" s="88"/>
      <c r="BX36" s="88"/>
      <c r="CB36" s="88"/>
      <c r="CF36" s="88"/>
      <c r="CJ36" s="88"/>
      <c r="CN36" s="88"/>
      <c r="CR36" s="88"/>
      <c r="CV36" s="88"/>
      <c r="CZ36" s="88"/>
      <c r="DD36" s="88"/>
      <c r="DH36" s="88"/>
      <c r="DL36" s="88"/>
      <c r="DP36" s="88"/>
      <c r="DT36" s="88"/>
      <c r="DX36" s="88"/>
      <c r="EB36" s="88"/>
      <c r="EF36" s="88"/>
      <c r="EJ36" s="88"/>
      <c r="EN36" s="88"/>
      <c r="ER36" s="88"/>
      <c r="EV36" s="88"/>
      <c r="EZ36" s="88"/>
      <c r="FD36" s="88"/>
      <c r="FH36" s="88"/>
      <c r="FL36" s="88"/>
      <c r="FP36" s="88"/>
      <c r="FT36" s="88"/>
      <c r="FX36" s="88"/>
      <c r="GB36" s="88"/>
      <c r="GF36" s="88"/>
      <c r="GJ36" s="88"/>
      <c r="GN36" s="88"/>
    </row>
    <row r="37" spans="1:196" ht="18" customHeight="1" x14ac:dyDescent="0.2">
      <c r="A37" s="108" t="s">
        <v>39</v>
      </c>
      <c r="B37" s="94" t="s">
        <v>32</v>
      </c>
      <c r="C37" s="266">
        <f>D37*('BDI '!$D$23+1)</f>
        <v>16.690000000000001</v>
      </c>
      <c r="D37" s="261">
        <v>14.48</v>
      </c>
      <c r="E37" s="458"/>
      <c r="H37" s="88"/>
      <c r="K37" s="93"/>
      <c r="L37" s="88"/>
      <c r="P37" s="88"/>
      <c r="T37" s="88"/>
      <c r="X37" s="88"/>
      <c r="AB37" s="88"/>
      <c r="AF37" s="88"/>
      <c r="AJ37" s="88"/>
      <c r="AN37" s="88"/>
      <c r="AR37" s="88"/>
      <c r="AV37" s="88"/>
      <c r="AZ37" s="88"/>
      <c r="BD37" s="88"/>
      <c r="BH37" s="88"/>
      <c r="BL37" s="88"/>
      <c r="BP37" s="88"/>
      <c r="BT37" s="88"/>
      <c r="BX37" s="88"/>
      <c r="CB37" s="88"/>
      <c r="CF37" s="88"/>
      <c r="CJ37" s="88"/>
      <c r="CN37" s="88"/>
      <c r="CR37" s="88"/>
      <c r="CV37" s="88"/>
      <c r="CZ37" s="88"/>
      <c r="DD37" s="88"/>
      <c r="DH37" s="88"/>
      <c r="DL37" s="88"/>
      <c r="DP37" s="88"/>
      <c r="DT37" s="88"/>
      <c r="DX37" s="88"/>
      <c r="EB37" s="88"/>
      <c r="EF37" s="88"/>
      <c r="EJ37" s="88"/>
      <c r="EN37" s="88"/>
      <c r="ER37" s="88"/>
      <c r="EV37" s="88"/>
      <c r="EZ37" s="88"/>
      <c r="FD37" s="88"/>
      <c r="FH37" s="88"/>
      <c r="FL37" s="88"/>
      <c r="FP37" s="88"/>
      <c r="FT37" s="88"/>
      <c r="FX37" s="88"/>
      <c r="GB37" s="88"/>
      <c r="GF37" s="88"/>
      <c r="GJ37" s="88"/>
      <c r="GN37" s="88"/>
    </row>
    <row r="38" spans="1:196" ht="18" customHeight="1" x14ac:dyDescent="0.2">
      <c r="A38" s="109" t="s">
        <v>726</v>
      </c>
      <c r="B38" s="94" t="s">
        <v>32</v>
      </c>
      <c r="C38" s="266">
        <f>D38*('BDI '!$D$23+1)</f>
        <v>65.58</v>
      </c>
      <c r="D38" s="261">
        <v>56.89</v>
      </c>
      <c r="E38" s="458"/>
      <c r="H38" s="88"/>
      <c r="K38" s="93"/>
      <c r="L38" s="88"/>
      <c r="P38" s="88"/>
      <c r="T38" s="88"/>
      <c r="X38" s="88"/>
      <c r="AB38" s="88"/>
      <c r="AF38" s="88"/>
      <c r="AJ38" s="88"/>
      <c r="AN38" s="88"/>
      <c r="AR38" s="88"/>
      <c r="AV38" s="88"/>
      <c r="AZ38" s="88"/>
      <c r="BD38" s="88"/>
      <c r="BH38" s="88"/>
      <c r="BL38" s="88"/>
      <c r="BP38" s="88"/>
      <c r="BT38" s="88"/>
      <c r="BX38" s="88"/>
      <c r="CB38" s="88"/>
      <c r="CF38" s="88"/>
      <c r="CJ38" s="88"/>
      <c r="CN38" s="88"/>
      <c r="CR38" s="88"/>
      <c r="CV38" s="88"/>
      <c r="CZ38" s="88"/>
      <c r="DD38" s="88"/>
      <c r="DH38" s="88"/>
      <c r="DL38" s="88"/>
      <c r="DP38" s="88"/>
      <c r="DT38" s="88"/>
      <c r="DX38" s="88"/>
      <c r="EB38" s="88"/>
      <c r="EF38" s="88"/>
      <c r="EJ38" s="88"/>
      <c r="EN38" s="88"/>
      <c r="ER38" s="88"/>
      <c r="EV38" s="88"/>
      <c r="EZ38" s="88"/>
      <c r="FD38" s="88"/>
      <c r="FH38" s="88"/>
      <c r="FL38" s="88"/>
      <c r="FP38" s="88"/>
      <c r="FT38" s="88"/>
      <c r="FX38" s="88"/>
      <c r="GB38" s="88"/>
      <c r="GF38" s="88"/>
      <c r="GJ38" s="88"/>
      <c r="GN38" s="88"/>
    </row>
    <row r="39" spans="1:196" ht="18" customHeight="1" x14ac:dyDescent="0.2">
      <c r="A39" s="108" t="s">
        <v>189</v>
      </c>
      <c r="B39" s="94" t="s">
        <v>32</v>
      </c>
      <c r="C39" s="266">
        <f>D39*('BDI '!$D$23+1)</f>
        <v>159.65</v>
      </c>
      <c r="D39" s="261">
        <v>138.49</v>
      </c>
      <c r="E39" s="458"/>
      <c r="H39" s="88"/>
      <c r="K39" s="93"/>
      <c r="L39" s="88"/>
      <c r="P39" s="88"/>
      <c r="T39" s="88"/>
      <c r="X39" s="88"/>
      <c r="AB39" s="88"/>
      <c r="AF39" s="88"/>
      <c r="AJ39" s="88"/>
      <c r="AN39" s="88"/>
      <c r="AR39" s="88"/>
      <c r="AV39" s="88"/>
      <c r="AZ39" s="88"/>
      <c r="BD39" s="88"/>
      <c r="BH39" s="88"/>
      <c r="BL39" s="88"/>
      <c r="BP39" s="88"/>
      <c r="BT39" s="88"/>
      <c r="BX39" s="88"/>
      <c r="CB39" s="88"/>
      <c r="CF39" s="88"/>
      <c r="CJ39" s="88"/>
      <c r="CN39" s="88"/>
      <c r="CR39" s="88"/>
      <c r="CV39" s="88"/>
      <c r="CZ39" s="88"/>
      <c r="DD39" s="88"/>
      <c r="DH39" s="88"/>
      <c r="DL39" s="88"/>
      <c r="DP39" s="88"/>
      <c r="DT39" s="88"/>
      <c r="DX39" s="88"/>
      <c r="EB39" s="88"/>
      <c r="EF39" s="88"/>
      <c r="EJ39" s="88"/>
      <c r="EN39" s="88"/>
      <c r="ER39" s="88"/>
      <c r="EV39" s="88"/>
      <c r="EZ39" s="88"/>
      <c r="FD39" s="88"/>
      <c r="FH39" s="88"/>
      <c r="FL39" s="88"/>
      <c r="FP39" s="88"/>
      <c r="FT39" s="88"/>
      <c r="FX39" s="88"/>
      <c r="GB39" s="88"/>
      <c r="GF39" s="88"/>
      <c r="GJ39" s="88"/>
      <c r="GN39" s="88"/>
    </row>
    <row r="40" spans="1:196" ht="18" customHeight="1" x14ac:dyDescent="0.2">
      <c r="A40" s="108" t="s">
        <v>184</v>
      </c>
      <c r="B40" s="94" t="s">
        <v>32</v>
      </c>
      <c r="C40" s="266">
        <f>D40*('BDI '!$D$23+1)</f>
        <v>1864.39</v>
      </c>
      <c r="D40" s="261">
        <v>1617.27</v>
      </c>
      <c r="E40" s="458"/>
      <c r="H40" s="88"/>
      <c r="K40" s="93"/>
      <c r="L40" s="88"/>
      <c r="P40" s="88"/>
      <c r="T40" s="88"/>
      <c r="X40" s="88"/>
      <c r="AB40" s="88"/>
      <c r="AF40" s="88"/>
      <c r="AJ40" s="88"/>
      <c r="AN40" s="88"/>
      <c r="AR40" s="88"/>
      <c r="AV40" s="88"/>
      <c r="AZ40" s="88"/>
      <c r="BD40" s="88"/>
      <c r="BH40" s="88"/>
      <c r="BL40" s="88"/>
      <c r="BP40" s="88"/>
      <c r="BT40" s="88"/>
      <c r="BX40" s="88"/>
      <c r="CB40" s="88"/>
      <c r="CF40" s="88"/>
      <c r="CJ40" s="88"/>
      <c r="CN40" s="88"/>
      <c r="CR40" s="88"/>
      <c r="CV40" s="88"/>
      <c r="CZ40" s="88"/>
      <c r="DD40" s="88"/>
      <c r="DH40" s="88"/>
      <c r="DL40" s="88"/>
      <c r="DP40" s="88"/>
      <c r="DT40" s="88"/>
      <c r="DX40" s="88"/>
      <c r="EB40" s="88"/>
      <c r="EF40" s="88"/>
      <c r="EJ40" s="88"/>
      <c r="EN40" s="88"/>
      <c r="ER40" s="88"/>
      <c r="EV40" s="88"/>
      <c r="EZ40" s="88"/>
      <c r="FD40" s="88"/>
      <c r="FH40" s="88"/>
      <c r="FL40" s="88"/>
      <c r="FP40" s="88"/>
      <c r="FT40" s="88"/>
      <c r="FX40" s="88"/>
      <c r="GB40" s="88"/>
      <c r="GF40" s="88"/>
      <c r="GJ40" s="88"/>
      <c r="GN40" s="88"/>
    </row>
    <row r="41" spans="1:196" ht="18" customHeight="1" x14ac:dyDescent="0.2">
      <c r="A41" s="108" t="s">
        <v>180</v>
      </c>
      <c r="B41" s="94" t="s">
        <v>32</v>
      </c>
      <c r="C41" s="266">
        <f>D41*('BDI '!$D$23+1)</f>
        <v>712.86</v>
      </c>
      <c r="D41" s="261">
        <v>618.37</v>
      </c>
      <c r="E41" s="458"/>
      <c r="H41" s="88"/>
      <c r="K41" s="93"/>
      <c r="L41" s="88"/>
      <c r="P41" s="88"/>
      <c r="T41" s="88"/>
      <c r="X41" s="88"/>
      <c r="AB41" s="88"/>
      <c r="AF41" s="88"/>
      <c r="AJ41" s="88"/>
      <c r="AN41" s="88"/>
      <c r="AR41" s="88"/>
      <c r="AV41" s="88"/>
      <c r="AZ41" s="88"/>
      <c r="BD41" s="88"/>
      <c r="BH41" s="88"/>
      <c r="BL41" s="88"/>
      <c r="BP41" s="88"/>
      <c r="BT41" s="88"/>
      <c r="BX41" s="88"/>
      <c r="CB41" s="88"/>
      <c r="CF41" s="88"/>
      <c r="CJ41" s="88"/>
      <c r="CN41" s="88"/>
      <c r="CR41" s="88"/>
      <c r="CV41" s="88"/>
      <c r="CZ41" s="88"/>
      <c r="DD41" s="88"/>
      <c r="DH41" s="88"/>
      <c r="DL41" s="88"/>
      <c r="DP41" s="88"/>
      <c r="DT41" s="88"/>
      <c r="DX41" s="88"/>
      <c r="EB41" s="88"/>
      <c r="EF41" s="88"/>
      <c r="EJ41" s="88"/>
      <c r="EN41" s="88"/>
      <c r="ER41" s="88"/>
      <c r="EV41" s="88"/>
      <c r="EZ41" s="88"/>
      <c r="FD41" s="88"/>
      <c r="FH41" s="88"/>
      <c r="FL41" s="88"/>
      <c r="FP41" s="88"/>
      <c r="FT41" s="88"/>
      <c r="FX41" s="88"/>
      <c r="GB41" s="88"/>
      <c r="GF41" s="88"/>
      <c r="GJ41" s="88"/>
      <c r="GN41" s="88"/>
    </row>
    <row r="42" spans="1:196" ht="18" customHeight="1" x14ac:dyDescent="0.2">
      <c r="A42" s="108" t="s">
        <v>182</v>
      </c>
      <c r="B42" s="94" t="s">
        <v>32</v>
      </c>
      <c r="C42" s="266">
        <f>D42*('BDI '!$D$23+1)</f>
        <v>987.04</v>
      </c>
      <c r="D42" s="261">
        <v>856.21</v>
      </c>
      <c r="E42" s="458"/>
      <c r="H42" s="88"/>
      <c r="K42" s="93"/>
      <c r="L42" s="88"/>
      <c r="P42" s="88"/>
      <c r="T42" s="88"/>
      <c r="X42" s="88"/>
      <c r="AB42" s="88"/>
      <c r="AF42" s="88"/>
      <c r="AJ42" s="88"/>
      <c r="AN42" s="88"/>
      <c r="AR42" s="88"/>
      <c r="AV42" s="88"/>
      <c r="AZ42" s="88"/>
      <c r="BD42" s="88"/>
      <c r="BH42" s="88"/>
      <c r="BL42" s="88"/>
      <c r="BP42" s="88"/>
      <c r="BT42" s="88"/>
      <c r="BX42" s="88"/>
      <c r="CB42" s="88"/>
      <c r="CF42" s="88"/>
      <c r="CJ42" s="88"/>
      <c r="CN42" s="88"/>
      <c r="CR42" s="88"/>
      <c r="CV42" s="88"/>
      <c r="CZ42" s="88"/>
      <c r="DD42" s="88"/>
      <c r="DH42" s="88"/>
      <c r="DL42" s="88"/>
      <c r="DP42" s="88"/>
      <c r="DT42" s="88"/>
      <c r="DX42" s="88"/>
      <c r="EB42" s="88"/>
      <c r="EF42" s="88"/>
      <c r="EJ42" s="88"/>
      <c r="EN42" s="88"/>
      <c r="ER42" s="88"/>
      <c r="EV42" s="88"/>
      <c r="EZ42" s="88"/>
      <c r="FD42" s="88"/>
      <c r="FH42" s="88"/>
      <c r="FL42" s="88"/>
      <c r="FP42" s="88"/>
      <c r="FT42" s="88"/>
      <c r="FX42" s="88"/>
      <c r="GB42" s="88"/>
      <c r="GF42" s="88"/>
      <c r="GJ42" s="88"/>
      <c r="GN42" s="88"/>
    </row>
    <row r="43" spans="1:196" ht="18" customHeight="1" x14ac:dyDescent="0.2">
      <c r="A43" s="108" t="s">
        <v>37</v>
      </c>
      <c r="B43" s="94" t="s">
        <v>32</v>
      </c>
      <c r="C43" s="266">
        <f>D43*('BDI '!$D$23+1)</f>
        <v>5.51</v>
      </c>
      <c r="D43" s="261">
        <v>4.78</v>
      </c>
      <c r="E43" s="458"/>
      <c r="H43" s="88"/>
      <c r="K43" s="93"/>
      <c r="L43" s="88"/>
      <c r="P43" s="88"/>
      <c r="T43" s="88"/>
      <c r="X43" s="88"/>
      <c r="AB43" s="88"/>
      <c r="AF43" s="88"/>
      <c r="AJ43" s="88"/>
      <c r="AN43" s="88"/>
      <c r="AR43" s="88"/>
      <c r="AV43" s="88"/>
      <c r="AZ43" s="88"/>
      <c r="BD43" s="88"/>
      <c r="BH43" s="88"/>
      <c r="BL43" s="88"/>
      <c r="BP43" s="88"/>
      <c r="BT43" s="88"/>
      <c r="BX43" s="88"/>
      <c r="CB43" s="88"/>
      <c r="CF43" s="88"/>
      <c r="CJ43" s="88"/>
      <c r="CN43" s="88"/>
      <c r="CR43" s="88"/>
      <c r="CV43" s="88"/>
      <c r="CZ43" s="88"/>
      <c r="DD43" s="88"/>
      <c r="DH43" s="88"/>
      <c r="DL43" s="88"/>
      <c r="DP43" s="88"/>
      <c r="DT43" s="88"/>
      <c r="DX43" s="88"/>
      <c r="EB43" s="88"/>
      <c r="EF43" s="88"/>
      <c r="EJ43" s="88"/>
      <c r="EN43" s="88"/>
      <c r="ER43" s="88"/>
      <c r="EV43" s="88"/>
      <c r="EZ43" s="88"/>
      <c r="FD43" s="88"/>
      <c r="FH43" s="88"/>
      <c r="FL43" s="88"/>
      <c r="FP43" s="88"/>
      <c r="FT43" s="88"/>
      <c r="FX43" s="88"/>
      <c r="GB43" s="88"/>
      <c r="GF43" s="88"/>
      <c r="GJ43" s="88"/>
      <c r="GN43" s="88"/>
    </row>
    <row r="44" spans="1:196" ht="18" customHeight="1" x14ac:dyDescent="0.2">
      <c r="A44" s="108" t="s">
        <v>108</v>
      </c>
      <c r="B44" s="452" t="s">
        <v>32</v>
      </c>
      <c r="C44" s="266">
        <f>D44*('BDI '!$D$23+1)</f>
        <v>357.37</v>
      </c>
      <c r="D44" s="261">
        <v>310</v>
      </c>
      <c r="E44" s="458"/>
      <c r="H44" s="88"/>
      <c r="K44" s="93"/>
      <c r="L44" s="88"/>
      <c r="P44" s="88"/>
      <c r="T44" s="88"/>
      <c r="X44" s="88"/>
      <c r="AB44" s="88"/>
      <c r="AF44" s="88"/>
      <c r="AJ44" s="88"/>
      <c r="AN44" s="88"/>
      <c r="AR44" s="88"/>
      <c r="AV44" s="88"/>
      <c r="AZ44" s="88"/>
      <c r="BD44" s="88"/>
      <c r="BH44" s="88"/>
      <c r="BL44" s="88"/>
      <c r="BP44" s="88"/>
      <c r="BT44" s="88"/>
      <c r="BX44" s="88"/>
      <c r="CB44" s="88"/>
      <c r="CF44" s="88"/>
      <c r="CJ44" s="88"/>
      <c r="CN44" s="88"/>
      <c r="CR44" s="88"/>
      <c r="CV44" s="88"/>
      <c r="CZ44" s="88"/>
      <c r="DD44" s="88"/>
      <c r="DH44" s="88"/>
      <c r="DL44" s="88"/>
      <c r="DP44" s="88"/>
      <c r="DT44" s="88"/>
      <c r="DX44" s="88"/>
      <c r="EB44" s="88"/>
      <c r="EF44" s="88"/>
      <c r="EJ44" s="88"/>
      <c r="EN44" s="88"/>
      <c r="ER44" s="88"/>
      <c r="EV44" s="88"/>
      <c r="EZ44" s="88"/>
      <c r="FD44" s="88"/>
      <c r="FH44" s="88"/>
      <c r="FL44" s="88"/>
      <c r="FP44" s="88"/>
      <c r="FT44" s="88"/>
      <c r="FX44" s="88"/>
      <c r="GB44" s="88"/>
      <c r="GF44" s="88"/>
      <c r="GJ44" s="88"/>
      <c r="GN44" s="88"/>
    </row>
    <row r="45" spans="1:196" ht="18" customHeight="1" x14ac:dyDescent="0.2">
      <c r="A45" s="108" t="s">
        <v>284</v>
      </c>
      <c r="B45" s="94" t="s">
        <v>32</v>
      </c>
      <c r="C45" s="266">
        <f>D45*('BDI '!$D$23+1)</f>
        <v>175.48</v>
      </c>
      <c r="D45" s="261">
        <v>152.22</v>
      </c>
      <c r="E45" s="458"/>
      <c r="H45" s="88"/>
      <c r="K45" s="93"/>
      <c r="L45" s="88"/>
      <c r="P45" s="88"/>
      <c r="T45" s="88"/>
      <c r="X45" s="88"/>
      <c r="AB45" s="88"/>
      <c r="AF45" s="88"/>
      <c r="AJ45" s="88"/>
      <c r="AN45" s="88"/>
      <c r="AR45" s="88"/>
      <c r="AV45" s="88"/>
      <c r="AZ45" s="88"/>
      <c r="BD45" s="88"/>
      <c r="BH45" s="88"/>
      <c r="BL45" s="88"/>
      <c r="BP45" s="88"/>
      <c r="BT45" s="88"/>
      <c r="BX45" s="88"/>
      <c r="CB45" s="88"/>
      <c r="CF45" s="88"/>
      <c r="CJ45" s="88"/>
      <c r="CN45" s="88"/>
      <c r="CR45" s="88"/>
      <c r="CV45" s="88"/>
      <c r="CZ45" s="88"/>
      <c r="DD45" s="88"/>
      <c r="DH45" s="88"/>
      <c r="DL45" s="88"/>
      <c r="DP45" s="88"/>
      <c r="DT45" s="88"/>
      <c r="DX45" s="88"/>
      <c r="EB45" s="88"/>
      <c r="EF45" s="88"/>
      <c r="EJ45" s="88"/>
      <c r="EN45" s="88"/>
      <c r="ER45" s="88"/>
      <c r="EV45" s="88"/>
      <c r="EZ45" s="88"/>
      <c r="FD45" s="88"/>
      <c r="FH45" s="88"/>
      <c r="FL45" s="88"/>
      <c r="FP45" s="88"/>
      <c r="FT45" s="88"/>
      <c r="FX45" s="88"/>
      <c r="GB45" s="88"/>
      <c r="GF45" s="88"/>
      <c r="GJ45" s="88"/>
      <c r="GN45" s="88"/>
    </row>
    <row r="46" spans="1:196" s="414" customFormat="1" ht="18" customHeight="1" x14ac:dyDescent="0.2">
      <c r="A46" s="109" t="s">
        <v>715</v>
      </c>
      <c r="B46" s="94" t="s">
        <v>32</v>
      </c>
      <c r="C46" s="266">
        <f>D46*('BDI '!$D$23+1)</f>
        <v>877.7</v>
      </c>
      <c r="D46" s="261">
        <v>761.36</v>
      </c>
      <c r="E46" s="458"/>
      <c r="F46" s="413"/>
      <c r="H46" s="416"/>
      <c r="I46" s="413"/>
      <c r="J46" s="413"/>
      <c r="K46" s="415"/>
      <c r="L46" s="416"/>
      <c r="M46" s="413"/>
      <c r="N46" s="413"/>
      <c r="P46" s="416"/>
      <c r="Q46" s="413"/>
      <c r="R46" s="413"/>
      <c r="T46" s="416"/>
      <c r="U46" s="413"/>
      <c r="V46" s="413"/>
      <c r="X46" s="416"/>
      <c r="Y46" s="413"/>
      <c r="Z46" s="413"/>
      <c r="AB46" s="416"/>
      <c r="AC46" s="413"/>
      <c r="AD46" s="413"/>
      <c r="AF46" s="416"/>
      <c r="AG46" s="413"/>
      <c r="AH46" s="413"/>
      <c r="AJ46" s="416"/>
      <c r="AK46" s="413"/>
      <c r="AL46" s="413"/>
      <c r="AN46" s="416"/>
      <c r="AO46" s="413"/>
      <c r="AP46" s="413"/>
      <c r="AR46" s="416"/>
      <c r="AS46" s="413"/>
      <c r="AT46" s="413"/>
      <c r="AV46" s="416"/>
      <c r="AW46" s="413"/>
      <c r="AX46" s="413"/>
      <c r="AZ46" s="416"/>
      <c r="BA46" s="413"/>
      <c r="BB46" s="413"/>
      <c r="BD46" s="416"/>
      <c r="BE46" s="413"/>
      <c r="BF46" s="413"/>
      <c r="BH46" s="416"/>
      <c r="BI46" s="413"/>
      <c r="BJ46" s="413"/>
      <c r="BL46" s="416"/>
      <c r="BM46" s="413"/>
      <c r="BN46" s="413"/>
      <c r="BP46" s="416"/>
      <c r="BQ46" s="413"/>
      <c r="BR46" s="413"/>
      <c r="BT46" s="416"/>
      <c r="BU46" s="413"/>
      <c r="BV46" s="413"/>
      <c r="BX46" s="416"/>
      <c r="BY46" s="413"/>
      <c r="BZ46" s="413"/>
      <c r="CB46" s="416"/>
      <c r="CC46" s="413"/>
      <c r="CD46" s="413"/>
      <c r="CF46" s="416"/>
      <c r="CG46" s="413"/>
      <c r="CH46" s="413"/>
      <c r="CJ46" s="416"/>
      <c r="CK46" s="413"/>
      <c r="CL46" s="413"/>
      <c r="CN46" s="416"/>
      <c r="CO46" s="413"/>
      <c r="CP46" s="413"/>
      <c r="CR46" s="416"/>
      <c r="CS46" s="413"/>
      <c r="CT46" s="413"/>
      <c r="CV46" s="416"/>
      <c r="CW46" s="413"/>
      <c r="CX46" s="413"/>
      <c r="CZ46" s="416"/>
      <c r="DA46" s="413"/>
      <c r="DB46" s="413"/>
      <c r="DD46" s="416"/>
      <c r="DE46" s="413"/>
      <c r="DF46" s="413"/>
      <c r="DH46" s="416"/>
      <c r="DI46" s="413"/>
      <c r="DJ46" s="413"/>
      <c r="DL46" s="416"/>
      <c r="DM46" s="413"/>
      <c r="DN46" s="413"/>
      <c r="DP46" s="416"/>
      <c r="DQ46" s="413"/>
      <c r="DR46" s="413"/>
      <c r="DT46" s="416"/>
      <c r="DU46" s="413"/>
      <c r="DV46" s="413"/>
      <c r="DX46" s="416"/>
      <c r="DY46" s="413"/>
      <c r="DZ46" s="413"/>
      <c r="EB46" s="416"/>
      <c r="EC46" s="413"/>
      <c r="ED46" s="413"/>
      <c r="EF46" s="416"/>
      <c r="EG46" s="413"/>
      <c r="EH46" s="413"/>
      <c r="EJ46" s="416"/>
      <c r="EK46" s="413"/>
      <c r="EL46" s="413"/>
      <c r="EN46" s="416"/>
      <c r="EO46" s="413"/>
      <c r="EP46" s="413"/>
      <c r="ER46" s="416"/>
      <c r="ES46" s="413"/>
      <c r="ET46" s="413"/>
      <c r="EV46" s="416"/>
      <c r="EW46" s="413"/>
      <c r="EX46" s="413"/>
      <c r="EZ46" s="416"/>
      <c r="FA46" s="413"/>
      <c r="FB46" s="413"/>
      <c r="FD46" s="416"/>
      <c r="FE46" s="413"/>
      <c r="FF46" s="413"/>
      <c r="FH46" s="416"/>
      <c r="FI46" s="413"/>
      <c r="FJ46" s="413"/>
      <c r="FL46" s="416"/>
      <c r="FM46" s="413"/>
      <c r="FN46" s="413"/>
      <c r="FP46" s="416"/>
      <c r="FQ46" s="413"/>
      <c r="FR46" s="413"/>
      <c r="FT46" s="416"/>
      <c r="FU46" s="413"/>
      <c r="FV46" s="413"/>
      <c r="FX46" s="416"/>
      <c r="FY46" s="413"/>
      <c r="FZ46" s="413"/>
      <c r="GB46" s="416"/>
      <c r="GC46" s="413"/>
      <c r="GD46" s="413"/>
      <c r="GF46" s="416"/>
      <c r="GG46" s="413"/>
      <c r="GH46" s="413"/>
      <c r="GJ46" s="416"/>
      <c r="GK46" s="413"/>
      <c r="GL46" s="413"/>
      <c r="GN46" s="416"/>
    </row>
    <row r="47" spans="1:196" ht="18" customHeight="1" x14ac:dyDescent="0.2">
      <c r="A47" s="108" t="s">
        <v>236</v>
      </c>
      <c r="B47" s="94" t="s">
        <v>32</v>
      </c>
      <c r="C47" s="266">
        <f>D47*('BDI '!$D$23+1)</f>
        <v>741.75</v>
      </c>
      <c r="D47" s="261">
        <v>643.42999999999995</v>
      </c>
      <c r="E47" s="458"/>
      <c r="H47" s="88"/>
      <c r="K47" s="93"/>
      <c r="L47" s="88"/>
      <c r="P47" s="88"/>
      <c r="T47" s="88"/>
      <c r="X47" s="88"/>
      <c r="AB47" s="88"/>
      <c r="AF47" s="88"/>
      <c r="AJ47" s="88"/>
      <c r="AN47" s="88"/>
      <c r="AR47" s="88"/>
      <c r="AV47" s="88"/>
      <c r="AZ47" s="88"/>
      <c r="BD47" s="88"/>
      <c r="BH47" s="88"/>
      <c r="BL47" s="88"/>
      <c r="BP47" s="88"/>
      <c r="BT47" s="88"/>
      <c r="BX47" s="88"/>
      <c r="CB47" s="88"/>
      <c r="CF47" s="88"/>
      <c r="CJ47" s="88"/>
      <c r="CN47" s="88"/>
      <c r="CR47" s="88"/>
      <c r="CV47" s="88"/>
      <c r="CZ47" s="88"/>
      <c r="DD47" s="88"/>
      <c r="DH47" s="88"/>
      <c r="DL47" s="88"/>
      <c r="DP47" s="88"/>
      <c r="DT47" s="88"/>
      <c r="DX47" s="88"/>
      <c r="EB47" s="88"/>
      <c r="EF47" s="88"/>
      <c r="EJ47" s="88"/>
      <c r="EN47" s="88"/>
      <c r="ER47" s="88"/>
      <c r="EV47" s="88"/>
      <c r="EZ47" s="88"/>
      <c r="FD47" s="88"/>
      <c r="FH47" s="88"/>
      <c r="FL47" s="88"/>
      <c r="FP47" s="88"/>
      <c r="FT47" s="88"/>
      <c r="FX47" s="88"/>
      <c r="GB47" s="88"/>
      <c r="GF47" s="88"/>
      <c r="GJ47" s="88"/>
      <c r="GN47" s="88"/>
    </row>
    <row r="48" spans="1:196" ht="18" customHeight="1" x14ac:dyDescent="0.2">
      <c r="A48" s="108" t="s">
        <v>235</v>
      </c>
      <c r="B48" s="94" t="s">
        <v>32</v>
      </c>
      <c r="C48" s="266">
        <f>D48*('BDI '!$D$23+1)</f>
        <v>694.65</v>
      </c>
      <c r="D48" s="261">
        <v>602.58000000000004</v>
      </c>
      <c r="E48" s="458"/>
      <c r="H48" s="88"/>
      <c r="K48" s="93"/>
      <c r="L48" s="88"/>
      <c r="P48" s="88"/>
      <c r="T48" s="88"/>
      <c r="X48" s="88"/>
      <c r="AB48" s="88"/>
      <c r="AF48" s="88"/>
      <c r="AJ48" s="88"/>
      <c r="AN48" s="88"/>
      <c r="AR48" s="88"/>
      <c r="AV48" s="88"/>
      <c r="AZ48" s="88"/>
      <c r="BD48" s="88"/>
      <c r="BH48" s="88"/>
      <c r="BL48" s="88"/>
      <c r="BP48" s="88"/>
      <c r="BT48" s="88"/>
      <c r="BX48" s="88"/>
      <c r="CB48" s="88"/>
      <c r="CF48" s="88"/>
      <c r="CJ48" s="88"/>
      <c r="CN48" s="88"/>
      <c r="CR48" s="88"/>
      <c r="CV48" s="88"/>
      <c r="CZ48" s="88"/>
      <c r="DD48" s="88"/>
      <c r="DH48" s="88"/>
      <c r="DL48" s="88"/>
      <c r="DP48" s="88"/>
      <c r="DT48" s="88"/>
      <c r="DX48" s="88"/>
      <c r="EB48" s="88"/>
      <c r="EF48" s="88"/>
      <c r="EJ48" s="88"/>
      <c r="EN48" s="88"/>
      <c r="ER48" s="88"/>
      <c r="EV48" s="88"/>
      <c r="EZ48" s="88"/>
      <c r="FD48" s="88"/>
      <c r="FH48" s="88"/>
      <c r="FL48" s="88"/>
      <c r="FP48" s="88"/>
      <c r="FT48" s="88"/>
      <c r="FX48" s="88"/>
      <c r="GB48" s="88"/>
      <c r="GF48" s="88"/>
      <c r="GJ48" s="88"/>
      <c r="GN48" s="88"/>
    </row>
    <row r="49" spans="1:196" s="87" customFormat="1" ht="18" customHeight="1" x14ac:dyDescent="0.2">
      <c r="A49" s="109" t="s">
        <v>716</v>
      </c>
      <c r="B49" s="94" t="s">
        <v>32</v>
      </c>
      <c r="C49" s="266">
        <f>D49*('BDI '!$D$23+1)</f>
        <v>765.29</v>
      </c>
      <c r="D49" s="261">
        <v>663.85</v>
      </c>
      <c r="E49" s="458"/>
      <c r="K49" s="93"/>
    </row>
    <row r="50" spans="1:196" ht="18" customHeight="1" x14ac:dyDescent="0.2">
      <c r="A50" s="108" t="s">
        <v>299</v>
      </c>
      <c r="B50" s="94" t="s">
        <v>32</v>
      </c>
      <c r="C50" s="266">
        <f>D50*('BDI '!$D$23+1)</f>
        <v>812.39</v>
      </c>
      <c r="D50" s="261">
        <v>704.71</v>
      </c>
      <c r="E50" s="458"/>
      <c r="H50" s="88"/>
      <c r="K50" s="93"/>
      <c r="L50" s="88"/>
      <c r="P50" s="88"/>
      <c r="T50" s="88"/>
      <c r="X50" s="88"/>
      <c r="AB50" s="88"/>
      <c r="AF50" s="88"/>
      <c r="AJ50" s="88"/>
      <c r="AN50" s="88"/>
      <c r="AR50" s="88"/>
      <c r="AV50" s="88"/>
      <c r="AZ50" s="88"/>
      <c r="BD50" s="88"/>
      <c r="BH50" s="88"/>
      <c r="BL50" s="88"/>
      <c r="BP50" s="88"/>
      <c r="BT50" s="88"/>
      <c r="BX50" s="88"/>
      <c r="CB50" s="88"/>
      <c r="CF50" s="88"/>
      <c r="CJ50" s="88"/>
      <c r="CN50" s="88"/>
      <c r="CR50" s="88"/>
      <c r="CV50" s="88"/>
      <c r="CZ50" s="88"/>
      <c r="DD50" s="88"/>
      <c r="DH50" s="88"/>
      <c r="DL50" s="88"/>
      <c r="DP50" s="88"/>
      <c r="DT50" s="88"/>
      <c r="DX50" s="88"/>
      <c r="EB50" s="88"/>
      <c r="EF50" s="88"/>
      <c r="EJ50" s="88"/>
      <c r="EN50" s="88"/>
      <c r="ER50" s="88"/>
      <c r="EV50" s="88"/>
      <c r="EZ50" s="88"/>
      <c r="FD50" s="88"/>
      <c r="FH50" s="88"/>
      <c r="FL50" s="88"/>
      <c r="FP50" s="88"/>
      <c r="FT50" s="88"/>
      <c r="FX50" s="88"/>
      <c r="GB50" s="88"/>
      <c r="GF50" s="88"/>
      <c r="GJ50" s="88"/>
      <c r="GN50" s="88"/>
    </row>
    <row r="51" spans="1:196" ht="18" customHeight="1" x14ac:dyDescent="0.2">
      <c r="A51" s="108" t="s">
        <v>324</v>
      </c>
      <c r="B51" s="94" t="s">
        <v>43</v>
      </c>
      <c r="C51" s="266">
        <f>D51*('BDI '!$D$23+1)</f>
        <v>0.38</v>
      </c>
      <c r="D51" s="261">
        <v>0.33</v>
      </c>
      <c r="E51" s="458"/>
      <c r="H51" s="88"/>
      <c r="K51" s="93"/>
      <c r="L51" s="88"/>
      <c r="P51" s="88"/>
      <c r="T51" s="88"/>
      <c r="X51" s="88"/>
      <c r="AB51" s="88"/>
      <c r="AF51" s="88"/>
      <c r="AJ51" s="88"/>
      <c r="AN51" s="88"/>
      <c r="AR51" s="88"/>
      <c r="AV51" s="88"/>
      <c r="AZ51" s="88"/>
      <c r="BD51" s="88"/>
      <c r="BH51" s="88"/>
      <c r="BL51" s="88"/>
      <c r="BP51" s="88"/>
      <c r="BT51" s="88"/>
      <c r="BX51" s="88"/>
      <c r="CB51" s="88"/>
      <c r="CF51" s="88"/>
      <c r="CJ51" s="88"/>
      <c r="CN51" s="88"/>
      <c r="CR51" s="88"/>
      <c r="CV51" s="88"/>
      <c r="CZ51" s="88"/>
      <c r="DD51" s="88"/>
      <c r="DH51" s="88"/>
      <c r="DL51" s="88"/>
      <c r="DP51" s="88"/>
      <c r="DT51" s="88"/>
      <c r="DX51" s="88"/>
      <c r="EB51" s="88"/>
      <c r="EF51" s="88"/>
      <c r="EJ51" s="88"/>
      <c r="EN51" s="88"/>
      <c r="ER51" s="88"/>
      <c r="EV51" s="88"/>
      <c r="EZ51" s="88"/>
      <c r="FD51" s="88"/>
      <c r="FH51" s="88"/>
      <c r="FL51" s="88"/>
      <c r="FP51" s="88"/>
      <c r="FT51" s="88"/>
      <c r="FX51" s="88"/>
      <c r="GB51" s="88"/>
      <c r="GF51" s="88"/>
      <c r="GJ51" s="88"/>
      <c r="GN51" s="88"/>
    </row>
    <row r="52" spans="1:196" ht="18" hidden="1" customHeight="1" x14ac:dyDescent="0.2">
      <c r="A52" s="108" t="s">
        <v>120</v>
      </c>
      <c r="B52" s="94" t="s">
        <v>35</v>
      </c>
      <c r="C52" s="266">
        <v>0</v>
      </c>
      <c r="D52" s="266"/>
      <c r="H52" s="88"/>
      <c r="K52" s="93"/>
      <c r="L52" s="88"/>
      <c r="P52" s="88"/>
      <c r="T52" s="88"/>
      <c r="X52" s="88"/>
      <c r="AB52" s="88"/>
      <c r="AF52" s="88"/>
      <c r="AJ52" s="88"/>
      <c r="AN52" s="88"/>
      <c r="AR52" s="88"/>
      <c r="AV52" s="88"/>
      <c r="AZ52" s="88"/>
      <c r="BD52" s="88"/>
      <c r="BH52" s="88"/>
      <c r="BL52" s="88"/>
      <c r="BP52" s="88"/>
      <c r="BT52" s="88"/>
      <c r="BX52" s="88"/>
      <c r="CB52" s="88"/>
      <c r="CF52" s="88"/>
      <c r="CJ52" s="88"/>
      <c r="CN52" s="88"/>
      <c r="CR52" s="88"/>
      <c r="CV52" s="88"/>
      <c r="CZ52" s="88"/>
      <c r="DD52" s="88"/>
      <c r="DH52" s="88"/>
      <c r="DL52" s="88"/>
      <c r="DP52" s="88"/>
      <c r="DT52" s="88"/>
      <c r="DX52" s="88"/>
      <c r="EB52" s="88"/>
      <c r="EF52" s="88"/>
      <c r="EJ52" s="88"/>
      <c r="EN52" s="88"/>
      <c r="ER52" s="88"/>
      <c r="EV52" s="88"/>
      <c r="EZ52" s="88"/>
      <c r="FD52" s="88"/>
      <c r="FH52" s="88"/>
      <c r="FL52" s="88"/>
      <c r="FP52" s="88"/>
      <c r="FT52" s="88"/>
      <c r="FX52" s="88"/>
      <c r="GB52" s="88"/>
      <c r="GF52" s="88"/>
      <c r="GJ52" s="88"/>
      <c r="GN52" s="88"/>
    </row>
    <row r="53" spans="1:196" ht="27" hidden="1" customHeight="1" x14ac:dyDescent="0.2">
      <c r="A53" s="108" t="s">
        <v>301</v>
      </c>
      <c r="B53" s="94" t="s">
        <v>35</v>
      </c>
      <c r="C53" s="266">
        <v>0</v>
      </c>
      <c r="D53" s="266"/>
      <c r="H53" s="88"/>
      <c r="K53" s="93"/>
      <c r="L53" s="88"/>
      <c r="P53" s="88"/>
      <c r="T53" s="88"/>
      <c r="X53" s="88"/>
      <c r="AB53" s="88"/>
      <c r="AF53" s="88"/>
      <c r="AJ53" s="88"/>
      <c r="AN53" s="88"/>
      <c r="AR53" s="88"/>
      <c r="AV53" s="88"/>
      <c r="AZ53" s="88"/>
      <c r="BD53" s="88"/>
      <c r="BH53" s="88"/>
      <c r="BL53" s="88"/>
      <c r="BP53" s="88"/>
      <c r="BT53" s="88"/>
      <c r="BX53" s="88"/>
      <c r="CB53" s="88"/>
      <c r="CF53" s="88"/>
      <c r="CJ53" s="88"/>
      <c r="CN53" s="88"/>
      <c r="CR53" s="88"/>
      <c r="CV53" s="88"/>
      <c r="CZ53" s="88"/>
      <c r="DD53" s="88"/>
      <c r="DH53" s="88"/>
      <c r="DL53" s="88"/>
      <c r="DP53" s="88"/>
      <c r="DT53" s="88"/>
      <c r="DX53" s="88"/>
      <c r="EB53" s="88"/>
      <c r="EF53" s="88"/>
      <c r="EJ53" s="88"/>
      <c r="EN53" s="88"/>
      <c r="ER53" s="88"/>
      <c r="EV53" s="88"/>
      <c r="EZ53" s="88"/>
      <c r="FD53" s="88"/>
      <c r="FH53" s="88"/>
      <c r="FL53" s="88"/>
      <c r="FP53" s="88"/>
      <c r="FT53" s="88"/>
      <c r="FX53" s="88"/>
      <c r="GB53" s="88"/>
      <c r="GF53" s="88"/>
      <c r="GJ53" s="88"/>
      <c r="GN53" s="88"/>
    </row>
    <row r="54" spans="1:196" ht="27" hidden="1" customHeight="1" x14ac:dyDescent="0.2">
      <c r="A54" s="108" t="s">
        <v>121</v>
      </c>
      <c r="B54" s="94" t="s">
        <v>35</v>
      </c>
      <c r="C54" s="266">
        <v>0</v>
      </c>
      <c r="D54" s="266"/>
      <c r="H54" s="88"/>
      <c r="K54" s="93"/>
      <c r="L54" s="88"/>
      <c r="P54" s="88"/>
      <c r="T54" s="88"/>
      <c r="X54" s="88"/>
      <c r="AB54" s="88"/>
      <c r="AF54" s="88"/>
      <c r="AJ54" s="88"/>
      <c r="AN54" s="88"/>
      <c r="AR54" s="88"/>
      <c r="AV54" s="88"/>
      <c r="AZ54" s="88"/>
      <c r="BD54" s="88"/>
      <c r="BH54" s="88"/>
      <c r="BL54" s="88"/>
      <c r="BP54" s="88"/>
      <c r="BT54" s="88"/>
      <c r="BX54" s="88"/>
      <c r="CB54" s="88"/>
      <c r="CF54" s="88"/>
      <c r="CJ54" s="88"/>
      <c r="CN54" s="88"/>
      <c r="CR54" s="88"/>
      <c r="CV54" s="88"/>
      <c r="CZ54" s="88"/>
      <c r="DD54" s="88"/>
      <c r="DH54" s="88"/>
      <c r="DL54" s="88"/>
      <c r="DP54" s="88"/>
      <c r="DT54" s="88"/>
      <c r="DX54" s="88"/>
      <c r="EB54" s="88"/>
      <c r="EF54" s="88"/>
      <c r="EJ54" s="88"/>
      <c r="EN54" s="88"/>
      <c r="ER54" s="88"/>
      <c r="EV54" s="88"/>
      <c r="EZ54" s="88"/>
      <c r="FD54" s="88"/>
      <c r="FH54" s="88"/>
      <c r="FL54" s="88"/>
      <c r="FP54" s="88"/>
      <c r="FT54" s="88"/>
      <c r="FX54" s="88"/>
      <c r="GB54" s="88"/>
      <c r="GF54" s="88"/>
      <c r="GJ54" s="88"/>
      <c r="GN54" s="88"/>
    </row>
    <row r="55" spans="1:196" ht="27" hidden="1" customHeight="1" x14ac:dyDescent="0.2">
      <c r="A55" s="108" t="s">
        <v>122</v>
      </c>
      <c r="B55" s="94" t="s">
        <v>35</v>
      </c>
      <c r="C55" s="266">
        <v>0</v>
      </c>
      <c r="D55" s="266"/>
      <c r="H55" s="88"/>
      <c r="K55" s="93"/>
      <c r="L55" s="88"/>
      <c r="P55" s="88"/>
      <c r="T55" s="88"/>
      <c r="X55" s="88"/>
      <c r="AB55" s="88"/>
      <c r="AF55" s="88"/>
      <c r="AJ55" s="88"/>
      <c r="AN55" s="88"/>
      <c r="AR55" s="88"/>
      <c r="AV55" s="88"/>
      <c r="AZ55" s="88"/>
      <c r="BD55" s="88"/>
      <c r="BH55" s="88"/>
      <c r="BL55" s="88"/>
      <c r="BP55" s="88"/>
      <c r="BT55" s="88"/>
      <c r="BX55" s="88"/>
      <c r="CB55" s="88"/>
      <c r="CF55" s="88"/>
      <c r="CJ55" s="88"/>
      <c r="CN55" s="88"/>
      <c r="CR55" s="88"/>
      <c r="CV55" s="88"/>
      <c r="CZ55" s="88"/>
      <c r="DD55" s="88"/>
      <c r="DH55" s="88"/>
      <c r="DL55" s="88"/>
      <c r="DP55" s="88"/>
      <c r="DT55" s="88"/>
      <c r="DX55" s="88"/>
      <c r="EB55" s="88"/>
      <c r="EF55" s="88"/>
      <c r="EJ55" s="88"/>
      <c r="EN55" s="88"/>
      <c r="ER55" s="88"/>
      <c r="EV55" s="88"/>
      <c r="EZ55" s="88"/>
      <c r="FD55" s="88"/>
      <c r="FH55" s="88"/>
      <c r="FL55" s="88"/>
      <c r="FP55" s="88"/>
      <c r="FT55" s="88"/>
      <c r="FX55" s="88"/>
      <c r="GB55" s="88"/>
      <c r="GF55" s="88"/>
      <c r="GJ55" s="88"/>
      <c r="GN55" s="88"/>
    </row>
    <row r="56" spans="1:196" ht="18" hidden="1" customHeight="1" x14ac:dyDescent="0.2">
      <c r="A56" s="108" t="s">
        <v>177</v>
      </c>
      <c r="B56" s="94" t="s">
        <v>35</v>
      </c>
      <c r="C56" s="266">
        <v>0</v>
      </c>
      <c r="D56" s="266"/>
      <c r="H56" s="88"/>
      <c r="K56" s="93"/>
      <c r="L56" s="88"/>
      <c r="P56" s="88"/>
      <c r="T56" s="88"/>
      <c r="X56" s="88"/>
      <c r="AB56" s="88"/>
      <c r="AF56" s="88"/>
      <c r="AJ56" s="88"/>
      <c r="AN56" s="88"/>
      <c r="AR56" s="88"/>
      <c r="AV56" s="88"/>
      <c r="AZ56" s="88"/>
      <c r="BD56" s="88"/>
      <c r="BH56" s="88"/>
      <c r="BL56" s="88"/>
      <c r="BP56" s="88"/>
      <c r="BT56" s="88"/>
      <c r="BX56" s="88"/>
      <c r="CB56" s="88"/>
      <c r="CF56" s="88"/>
      <c r="CJ56" s="88"/>
      <c r="CN56" s="88"/>
      <c r="CR56" s="88"/>
      <c r="CV56" s="88"/>
      <c r="CZ56" s="88"/>
      <c r="DD56" s="88"/>
      <c r="DH56" s="88"/>
      <c r="DL56" s="88"/>
      <c r="DP56" s="88"/>
      <c r="DT56" s="88"/>
      <c r="DX56" s="88"/>
      <c r="EB56" s="88"/>
      <c r="EF56" s="88"/>
      <c r="EJ56" s="88"/>
      <c r="EN56" s="88"/>
      <c r="ER56" s="88"/>
      <c r="EV56" s="88"/>
      <c r="EZ56" s="88"/>
      <c r="FD56" s="88"/>
      <c r="FH56" s="88"/>
      <c r="FL56" s="88"/>
      <c r="FP56" s="88"/>
      <c r="FT56" s="88"/>
      <c r="FX56" s="88"/>
      <c r="GB56" s="88"/>
      <c r="GF56" s="88"/>
      <c r="GJ56" s="88"/>
      <c r="GN56" s="88"/>
    </row>
    <row r="57" spans="1:196" ht="18" hidden="1" customHeight="1" x14ac:dyDescent="0.2">
      <c r="A57" s="109" t="s">
        <v>554</v>
      </c>
      <c r="B57" s="94" t="s">
        <v>35</v>
      </c>
      <c r="C57" s="266">
        <v>0</v>
      </c>
      <c r="D57" s="266"/>
      <c r="K57" s="93"/>
    </row>
    <row r="58" spans="1:196" ht="18" hidden="1" customHeight="1" x14ac:dyDescent="0.2">
      <c r="A58" s="109" t="s">
        <v>557</v>
      </c>
      <c r="B58" s="111" t="s">
        <v>226</v>
      </c>
      <c r="C58" s="266">
        <v>0</v>
      </c>
      <c r="D58" s="266"/>
      <c r="K58" s="93"/>
    </row>
    <row r="59" spans="1:196" ht="18" hidden="1" customHeight="1" x14ac:dyDescent="0.2">
      <c r="A59" s="450" t="s">
        <v>551</v>
      </c>
      <c r="B59" s="111" t="s">
        <v>35</v>
      </c>
      <c r="C59" s="266">
        <v>0</v>
      </c>
      <c r="D59" s="266"/>
      <c r="K59" s="93"/>
    </row>
    <row r="60" spans="1:196" ht="18" hidden="1" customHeight="1" x14ac:dyDescent="0.2">
      <c r="A60" s="108" t="s">
        <v>385</v>
      </c>
      <c r="B60" s="94" t="s">
        <v>35</v>
      </c>
      <c r="C60" s="266">
        <v>0</v>
      </c>
      <c r="D60" s="266"/>
      <c r="H60" s="88"/>
      <c r="K60" s="93"/>
      <c r="L60" s="88"/>
      <c r="P60" s="88"/>
      <c r="T60" s="88"/>
      <c r="X60" s="88"/>
      <c r="AB60" s="88"/>
      <c r="AF60" s="88"/>
      <c r="AJ60" s="88"/>
      <c r="AN60" s="88"/>
      <c r="AR60" s="88"/>
      <c r="AV60" s="88"/>
      <c r="AZ60" s="88"/>
      <c r="BD60" s="88"/>
      <c r="BH60" s="88"/>
      <c r="BL60" s="88"/>
      <c r="BP60" s="88"/>
      <c r="BT60" s="88"/>
      <c r="BX60" s="88"/>
      <c r="CB60" s="88"/>
      <c r="CF60" s="88"/>
      <c r="CJ60" s="88"/>
      <c r="CN60" s="88"/>
      <c r="CR60" s="88"/>
      <c r="CV60" s="88"/>
      <c r="CZ60" s="88"/>
      <c r="DD60" s="88"/>
      <c r="DH60" s="88"/>
      <c r="DL60" s="88"/>
      <c r="DP60" s="88"/>
      <c r="DT60" s="88"/>
      <c r="DX60" s="88"/>
      <c r="EB60" s="88"/>
      <c r="EF60" s="88"/>
      <c r="EJ60" s="88"/>
      <c r="EN60" s="88"/>
      <c r="ER60" s="88"/>
      <c r="EV60" s="88"/>
      <c r="EZ60" s="88"/>
      <c r="FD60" s="88"/>
      <c r="FH60" s="88"/>
      <c r="FL60" s="88"/>
      <c r="FP60" s="88"/>
      <c r="FT60" s="88"/>
      <c r="FX60" s="88"/>
      <c r="GB60" s="88"/>
      <c r="GF60" s="88"/>
      <c r="GJ60" s="88"/>
      <c r="GN60" s="88"/>
    </row>
    <row r="61" spans="1:196" s="414" customFormat="1" ht="18" customHeight="1" x14ac:dyDescent="0.2">
      <c r="A61" s="109" t="s">
        <v>652</v>
      </c>
      <c r="B61" s="94" t="s">
        <v>32</v>
      </c>
      <c r="C61" s="266">
        <f>D61*('BDI '!$D$23+1)</f>
        <v>13.7</v>
      </c>
      <c r="D61" s="261">
        <v>11.88</v>
      </c>
      <c r="E61" s="458"/>
      <c r="F61" s="418"/>
      <c r="G61" s="418"/>
      <c r="H61" s="419"/>
      <c r="I61" s="418"/>
      <c r="J61" s="418"/>
      <c r="K61" s="415"/>
      <c r="L61" s="419"/>
      <c r="M61" s="418"/>
      <c r="N61" s="418"/>
      <c r="O61" s="418"/>
      <c r="P61" s="419"/>
      <c r="Q61" s="418"/>
      <c r="R61" s="418"/>
      <c r="S61" s="418"/>
      <c r="T61" s="419"/>
      <c r="U61" s="418"/>
      <c r="V61" s="418"/>
      <c r="W61" s="418"/>
      <c r="X61" s="419"/>
      <c r="Y61" s="418"/>
      <c r="Z61" s="418"/>
      <c r="AA61" s="418"/>
      <c r="AB61" s="419"/>
      <c r="AC61" s="418"/>
      <c r="AD61" s="418"/>
      <c r="AE61" s="418"/>
      <c r="AF61" s="419"/>
      <c r="AG61" s="418"/>
      <c r="AH61" s="418"/>
      <c r="AI61" s="418"/>
      <c r="AJ61" s="419"/>
      <c r="AK61" s="418"/>
      <c r="AL61" s="418"/>
      <c r="AM61" s="418"/>
      <c r="AN61" s="419"/>
      <c r="AO61" s="418"/>
      <c r="AP61" s="418"/>
      <c r="AQ61" s="418"/>
      <c r="AR61" s="419"/>
      <c r="AS61" s="418"/>
      <c r="AT61" s="418"/>
      <c r="AU61" s="418"/>
      <c r="AV61" s="419"/>
      <c r="AW61" s="418"/>
      <c r="AX61" s="418"/>
      <c r="AY61" s="418"/>
      <c r="AZ61" s="419"/>
      <c r="BA61" s="418"/>
      <c r="BB61" s="418"/>
      <c r="BC61" s="418"/>
      <c r="BD61" s="419"/>
      <c r="BE61" s="418"/>
      <c r="BF61" s="418"/>
      <c r="BG61" s="418"/>
      <c r="BH61" s="419"/>
      <c r="BI61" s="418"/>
      <c r="BJ61" s="418"/>
      <c r="BK61" s="418"/>
      <c r="BL61" s="419"/>
      <c r="BM61" s="418"/>
      <c r="BN61" s="418"/>
      <c r="BO61" s="418"/>
      <c r="BP61" s="419"/>
      <c r="BQ61" s="418"/>
      <c r="BR61" s="418"/>
      <c r="BS61" s="418"/>
      <c r="BT61" s="419"/>
      <c r="BU61" s="418"/>
      <c r="BV61" s="418"/>
      <c r="BW61" s="418"/>
      <c r="BX61" s="419"/>
      <c r="BY61" s="418"/>
      <c r="BZ61" s="418"/>
      <c r="CA61" s="418"/>
      <c r="CB61" s="419"/>
      <c r="CC61" s="418"/>
      <c r="CD61" s="418"/>
      <c r="CE61" s="418"/>
      <c r="CF61" s="419"/>
      <c r="CG61" s="418"/>
      <c r="CH61" s="418"/>
      <c r="CI61" s="418"/>
      <c r="CJ61" s="419"/>
      <c r="CK61" s="418"/>
      <c r="CL61" s="418"/>
      <c r="CM61" s="418"/>
      <c r="CN61" s="419"/>
      <c r="CO61" s="418"/>
      <c r="CP61" s="418"/>
      <c r="CQ61" s="418"/>
      <c r="CR61" s="419"/>
      <c r="CS61" s="418"/>
      <c r="CT61" s="418"/>
      <c r="CU61" s="418"/>
      <c r="CV61" s="419"/>
      <c r="CW61" s="418"/>
      <c r="CX61" s="418"/>
      <c r="CY61" s="418"/>
      <c r="CZ61" s="419"/>
      <c r="DA61" s="418"/>
      <c r="DB61" s="418"/>
      <c r="DC61" s="418"/>
      <c r="DD61" s="419"/>
      <c r="DE61" s="418"/>
      <c r="DF61" s="418"/>
      <c r="DG61" s="418"/>
      <c r="DH61" s="419"/>
      <c r="DI61" s="418"/>
      <c r="DJ61" s="418"/>
      <c r="DK61" s="418"/>
      <c r="DL61" s="419"/>
      <c r="DM61" s="418"/>
      <c r="DN61" s="418"/>
      <c r="DO61" s="418"/>
      <c r="DP61" s="419"/>
      <c r="DQ61" s="418"/>
      <c r="DR61" s="418"/>
      <c r="DS61" s="418"/>
      <c r="DT61" s="419"/>
      <c r="DU61" s="418"/>
      <c r="DV61" s="418"/>
      <c r="DW61" s="418"/>
      <c r="DX61" s="419"/>
      <c r="DY61" s="418"/>
      <c r="DZ61" s="418"/>
      <c r="EA61" s="418"/>
      <c r="EB61" s="419"/>
      <c r="EC61" s="418"/>
      <c r="ED61" s="418"/>
      <c r="EE61" s="418"/>
      <c r="EF61" s="419"/>
      <c r="EG61" s="418"/>
      <c r="EH61" s="418"/>
      <c r="EI61" s="418"/>
      <c r="EJ61" s="419"/>
      <c r="EK61" s="418"/>
      <c r="EL61" s="418"/>
      <c r="EM61" s="418"/>
      <c r="EN61" s="419"/>
      <c r="EO61" s="418"/>
      <c r="EP61" s="418"/>
      <c r="EQ61" s="418"/>
      <c r="ER61" s="419"/>
      <c r="ES61" s="418"/>
      <c r="ET61" s="418"/>
      <c r="EU61" s="418"/>
      <c r="EV61" s="419"/>
      <c r="EW61" s="418"/>
      <c r="EX61" s="418"/>
      <c r="EY61" s="418"/>
      <c r="EZ61" s="419"/>
      <c r="FA61" s="418"/>
      <c r="FB61" s="418"/>
      <c r="FC61" s="418"/>
      <c r="FD61" s="419"/>
      <c r="FE61" s="418"/>
      <c r="FF61" s="418"/>
      <c r="FG61" s="418"/>
      <c r="FH61" s="419"/>
      <c r="FI61" s="418"/>
      <c r="FJ61" s="418"/>
      <c r="FK61" s="418"/>
      <c r="FL61" s="419"/>
      <c r="FM61" s="418"/>
      <c r="FN61" s="418"/>
      <c r="FO61" s="418"/>
      <c r="FP61" s="419"/>
      <c r="FQ61" s="418"/>
      <c r="FR61" s="418"/>
      <c r="FS61" s="418"/>
      <c r="FT61" s="419"/>
      <c r="FU61" s="418"/>
      <c r="FV61" s="418"/>
      <c r="FW61" s="418"/>
      <c r="FX61" s="419"/>
      <c r="FY61" s="418"/>
      <c r="FZ61" s="418"/>
      <c r="GA61" s="418"/>
      <c r="GB61" s="419"/>
      <c r="GC61" s="418"/>
      <c r="GD61" s="418"/>
      <c r="GE61" s="418"/>
      <c r="GF61" s="419"/>
      <c r="GG61" s="418"/>
      <c r="GH61" s="418"/>
      <c r="GI61" s="418"/>
      <c r="GJ61" s="419"/>
      <c r="GK61" s="418"/>
      <c r="GL61" s="418"/>
      <c r="GM61" s="418"/>
      <c r="GN61" s="419"/>
    </row>
    <row r="62" spans="1:196" ht="18" customHeight="1" x14ac:dyDescent="0.2">
      <c r="A62" s="109" t="s">
        <v>637</v>
      </c>
      <c r="B62" s="94" t="s">
        <v>32</v>
      </c>
      <c r="C62" s="266">
        <f>D62*('BDI '!$D$23+1)</f>
        <v>42.04</v>
      </c>
      <c r="D62" s="261">
        <v>36.47</v>
      </c>
      <c r="E62" s="458"/>
      <c r="H62" s="88"/>
      <c r="K62" s="93"/>
      <c r="L62" s="88"/>
      <c r="P62" s="88"/>
      <c r="T62" s="88"/>
      <c r="X62" s="88"/>
      <c r="AB62" s="88"/>
      <c r="AF62" s="88"/>
      <c r="AJ62" s="88"/>
      <c r="AN62" s="88"/>
      <c r="AR62" s="88"/>
      <c r="AV62" s="88"/>
      <c r="AZ62" s="88"/>
      <c r="BD62" s="88"/>
      <c r="BH62" s="88"/>
      <c r="BL62" s="88"/>
      <c r="BP62" s="88"/>
      <c r="BT62" s="88"/>
      <c r="BX62" s="88"/>
      <c r="CB62" s="88"/>
      <c r="CF62" s="88"/>
      <c r="CJ62" s="88"/>
      <c r="CN62" s="88"/>
      <c r="CR62" s="88"/>
      <c r="CV62" s="88"/>
      <c r="CZ62" s="88"/>
      <c r="DD62" s="88"/>
      <c r="DH62" s="88"/>
      <c r="DL62" s="88"/>
      <c r="DP62" s="88"/>
      <c r="DT62" s="88"/>
      <c r="DX62" s="88"/>
      <c r="EB62" s="88"/>
      <c r="EF62" s="88"/>
      <c r="EJ62" s="88"/>
      <c r="EN62" s="88"/>
      <c r="ER62" s="88"/>
      <c r="EV62" s="88"/>
      <c r="EZ62" s="88"/>
      <c r="FD62" s="88"/>
      <c r="FH62" s="88"/>
      <c r="FL62" s="88"/>
      <c r="FP62" s="88"/>
      <c r="FT62" s="88"/>
      <c r="FX62" s="88"/>
      <c r="GB62" s="88"/>
      <c r="GF62" s="88"/>
      <c r="GJ62" s="88"/>
      <c r="GN62" s="88"/>
    </row>
    <row r="63" spans="1:196" ht="18" customHeight="1" x14ac:dyDescent="0.2">
      <c r="A63" s="253" t="s">
        <v>536</v>
      </c>
      <c r="B63" s="94" t="s">
        <v>32</v>
      </c>
      <c r="C63" s="266">
        <f>D63*('BDI '!$D$23+1)</f>
        <v>15.07</v>
      </c>
      <c r="D63" s="261">
        <v>13.07</v>
      </c>
      <c r="E63" s="458"/>
      <c r="H63" s="88"/>
      <c r="K63" s="93"/>
      <c r="L63" s="88"/>
      <c r="P63" s="88"/>
      <c r="T63" s="88"/>
      <c r="X63" s="88"/>
      <c r="AB63" s="88"/>
      <c r="AF63" s="88"/>
      <c r="AJ63" s="88"/>
      <c r="AN63" s="88"/>
      <c r="AR63" s="88"/>
      <c r="AV63" s="88"/>
      <c r="AZ63" s="88"/>
      <c r="BD63" s="88"/>
      <c r="BH63" s="88"/>
      <c r="BL63" s="88"/>
      <c r="BP63" s="88"/>
      <c r="BT63" s="88"/>
      <c r="BX63" s="88"/>
      <c r="CB63" s="88"/>
      <c r="CF63" s="88"/>
      <c r="CJ63" s="88"/>
      <c r="CN63" s="88"/>
      <c r="CR63" s="88"/>
      <c r="CV63" s="88"/>
      <c r="CZ63" s="88"/>
      <c r="DD63" s="88"/>
      <c r="DH63" s="88"/>
      <c r="DL63" s="88"/>
      <c r="DP63" s="88"/>
      <c r="DT63" s="88"/>
      <c r="DX63" s="88"/>
      <c r="EB63" s="88"/>
      <c r="EF63" s="88"/>
      <c r="EJ63" s="88"/>
      <c r="EN63" s="88"/>
      <c r="ER63" s="88"/>
      <c r="EV63" s="88"/>
      <c r="EZ63" s="88"/>
      <c r="FD63" s="88"/>
      <c r="FH63" s="88"/>
      <c r="FL63" s="88"/>
      <c r="FP63" s="88"/>
      <c r="FT63" s="88"/>
      <c r="FX63" s="88"/>
      <c r="GB63" s="88"/>
      <c r="GF63" s="88"/>
      <c r="GJ63" s="88"/>
      <c r="GN63" s="88"/>
    </row>
    <row r="64" spans="1:196" ht="18" customHeight="1" x14ac:dyDescent="0.2">
      <c r="A64" s="253" t="s">
        <v>723</v>
      </c>
      <c r="B64" s="94" t="s">
        <v>32</v>
      </c>
      <c r="C64" s="266">
        <f>D64*('BDI '!$D$23+1)</f>
        <v>10.54</v>
      </c>
      <c r="D64" s="261">
        <v>9.14</v>
      </c>
      <c r="E64" s="458"/>
      <c r="H64" s="88"/>
      <c r="K64" s="93"/>
      <c r="L64" s="88"/>
      <c r="P64" s="88"/>
      <c r="T64" s="88"/>
      <c r="X64" s="88"/>
      <c r="AB64" s="88"/>
      <c r="AF64" s="88"/>
      <c r="AJ64" s="88"/>
      <c r="AN64" s="88"/>
      <c r="AR64" s="88"/>
      <c r="AV64" s="88"/>
      <c r="AZ64" s="88"/>
      <c r="BD64" s="88"/>
      <c r="BH64" s="88"/>
      <c r="BL64" s="88"/>
      <c r="BP64" s="88"/>
      <c r="BT64" s="88"/>
      <c r="BX64" s="88"/>
      <c r="CB64" s="88"/>
      <c r="CF64" s="88"/>
      <c r="CJ64" s="88"/>
      <c r="CN64" s="88"/>
      <c r="CR64" s="88"/>
      <c r="CV64" s="88"/>
      <c r="CZ64" s="88"/>
      <c r="DD64" s="88"/>
      <c r="DH64" s="88"/>
      <c r="DL64" s="88"/>
      <c r="DP64" s="88"/>
      <c r="DT64" s="88"/>
      <c r="DX64" s="88"/>
      <c r="EB64" s="88"/>
      <c r="EF64" s="88"/>
      <c r="EJ64" s="88"/>
      <c r="EN64" s="88"/>
      <c r="ER64" s="88"/>
      <c r="EV64" s="88"/>
      <c r="EZ64" s="88"/>
      <c r="FD64" s="88"/>
      <c r="FH64" s="88"/>
      <c r="FL64" s="88"/>
      <c r="FP64" s="88"/>
      <c r="FT64" s="88"/>
      <c r="FX64" s="88"/>
      <c r="GB64" s="88"/>
      <c r="GF64" s="88"/>
      <c r="GJ64" s="88"/>
      <c r="GN64" s="88"/>
    </row>
    <row r="65" spans="1:196" ht="18" customHeight="1" x14ac:dyDescent="0.2">
      <c r="A65" s="253" t="s">
        <v>724</v>
      </c>
      <c r="B65" s="94" t="s">
        <v>32</v>
      </c>
      <c r="C65" s="266">
        <f>D65*('BDI '!$D$23+1)</f>
        <v>15.09</v>
      </c>
      <c r="D65" s="261">
        <v>13.09</v>
      </c>
      <c r="E65" s="458"/>
      <c r="H65" s="88"/>
      <c r="K65" s="93"/>
      <c r="L65" s="88"/>
      <c r="P65" s="88"/>
      <c r="T65" s="88"/>
      <c r="X65" s="88"/>
      <c r="AB65" s="88"/>
      <c r="AF65" s="88"/>
      <c r="AJ65" s="88"/>
      <c r="AN65" s="88"/>
      <c r="AR65" s="88"/>
      <c r="AV65" s="88"/>
      <c r="AZ65" s="88"/>
      <c r="BD65" s="88"/>
      <c r="BH65" s="88"/>
      <c r="BL65" s="88"/>
      <c r="BP65" s="88"/>
      <c r="BT65" s="88"/>
      <c r="BX65" s="88"/>
      <c r="CB65" s="88"/>
      <c r="CF65" s="88"/>
      <c r="CJ65" s="88"/>
      <c r="CN65" s="88"/>
      <c r="CR65" s="88"/>
      <c r="CV65" s="88"/>
      <c r="CZ65" s="88"/>
      <c r="DD65" s="88"/>
      <c r="DH65" s="88"/>
      <c r="DL65" s="88"/>
      <c r="DP65" s="88"/>
      <c r="DT65" s="88"/>
      <c r="DX65" s="88"/>
      <c r="EB65" s="88"/>
      <c r="EF65" s="88"/>
      <c r="EJ65" s="88"/>
      <c r="EN65" s="88"/>
      <c r="ER65" s="88"/>
      <c r="EV65" s="88"/>
      <c r="EZ65" s="88"/>
      <c r="FD65" s="88"/>
      <c r="FH65" s="88"/>
      <c r="FL65" s="88"/>
      <c r="FP65" s="88"/>
      <c r="FT65" s="88"/>
      <c r="FX65" s="88"/>
      <c r="GB65" s="88"/>
      <c r="GF65" s="88"/>
      <c r="GJ65" s="88"/>
      <c r="GN65" s="88"/>
    </row>
    <row r="66" spans="1:196" ht="18" customHeight="1" x14ac:dyDescent="0.2">
      <c r="A66" s="108" t="s">
        <v>33</v>
      </c>
      <c r="B66" s="94" t="s">
        <v>32</v>
      </c>
      <c r="C66" s="266">
        <f>D66*('BDI '!$D$23+1)</f>
        <v>13.86</v>
      </c>
      <c r="D66" s="261">
        <v>12.02</v>
      </c>
      <c r="E66" s="458"/>
      <c r="H66" s="88"/>
      <c r="K66" s="93"/>
      <c r="L66" s="88"/>
      <c r="P66" s="88"/>
      <c r="T66" s="88"/>
      <c r="X66" s="88"/>
      <c r="AB66" s="88"/>
      <c r="AF66" s="88"/>
      <c r="AJ66" s="88"/>
      <c r="AN66" s="88"/>
      <c r="AR66" s="88"/>
      <c r="AV66" s="88"/>
      <c r="AZ66" s="88"/>
      <c r="BD66" s="88"/>
      <c r="BH66" s="88"/>
      <c r="BL66" s="88"/>
      <c r="BP66" s="88"/>
      <c r="BT66" s="88"/>
      <c r="BX66" s="88"/>
      <c r="CB66" s="88"/>
      <c r="CF66" s="88"/>
      <c r="CJ66" s="88"/>
      <c r="CN66" s="88"/>
      <c r="CR66" s="88"/>
      <c r="CV66" s="88"/>
      <c r="CZ66" s="88"/>
      <c r="DD66" s="88"/>
      <c r="DH66" s="88"/>
      <c r="DL66" s="88"/>
      <c r="DP66" s="88"/>
      <c r="DT66" s="88"/>
      <c r="DX66" s="88"/>
      <c r="EB66" s="88"/>
      <c r="EF66" s="88"/>
      <c r="EJ66" s="88"/>
      <c r="EN66" s="88"/>
      <c r="ER66" s="88"/>
      <c r="EV66" s="88"/>
      <c r="EZ66" s="88"/>
      <c r="FD66" s="88"/>
      <c r="FH66" s="88"/>
      <c r="FL66" s="88"/>
      <c r="FP66" s="88"/>
      <c r="FT66" s="88"/>
      <c r="FX66" s="88"/>
      <c r="GB66" s="88"/>
      <c r="GF66" s="88"/>
      <c r="GJ66" s="88"/>
      <c r="GN66" s="88"/>
    </row>
    <row r="67" spans="1:196" ht="18" customHeight="1" x14ac:dyDescent="0.2">
      <c r="A67" s="109" t="s">
        <v>752</v>
      </c>
      <c r="B67" s="94" t="s">
        <v>32</v>
      </c>
      <c r="C67" s="266">
        <f>D67*('BDI '!$D$23+1)</f>
        <v>25.9</v>
      </c>
      <c r="D67" s="261">
        <v>22.47</v>
      </c>
      <c r="E67" s="458"/>
      <c r="H67" s="88"/>
      <c r="K67" s="93"/>
      <c r="L67" s="88"/>
      <c r="P67" s="88"/>
      <c r="T67" s="88"/>
      <c r="X67" s="88"/>
      <c r="AB67" s="88"/>
      <c r="AF67" s="88"/>
      <c r="AJ67" s="88"/>
      <c r="AN67" s="88"/>
      <c r="AR67" s="88"/>
      <c r="AV67" s="88"/>
      <c r="AZ67" s="88"/>
      <c r="BD67" s="88"/>
      <c r="BH67" s="88"/>
      <c r="BL67" s="88"/>
      <c r="BP67" s="88"/>
      <c r="BT67" s="88"/>
      <c r="BX67" s="88"/>
      <c r="CB67" s="88"/>
      <c r="CF67" s="88"/>
      <c r="CJ67" s="88"/>
      <c r="CN67" s="88"/>
      <c r="CR67" s="88"/>
      <c r="CV67" s="88"/>
      <c r="CZ67" s="88"/>
      <c r="DD67" s="88"/>
      <c r="DH67" s="88"/>
      <c r="DL67" s="88"/>
      <c r="DP67" s="88"/>
      <c r="DT67" s="88"/>
      <c r="DX67" s="88"/>
      <c r="EB67" s="88"/>
      <c r="EF67" s="88"/>
      <c r="EJ67" s="88"/>
      <c r="EN67" s="88"/>
      <c r="ER67" s="88"/>
      <c r="EV67" s="88"/>
      <c r="EZ67" s="88"/>
      <c r="FD67" s="88"/>
      <c r="FH67" s="88"/>
      <c r="FL67" s="88"/>
      <c r="FP67" s="88"/>
      <c r="FT67" s="88"/>
      <c r="FX67" s="88"/>
      <c r="GB67" s="88"/>
      <c r="GF67" s="88"/>
      <c r="GJ67" s="88"/>
      <c r="GN67" s="88"/>
    </row>
    <row r="68" spans="1:196" ht="18" customHeight="1" x14ac:dyDescent="0.2">
      <c r="A68" s="109" t="s">
        <v>647</v>
      </c>
      <c r="B68" s="94" t="s">
        <v>32</v>
      </c>
      <c r="C68" s="266">
        <f>D68*('BDI '!$D$23+1)</f>
        <v>25.87</v>
      </c>
      <c r="D68" s="261">
        <v>22.44</v>
      </c>
      <c r="E68" s="458"/>
      <c r="H68" s="88"/>
      <c r="K68" s="93"/>
      <c r="L68" s="88"/>
      <c r="P68" s="88"/>
      <c r="T68" s="88"/>
      <c r="X68" s="88"/>
      <c r="AB68" s="88"/>
      <c r="AF68" s="88"/>
      <c r="AJ68" s="88"/>
      <c r="AN68" s="88"/>
      <c r="AR68" s="88"/>
      <c r="AV68" s="88"/>
      <c r="AZ68" s="88"/>
      <c r="BD68" s="88"/>
      <c r="BH68" s="88"/>
      <c r="BL68" s="88"/>
      <c r="BP68" s="88"/>
      <c r="BT68" s="88"/>
      <c r="BX68" s="88"/>
      <c r="CB68" s="88"/>
      <c r="CF68" s="88"/>
      <c r="CJ68" s="88"/>
      <c r="CN68" s="88"/>
      <c r="CR68" s="88"/>
      <c r="CV68" s="88"/>
      <c r="CZ68" s="88"/>
      <c r="DD68" s="88"/>
      <c r="DH68" s="88"/>
      <c r="DL68" s="88"/>
      <c r="DP68" s="88"/>
      <c r="DT68" s="88"/>
      <c r="DX68" s="88"/>
      <c r="EB68" s="88"/>
      <c r="EF68" s="88"/>
      <c r="EJ68" s="88"/>
      <c r="EN68" s="88"/>
      <c r="ER68" s="88"/>
      <c r="EV68" s="88"/>
      <c r="EZ68" s="88"/>
      <c r="FD68" s="88"/>
      <c r="FH68" s="88"/>
      <c r="FL68" s="88"/>
      <c r="FP68" s="88"/>
      <c r="FT68" s="88"/>
      <c r="FX68" s="88"/>
      <c r="GB68" s="88"/>
      <c r="GF68" s="88"/>
      <c r="GJ68" s="88"/>
      <c r="GN68" s="88"/>
    </row>
    <row r="69" spans="1:196" ht="18" customHeight="1" x14ac:dyDescent="0.2">
      <c r="A69" s="109" t="s">
        <v>278</v>
      </c>
      <c r="B69" s="94" t="s">
        <v>32</v>
      </c>
      <c r="C69" s="266">
        <f>D69*('BDI '!$D$23+1)</f>
        <v>255.96</v>
      </c>
      <c r="D69" s="261">
        <v>222.03</v>
      </c>
      <c r="E69" s="458"/>
      <c r="H69" s="88"/>
      <c r="K69" s="93"/>
      <c r="L69" s="88"/>
      <c r="P69" s="88"/>
      <c r="T69" s="88"/>
      <c r="X69" s="88"/>
      <c r="AB69" s="88"/>
      <c r="AF69" s="88"/>
      <c r="AJ69" s="88"/>
      <c r="AN69" s="88"/>
      <c r="AR69" s="88"/>
      <c r="AV69" s="88"/>
      <c r="AZ69" s="88"/>
      <c r="BD69" s="88"/>
      <c r="BH69" s="88"/>
      <c r="BL69" s="88"/>
      <c r="BP69" s="88"/>
      <c r="BT69" s="88"/>
      <c r="BX69" s="88"/>
      <c r="CB69" s="88"/>
      <c r="CF69" s="88"/>
      <c r="CJ69" s="88"/>
      <c r="CN69" s="88"/>
      <c r="CR69" s="88"/>
      <c r="CV69" s="88"/>
      <c r="CZ69" s="88"/>
      <c r="DD69" s="88"/>
      <c r="DH69" s="88"/>
      <c r="DL69" s="88"/>
      <c r="DP69" s="88"/>
      <c r="DT69" s="88"/>
      <c r="DX69" s="88"/>
      <c r="EB69" s="88"/>
      <c r="EF69" s="88"/>
      <c r="EJ69" s="88"/>
      <c r="EN69" s="88"/>
      <c r="ER69" s="88"/>
      <c r="EV69" s="88"/>
      <c r="EZ69" s="88"/>
      <c r="FD69" s="88"/>
      <c r="FH69" s="88"/>
      <c r="FL69" s="88"/>
      <c r="FP69" s="88"/>
      <c r="FT69" s="88"/>
      <c r="FX69" s="88"/>
      <c r="GB69" s="88"/>
      <c r="GF69" s="88"/>
      <c r="GJ69" s="88"/>
      <c r="GN69" s="88"/>
    </row>
    <row r="70" spans="1:196" ht="18" customHeight="1" x14ac:dyDescent="0.2">
      <c r="A70" s="108" t="s">
        <v>112</v>
      </c>
      <c r="B70" s="94" t="s">
        <v>32</v>
      </c>
      <c r="C70" s="266">
        <f>D70*('BDI '!$D$23+1)</f>
        <v>87.74</v>
      </c>
      <c r="D70" s="261">
        <v>76.11</v>
      </c>
      <c r="E70" s="458"/>
      <c r="H70" s="88"/>
      <c r="K70" s="93"/>
      <c r="L70" s="88"/>
      <c r="P70" s="88"/>
      <c r="T70" s="88"/>
      <c r="X70" s="88"/>
      <c r="AB70" s="88"/>
      <c r="AF70" s="88"/>
      <c r="AJ70" s="88"/>
      <c r="AN70" s="88"/>
      <c r="AR70" s="88"/>
      <c r="AV70" s="88"/>
      <c r="AZ70" s="88"/>
      <c r="BD70" s="88"/>
      <c r="BH70" s="88"/>
      <c r="BL70" s="88"/>
      <c r="BP70" s="88"/>
      <c r="BT70" s="88"/>
      <c r="BX70" s="88"/>
      <c r="CB70" s="88"/>
      <c r="CF70" s="88"/>
      <c r="CJ70" s="88"/>
      <c r="CN70" s="88"/>
      <c r="CR70" s="88"/>
      <c r="CV70" s="88"/>
      <c r="CZ70" s="88"/>
      <c r="DD70" s="88"/>
      <c r="DH70" s="88"/>
      <c r="DL70" s="88"/>
      <c r="DP70" s="88"/>
      <c r="DT70" s="88"/>
      <c r="DX70" s="88"/>
      <c r="EB70" s="88"/>
      <c r="EF70" s="88"/>
      <c r="EJ70" s="88"/>
      <c r="EN70" s="88"/>
      <c r="ER70" s="88"/>
      <c r="EV70" s="88"/>
      <c r="EZ70" s="88"/>
      <c r="FD70" s="88"/>
      <c r="FH70" s="88"/>
      <c r="FL70" s="88"/>
      <c r="FP70" s="88"/>
      <c r="FT70" s="88"/>
      <c r="FX70" s="88"/>
      <c r="GB70" s="88"/>
      <c r="GF70" s="88"/>
      <c r="GJ70" s="88"/>
      <c r="GN70" s="88"/>
    </row>
    <row r="71" spans="1:196" ht="18" customHeight="1" x14ac:dyDescent="0.2">
      <c r="A71" s="109" t="s">
        <v>754</v>
      </c>
      <c r="B71" s="94" t="s">
        <v>32</v>
      </c>
      <c r="C71" s="266">
        <f>D71*('BDI '!$D$23+1)</f>
        <v>31.79</v>
      </c>
      <c r="D71" s="261">
        <v>27.58</v>
      </c>
      <c r="E71" s="458"/>
      <c r="H71" s="88"/>
      <c r="K71" s="93"/>
      <c r="L71" s="88"/>
      <c r="P71" s="88"/>
      <c r="T71" s="88"/>
      <c r="X71" s="88"/>
      <c r="AB71" s="88"/>
      <c r="AF71" s="88"/>
      <c r="AJ71" s="88"/>
      <c r="AN71" s="88"/>
      <c r="AR71" s="88"/>
      <c r="AV71" s="88"/>
      <c r="AZ71" s="88"/>
      <c r="BD71" s="88"/>
      <c r="BH71" s="88"/>
      <c r="BL71" s="88"/>
      <c r="BP71" s="88"/>
      <c r="BT71" s="88"/>
      <c r="BX71" s="88"/>
      <c r="CB71" s="88"/>
      <c r="CF71" s="88"/>
      <c r="CJ71" s="88"/>
      <c r="CN71" s="88"/>
      <c r="CR71" s="88"/>
      <c r="CV71" s="88"/>
      <c r="CZ71" s="88"/>
      <c r="DD71" s="88"/>
      <c r="DH71" s="88"/>
      <c r="DL71" s="88"/>
      <c r="DP71" s="88"/>
      <c r="DT71" s="88"/>
      <c r="DX71" s="88"/>
      <c r="EB71" s="88"/>
      <c r="EF71" s="88"/>
      <c r="EJ71" s="88"/>
      <c r="EN71" s="88"/>
      <c r="ER71" s="88"/>
      <c r="EV71" s="88"/>
      <c r="EZ71" s="88"/>
      <c r="FD71" s="88"/>
      <c r="FH71" s="88"/>
      <c r="FL71" s="88"/>
      <c r="FP71" s="88"/>
      <c r="FT71" s="88"/>
      <c r="FX71" s="88"/>
      <c r="GB71" s="88"/>
      <c r="GF71" s="88"/>
      <c r="GJ71" s="88"/>
      <c r="GN71" s="88"/>
    </row>
    <row r="72" spans="1:196" ht="18" customHeight="1" x14ac:dyDescent="0.2">
      <c r="A72" s="109" t="s">
        <v>786</v>
      </c>
      <c r="B72" s="94" t="s">
        <v>32</v>
      </c>
      <c r="C72" s="266">
        <f>D72*('BDI '!$D$23+1)</f>
        <v>341.44</v>
      </c>
      <c r="D72" s="261">
        <v>296.18</v>
      </c>
      <c r="E72" s="458"/>
      <c r="H72" s="88"/>
      <c r="K72" s="93"/>
      <c r="L72" s="88"/>
      <c r="P72" s="88"/>
      <c r="T72" s="88"/>
      <c r="X72" s="88"/>
      <c r="AB72" s="88"/>
      <c r="AF72" s="88"/>
      <c r="AJ72" s="88"/>
      <c r="AN72" s="88"/>
      <c r="AR72" s="88"/>
      <c r="AV72" s="88"/>
      <c r="AZ72" s="88"/>
      <c r="BD72" s="88"/>
      <c r="BH72" s="88"/>
      <c r="BL72" s="88"/>
      <c r="BP72" s="88"/>
      <c r="BT72" s="88"/>
      <c r="BX72" s="88"/>
      <c r="CB72" s="88"/>
      <c r="CF72" s="88"/>
      <c r="CJ72" s="88"/>
      <c r="CN72" s="88"/>
      <c r="CR72" s="88"/>
      <c r="CV72" s="88"/>
      <c r="CZ72" s="88"/>
      <c r="DD72" s="88"/>
      <c r="DH72" s="88"/>
      <c r="DL72" s="88"/>
      <c r="DP72" s="88"/>
      <c r="DT72" s="88"/>
      <c r="DX72" s="88"/>
      <c r="EB72" s="88"/>
      <c r="EF72" s="88"/>
      <c r="EJ72" s="88"/>
      <c r="EN72" s="88"/>
      <c r="ER72" s="88"/>
      <c r="EV72" s="88"/>
      <c r="EZ72" s="88"/>
      <c r="FD72" s="88"/>
      <c r="FH72" s="88"/>
      <c r="FL72" s="88"/>
      <c r="FP72" s="88"/>
      <c r="FT72" s="88"/>
      <c r="FX72" s="88"/>
      <c r="GB72" s="88"/>
      <c r="GF72" s="88"/>
      <c r="GJ72" s="88"/>
      <c r="GN72" s="88"/>
    </row>
    <row r="73" spans="1:196" ht="18" customHeight="1" x14ac:dyDescent="0.2">
      <c r="A73" s="108" t="s">
        <v>455</v>
      </c>
      <c r="B73" s="94" t="s">
        <v>32</v>
      </c>
      <c r="C73" s="266">
        <f>D73*('BDI '!$D$23+1)</f>
        <v>23.38</v>
      </c>
      <c r="D73" s="261">
        <v>20.28</v>
      </c>
      <c r="E73" s="458"/>
      <c r="H73" s="88"/>
      <c r="K73" s="93"/>
      <c r="L73" s="88"/>
      <c r="P73" s="88"/>
      <c r="T73" s="88"/>
      <c r="X73" s="88"/>
      <c r="AB73" s="88"/>
      <c r="AF73" s="88"/>
      <c r="AJ73" s="88"/>
      <c r="AN73" s="88"/>
      <c r="AR73" s="88"/>
      <c r="AV73" s="88"/>
      <c r="AZ73" s="88"/>
      <c r="BD73" s="88"/>
      <c r="BH73" s="88"/>
      <c r="BL73" s="88"/>
      <c r="BP73" s="88"/>
      <c r="BT73" s="88"/>
      <c r="BX73" s="88"/>
      <c r="CB73" s="88"/>
      <c r="CF73" s="88"/>
      <c r="CJ73" s="88"/>
      <c r="CN73" s="88"/>
      <c r="CR73" s="88"/>
      <c r="CV73" s="88"/>
      <c r="CZ73" s="88"/>
      <c r="DD73" s="88"/>
      <c r="DH73" s="88"/>
      <c r="DL73" s="88"/>
      <c r="DP73" s="88"/>
      <c r="DT73" s="88"/>
      <c r="DX73" s="88"/>
      <c r="EB73" s="88"/>
      <c r="EF73" s="88"/>
      <c r="EJ73" s="88"/>
      <c r="EN73" s="88"/>
      <c r="ER73" s="88"/>
      <c r="EV73" s="88"/>
      <c r="EZ73" s="88"/>
      <c r="FD73" s="88"/>
      <c r="FH73" s="88"/>
      <c r="FL73" s="88"/>
      <c r="FP73" s="88"/>
      <c r="FT73" s="88"/>
      <c r="FX73" s="88"/>
      <c r="GB73" s="88"/>
      <c r="GF73" s="88"/>
      <c r="GJ73" s="88"/>
      <c r="GN73" s="88"/>
    </row>
    <row r="74" spans="1:196" ht="18" customHeight="1" x14ac:dyDescent="0.2">
      <c r="A74" s="108" t="s">
        <v>452</v>
      </c>
      <c r="B74" s="94" t="s">
        <v>32</v>
      </c>
      <c r="C74" s="266">
        <f>D74*('BDI '!$D$23+1)</f>
        <v>9.19</v>
      </c>
      <c r="D74" s="261">
        <v>7.97</v>
      </c>
      <c r="E74" s="458"/>
      <c r="H74" s="88"/>
      <c r="K74" s="93"/>
      <c r="L74" s="88"/>
      <c r="P74" s="88"/>
      <c r="T74" s="88"/>
      <c r="X74" s="88"/>
      <c r="AB74" s="88"/>
      <c r="AF74" s="88"/>
      <c r="AJ74" s="88"/>
      <c r="AN74" s="88"/>
      <c r="AR74" s="88"/>
      <c r="AV74" s="88"/>
      <c r="AZ74" s="88"/>
      <c r="BD74" s="88"/>
      <c r="BH74" s="88"/>
      <c r="BL74" s="88"/>
      <c r="BP74" s="88"/>
      <c r="BT74" s="88"/>
      <c r="BX74" s="88"/>
      <c r="CB74" s="88"/>
      <c r="CF74" s="88"/>
      <c r="CJ74" s="88"/>
      <c r="CN74" s="88"/>
      <c r="CR74" s="88"/>
      <c r="CV74" s="88"/>
      <c r="CZ74" s="88"/>
      <c r="DD74" s="88"/>
      <c r="DH74" s="88"/>
      <c r="DL74" s="88"/>
      <c r="DP74" s="88"/>
      <c r="DT74" s="88"/>
      <c r="DX74" s="88"/>
      <c r="EB74" s="88"/>
      <c r="EF74" s="88"/>
      <c r="EJ74" s="88"/>
      <c r="EN74" s="88"/>
      <c r="ER74" s="88"/>
      <c r="EV74" s="88"/>
      <c r="EZ74" s="88"/>
      <c r="FD74" s="88"/>
      <c r="FH74" s="88"/>
      <c r="FL74" s="88"/>
      <c r="FP74" s="88"/>
      <c r="FT74" s="88"/>
      <c r="FX74" s="88"/>
      <c r="GB74" s="88"/>
      <c r="GF74" s="88"/>
      <c r="GJ74" s="88"/>
      <c r="GN74" s="88"/>
    </row>
    <row r="75" spans="1:196" ht="18" customHeight="1" x14ac:dyDescent="0.2">
      <c r="A75" s="95" t="s">
        <v>589</v>
      </c>
      <c r="B75" s="94" t="s">
        <v>32</v>
      </c>
      <c r="C75" s="266">
        <f>D75*('BDI '!$D$23+1)</f>
        <v>66.59</v>
      </c>
      <c r="D75" s="261">
        <v>57.76</v>
      </c>
      <c r="E75" s="458"/>
      <c r="H75" s="88"/>
      <c r="K75" s="93"/>
      <c r="L75" s="88"/>
      <c r="P75" s="88"/>
      <c r="T75" s="88"/>
      <c r="X75" s="88"/>
      <c r="AB75" s="88"/>
      <c r="AF75" s="88"/>
      <c r="AJ75" s="88"/>
      <c r="AN75" s="88"/>
      <c r="AR75" s="88"/>
      <c r="AV75" s="88"/>
      <c r="AZ75" s="88"/>
      <c r="BD75" s="88"/>
      <c r="BH75" s="88"/>
      <c r="BL75" s="88"/>
      <c r="BP75" s="88"/>
      <c r="BT75" s="88"/>
      <c r="BX75" s="88"/>
      <c r="CB75" s="88"/>
      <c r="CF75" s="88"/>
      <c r="CJ75" s="88"/>
      <c r="CN75" s="88"/>
      <c r="CR75" s="88"/>
      <c r="CV75" s="88"/>
      <c r="CZ75" s="88"/>
      <c r="DD75" s="88"/>
      <c r="DH75" s="88"/>
      <c r="DL75" s="88"/>
      <c r="DP75" s="88"/>
      <c r="DT75" s="88"/>
      <c r="DX75" s="88"/>
      <c r="EB75" s="88"/>
      <c r="EF75" s="88"/>
      <c r="EJ75" s="88"/>
      <c r="EN75" s="88"/>
      <c r="ER75" s="88"/>
      <c r="EV75" s="88"/>
      <c r="EZ75" s="88"/>
      <c r="FD75" s="88"/>
      <c r="FH75" s="88"/>
      <c r="FL75" s="88"/>
      <c r="FP75" s="88"/>
      <c r="FT75" s="88"/>
      <c r="FX75" s="88"/>
      <c r="GB75" s="88"/>
      <c r="GF75" s="88"/>
      <c r="GJ75" s="88"/>
      <c r="GN75" s="88"/>
    </row>
    <row r="76" spans="1:196" ht="18" customHeight="1" x14ac:dyDescent="0.2">
      <c r="A76" s="108" t="s">
        <v>458</v>
      </c>
      <c r="B76" s="94" t="s">
        <v>32</v>
      </c>
      <c r="C76" s="266">
        <f>D76*('BDI '!$D$23+1)</f>
        <v>66.59</v>
      </c>
      <c r="D76" s="261">
        <v>57.76</v>
      </c>
      <c r="E76" s="458"/>
      <c r="H76" s="88"/>
      <c r="K76" s="93"/>
      <c r="L76" s="88"/>
      <c r="P76" s="88"/>
      <c r="T76" s="88"/>
      <c r="X76" s="88"/>
      <c r="AB76" s="88"/>
      <c r="AF76" s="88"/>
      <c r="AJ76" s="88"/>
      <c r="AN76" s="88"/>
      <c r="AR76" s="88"/>
      <c r="AV76" s="88"/>
      <c r="AZ76" s="88"/>
      <c r="BD76" s="88"/>
      <c r="BH76" s="88"/>
      <c r="BL76" s="88"/>
      <c r="BP76" s="88"/>
      <c r="BT76" s="88"/>
      <c r="BX76" s="88"/>
      <c r="CB76" s="88"/>
      <c r="CF76" s="88"/>
      <c r="CJ76" s="88"/>
      <c r="CN76" s="88"/>
      <c r="CR76" s="88"/>
      <c r="CV76" s="88"/>
      <c r="CZ76" s="88"/>
      <c r="DD76" s="88"/>
      <c r="DH76" s="88"/>
      <c r="DL76" s="88"/>
      <c r="DP76" s="88"/>
      <c r="DT76" s="88"/>
      <c r="DX76" s="88"/>
      <c r="EB76" s="88"/>
      <c r="EF76" s="88"/>
      <c r="EJ76" s="88"/>
      <c r="EN76" s="88"/>
      <c r="ER76" s="88"/>
      <c r="EV76" s="88"/>
      <c r="EZ76" s="88"/>
      <c r="FD76" s="88"/>
      <c r="FH76" s="88"/>
      <c r="FL76" s="88"/>
      <c r="FP76" s="88"/>
      <c r="FT76" s="88"/>
      <c r="FX76" s="88"/>
      <c r="GB76" s="88"/>
      <c r="GF76" s="88"/>
      <c r="GJ76" s="88"/>
      <c r="GN76" s="88"/>
    </row>
    <row r="77" spans="1:196" ht="18" customHeight="1" x14ac:dyDescent="0.2">
      <c r="A77" s="108" t="s">
        <v>457</v>
      </c>
      <c r="B77" s="94" t="s">
        <v>32</v>
      </c>
      <c r="C77" s="266">
        <f>D77*('BDI '!$D$23+1)</f>
        <v>66.59</v>
      </c>
      <c r="D77" s="261">
        <v>57.76</v>
      </c>
      <c r="E77" s="458"/>
      <c r="H77" s="88"/>
      <c r="K77" s="93"/>
      <c r="L77" s="88"/>
      <c r="P77" s="88"/>
      <c r="T77" s="88"/>
      <c r="X77" s="88"/>
      <c r="AB77" s="88"/>
      <c r="AF77" s="88"/>
      <c r="AJ77" s="88"/>
      <c r="AN77" s="88"/>
      <c r="AR77" s="88"/>
      <c r="AV77" s="88"/>
      <c r="AZ77" s="88"/>
      <c r="BD77" s="88"/>
      <c r="BH77" s="88"/>
      <c r="BL77" s="88"/>
      <c r="BP77" s="88"/>
      <c r="BT77" s="88"/>
      <c r="BX77" s="88"/>
      <c r="CB77" s="88"/>
      <c r="CF77" s="88"/>
      <c r="CJ77" s="88"/>
      <c r="CN77" s="88"/>
      <c r="CR77" s="88"/>
      <c r="CV77" s="88"/>
      <c r="CZ77" s="88"/>
      <c r="DD77" s="88"/>
      <c r="DH77" s="88"/>
      <c r="DL77" s="88"/>
      <c r="DP77" s="88"/>
      <c r="DT77" s="88"/>
      <c r="DX77" s="88"/>
      <c r="EB77" s="88"/>
      <c r="EF77" s="88"/>
      <c r="EJ77" s="88"/>
      <c r="EN77" s="88"/>
      <c r="ER77" s="88"/>
      <c r="EV77" s="88"/>
      <c r="EZ77" s="88"/>
      <c r="FD77" s="88"/>
      <c r="FH77" s="88"/>
      <c r="FL77" s="88"/>
      <c r="FP77" s="88"/>
      <c r="FT77" s="88"/>
      <c r="FX77" s="88"/>
      <c r="GB77" s="88"/>
      <c r="GF77" s="88"/>
      <c r="GJ77" s="88"/>
      <c r="GN77" s="88"/>
    </row>
    <row r="78" spans="1:196" ht="18" customHeight="1" x14ac:dyDescent="0.2">
      <c r="A78" s="109" t="s">
        <v>295</v>
      </c>
      <c r="B78" s="94" t="s">
        <v>32</v>
      </c>
      <c r="C78" s="266">
        <f>D78*('BDI '!$D$23+1)</f>
        <v>17.07</v>
      </c>
      <c r="D78" s="261">
        <v>14.81</v>
      </c>
      <c r="E78" s="458"/>
      <c r="H78" s="88"/>
      <c r="K78" s="93"/>
      <c r="L78" s="88"/>
      <c r="P78" s="88"/>
      <c r="T78" s="88"/>
      <c r="X78" s="88"/>
      <c r="AB78" s="88"/>
      <c r="AF78" s="88"/>
      <c r="AJ78" s="88"/>
      <c r="AN78" s="88"/>
      <c r="AR78" s="88"/>
      <c r="AV78" s="88"/>
      <c r="AZ78" s="88"/>
      <c r="BD78" s="88"/>
      <c r="BH78" s="88"/>
      <c r="BL78" s="88"/>
      <c r="BP78" s="88"/>
      <c r="BT78" s="88"/>
      <c r="BX78" s="88"/>
      <c r="CB78" s="88"/>
      <c r="CF78" s="88"/>
      <c r="CJ78" s="88"/>
      <c r="CN78" s="88"/>
      <c r="CR78" s="88"/>
      <c r="CV78" s="88"/>
      <c r="CZ78" s="88"/>
      <c r="DD78" s="88"/>
      <c r="DH78" s="88"/>
      <c r="DL78" s="88"/>
      <c r="DP78" s="88"/>
      <c r="DT78" s="88"/>
      <c r="DX78" s="88"/>
      <c r="EB78" s="88"/>
      <c r="EF78" s="88"/>
      <c r="EJ78" s="88"/>
      <c r="EN78" s="88"/>
      <c r="ER78" s="88"/>
      <c r="EV78" s="88"/>
      <c r="EZ78" s="88"/>
      <c r="FD78" s="88"/>
      <c r="FH78" s="88"/>
      <c r="FL78" s="88"/>
      <c r="FP78" s="88"/>
      <c r="FT78" s="88"/>
      <c r="FX78" s="88"/>
      <c r="GB78" s="88"/>
      <c r="GF78" s="88"/>
      <c r="GJ78" s="88"/>
      <c r="GN78" s="88"/>
    </row>
    <row r="79" spans="1:196" ht="18" customHeight="1" x14ac:dyDescent="0.2">
      <c r="A79" s="451" t="s">
        <v>453</v>
      </c>
      <c r="B79" s="94" t="s">
        <v>32</v>
      </c>
      <c r="C79" s="266">
        <f>D79*('BDI '!$D$23+1)</f>
        <v>17.07</v>
      </c>
      <c r="D79" s="261">
        <v>14.81</v>
      </c>
      <c r="E79" s="458"/>
      <c r="H79" s="88"/>
      <c r="K79" s="93"/>
      <c r="L79" s="88"/>
      <c r="P79" s="88"/>
      <c r="T79" s="88"/>
      <c r="X79" s="88"/>
      <c r="AB79" s="88"/>
      <c r="AF79" s="88"/>
      <c r="AJ79" s="88"/>
      <c r="AN79" s="88"/>
      <c r="AR79" s="88"/>
      <c r="AV79" s="88"/>
      <c r="AZ79" s="88"/>
      <c r="BD79" s="88"/>
      <c r="BH79" s="88"/>
      <c r="BL79" s="88"/>
      <c r="BP79" s="88"/>
      <c r="BT79" s="88"/>
      <c r="BX79" s="88"/>
      <c r="CB79" s="88"/>
      <c r="CF79" s="88"/>
      <c r="CJ79" s="88"/>
      <c r="CN79" s="88"/>
      <c r="CR79" s="88"/>
      <c r="CV79" s="88"/>
      <c r="CZ79" s="88"/>
      <c r="DD79" s="88"/>
      <c r="DH79" s="88"/>
      <c r="DL79" s="88"/>
      <c r="DP79" s="88"/>
      <c r="DT79" s="88"/>
      <c r="DX79" s="88"/>
      <c r="EB79" s="88"/>
      <c r="EF79" s="88"/>
      <c r="EJ79" s="88"/>
      <c r="EN79" s="88"/>
      <c r="ER79" s="88"/>
      <c r="EV79" s="88"/>
      <c r="EZ79" s="88"/>
      <c r="FD79" s="88"/>
      <c r="FH79" s="88"/>
      <c r="FL79" s="88"/>
      <c r="FP79" s="88"/>
      <c r="FT79" s="88"/>
      <c r="FX79" s="88"/>
      <c r="GB79" s="88"/>
      <c r="GF79" s="88"/>
      <c r="GJ79" s="88"/>
      <c r="GN79" s="88"/>
    </row>
    <row r="80" spans="1:196" ht="18" customHeight="1" x14ac:dyDescent="0.2">
      <c r="A80" s="95" t="s">
        <v>638</v>
      </c>
      <c r="B80" s="94" t="s">
        <v>32</v>
      </c>
      <c r="C80" s="266">
        <f>D80*('BDI '!$D$23+1)</f>
        <v>17.07</v>
      </c>
      <c r="D80" s="261">
        <v>14.81</v>
      </c>
      <c r="E80" s="458"/>
      <c r="H80" s="88"/>
      <c r="K80" s="93"/>
      <c r="L80" s="88"/>
      <c r="P80" s="88"/>
      <c r="T80" s="88"/>
      <c r="X80" s="88"/>
      <c r="AB80" s="88"/>
      <c r="AF80" s="88"/>
      <c r="AJ80" s="88"/>
      <c r="AN80" s="88"/>
      <c r="AR80" s="88"/>
      <c r="AV80" s="88"/>
      <c r="AZ80" s="88"/>
      <c r="BD80" s="88"/>
      <c r="BH80" s="88"/>
      <c r="BL80" s="88"/>
      <c r="BP80" s="88"/>
      <c r="BT80" s="88"/>
      <c r="BX80" s="88"/>
      <c r="CB80" s="88"/>
      <c r="CF80" s="88"/>
      <c r="CJ80" s="88"/>
      <c r="CN80" s="88"/>
      <c r="CR80" s="88"/>
      <c r="CV80" s="88"/>
      <c r="CZ80" s="88"/>
      <c r="DD80" s="88"/>
      <c r="DH80" s="88"/>
      <c r="DL80" s="88"/>
      <c r="DP80" s="88"/>
      <c r="DT80" s="88"/>
      <c r="DX80" s="88"/>
      <c r="EB80" s="88"/>
      <c r="EF80" s="88"/>
      <c r="EJ80" s="88"/>
      <c r="EN80" s="88"/>
      <c r="ER80" s="88"/>
      <c r="EV80" s="88"/>
      <c r="EZ80" s="88"/>
      <c r="FD80" s="88"/>
      <c r="FH80" s="88"/>
      <c r="FL80" s="88"/>
      <c r="FP80" s="88"/>
      <c r="FT80" s="88"/>
      <c r="FX80" s="88"/>
      <c r="GB80" s="88"/>
      <c r="GF80" s="88"/>
      <c r="GJ80" s="88"/>
      <c r="GN80" s="88"/>
    </row>
    <row r="81" spans="1:196" ht="18" customHeight="1" x14ac:dyDescent="0.2">
      <c r="A81" s="108" t="s">
        <v>456</v>
      </c>
      <c r="B81" s="94" t="s">
        <v>32</v>
      </c>
      <c r="C81" s="266">
        <f>D81*('BDI '!$D$23+1)</f>
        <v>35.450000000000003</v>
      </c>
      <c r="D81" s="261">
        <v>30.75</v>
      </c>
      <c r="E81" s="458"/>
      <c r="H81" s="88"/>
      <c r="K81" s="93"/>
      <c r="L81" s="88"/>
      <c r="P81" s="88"/>
      <c r="T81" s="88"/>
      <c r="X81" s="88"/>
      <c r="AB81" s="88"/>
      <c r="AF81" s="88"/>
      <c r="AJ81" s="88"/>
      <c r="AN81" s="88"/>
      <c r="AR81" s="88"/>
      <c r="AV81" s="88"/>
      <c r="AZ81" s="88"/>
      <c r="BD81" s="88"/>
      <c r="BH81" s="88"/>
      <c r="BL81" s="88"/>
      <c r="BP81" s="88"/>
      <c r="BT81" s="88"/>
      <c r="BX81" s="88"/>
      <c r="CB81" s="88"/>
      <c r="CF81" s="88"/>
      <c r="CJ81" s="88"/>
      <c r="CN81" s="88"/>
      <c r="CR81" s="88"/>
      <c r="CV81" s="88"/>
      <c r="CZ81" s="88"/>
      <c r="DD81" s="88"/>
      <c r="DH81" s="88"/>
      <c r="DL81" s="88"/>
      <c r="DP81" s="88"/>
      <c r="DT81" s="88"/>
      <c r="DX81" s="88"/>
      <c r="EB81" s="88"/>
      <c r="EF81" s="88"/>
      <c r="EJ81" s="88"/>
      <c r="EN81" s="88"/>
      <c r="ER81" s="88"/>
      <c r="EV81" s="88"/>
      <c r="EZ81" s="88"/>
      <c r="FD81" s="88"/>
      <c r="FH81" s="88"/>
      <c r="FL81" s="88"/>
      <c r="FP81" s="88"/>
      <c r="FT81" s="88"/>
      <c r="FX81" s="88"/>
      <c r="GB81" s="88"/>
      <c r="GF81" s="88"/>
      <c r="GJ81" s="88"/>
      <c r="GN81" s="88"/>
    </row>
    <row r="82" spans="1:196" ht="18" customHeight="1" x14ac:dyDescent="0.2">
      <c r="A82" s="108" t="s">
        <v>454</v>
      </c>
      <c r="B82" s="94" t="s">
        <v>32</v>
      </c>
      <c r="C82" s="266">
        <f>D82*('BDI '!$D$23+1)</f>
        <v>25.03</v>
      </c>
      <c r="D82" s="261">
        <v>21.71</v>
      </c>
      <c r="E82" s="458"/>
      <c r="H82" s="88"/>
      <c r="K82" s="93"/>
      <c r="L82" s="88"/>
      <c r="P82" s="88"/>
      <c r="T82" s="88"/>
      <c r="X82" s="88"/>
      <c r="AB82" s="88"/>
      <c r="AF82" s="88"/>
      <c r="AJ82" s="88"/>
      <c r="AN82" s="88"/>
      <c r="AR82" s="88"/>
      <c r="AV82" s="88"/>
      <c r="AZ82" s="88"/>
      <c r="BD82" s="88"/>
      <c r="BH82" s="88"/>
      <c r="BL82" s="88"/>
      <c r="BP82" s="88"/>
      <c r="BT82" s="88"/>
      <c r="BX82" s="88"/>
      <c r="CB82" s="88"/>
      <c r="CF82" s="88"/>
      <c r="CJ82" s="88"/>
      <c r="CN82" s="88"/>
      <c r="CR82" s="88"/>
      <c r="CV82" s="88"/>
      <c r="CZ82" s="88"/>
      <c r="DD82" s="88"/>
      <c r="DH82" s="88"/>
      <c r="DL82" s="88"/>
      <c r="DP82" s="88"/>
      <c r="DT82" s="88"/>
      <c r="DX82" s="88"/>
      <c r="EB82" s="88"/>
      <c r="EF82" s="88"/>
      <c r="EJ82" s="88"/>
      <c r="EN82" s="88"/>
      <c r="ER82" s="88"/>
      <c r="EV82" s="88"/>
      <c r="EZ82" s="88"/>
      <c r="FD82" s="88"/>
      <c r="FH82" s="88"/>
      <c r="FL82" s="88"/>
      <c r="FP82" s="88"/>
      <c r="FT82" s="88"/>
      <c r="FX82" s="88"/>
      <c r="GB82" s="88"/>
      <c r="GF82" s="88"/>
      <c r="GJ82" s="88"/>
      <c r="GN82" s="88"/>
    </row>
    <row r="83" spans="1:196" ht="18" customHeight="1" x14ac:dyDescent="0.2">
      <c r="A83" s="109" t="s">
        <v>641</v>
      </c>
      <c r="B83" s="94" t="s">
        <v>32</v>
      </c>
      <c r="C83" s="266">
        <f>D83*('BDI '!$D$23+1)</f>
        <v>11.54</v>
      </c>
      <c r="D83" s="261">
        <v>10.01</v>
      </c>
      <c r="E83" s="458"/>
      <c r="H83" s="88"/>
      <c r="K83" s="93"/>
      <c r="L83" s="88"/>
      <c r="P83" s="88"/>
      <c r="T83" s="88"/>
      <c r="X83" s="88"/>
      <c r="AB83" s="88"/>
      <c r="AF83" s="88"/>
      <c r="AJ83" s="88"/>
      <c r="AN83" s="88"/>
      <c r="AR83" s="88"/>
      <c r="AV83" s="88"/>
      <c r="AZ83" s="88"/>
      <c r="BD83" s="88"/>
      <c r="BH83" s="88"/>
      <c r="BL83" s="88"/>
      <c r="BP83" s="88"/>
      <c r="BT83" s="88"/>
      <c r="BX83" s="88"/>
      <c r="CB83" s="88"/>
      <c r="CF83" s="88"/>
      <c r="CJ83" s="88"/>
      <c r="CN83" s="88"/>
      <c r="CR83" s="88"/>
      <c r="CV83" s="88"/>
      <c r="CZ83" s="88"/>
      <c r="DD83" s="88"/>
      <c r="DH83" s="88"/>
      <c r="DL83" s="88"/>
      <c r="DP83" s="88"/>
      <c r="DT83" s="88"/>
      <c r="DX83" s="88"/>
      <c r="EB83" s="88"/>
      <c r="EF83" s="88"/>
      <c r="EJ83" s="88"/>
      <c r="EN83" s="88"/>
      <c r="ER83" s="88"/>
      <c r="EV83" s="88"/>
      <c r="EZ83" s="88"/>
      <c r="FD83" s="88"/>
      <c r="FH83" s="88"/>
      <c r="FL83" s="88"/>
      <c r="FP83" s="88"/>
      <c r="FT83" s="88"/>
      <c r="FX83" s="88"/>
      <c r="GB83" s="88"/>
      <c r="GF83" s="88"/>
      <c r="GJ83" s="88"/>
      <c r="GN83" s="88"/>
    </row>
    <row r="84" spans="1:196" ht="18" customHeight="1" x14ac:dyDescent="0.2">
      <c r="A84" s="109" t="s">
        <v>642</v>
      </c>
      <c r="B84" s="94" t="s">
        <v>32</v>
      </c>
      <c r="C84" s="266">
        <f>D84*('BDI '!$D$23+1)</f>
        <v>11.54</v>
      </c>
      <c r="D84" s="261">
        <v>10.01</v>
      </c>
      <c r="E84" s="458"/>
      <c r="H84" s="88"/>
      <c r="K84" s="93"/>
      <c r="L84" s="88"/>
      <c r="P84" s="88"/>
      <c r="T84" s="88"/>
      <c r="X84" s="88"/>
      <c r="AB84" s="88"/>
      <c r="AF84" s="88"/>
      <c r="AJ84" s="88"/>
      <c r="AN84" s="88"/>
      <c r="AR84" s="88"/>
      <c r="AV84" s="88"/>
      <c r="AZ84" s="88"/>
      <c r="BD84" s="88"/>
      <c r="BH84" s="88"/>
      <c r="BL84" s="88"/>
      <c r="BP84" s="88"/>
      <c r="BT84" s="88"/>
      <c r="BX84" s="88"/>
      <c r="CB84" s="88"/>
      <c r="CF84" s="88"/>
      <c r="CJ84" s="88"/>
      <c r="CN84" s="88"/>
      <c r="CR84" s="88"/>
      <c r="CV84" s="88"/>
      <c r="CZ84" s="88"/>
      <c r="DD84" s="88"/>
      <c r="DH84" s="88"/>
      <c r="DL84" s="88"/>
      <c r="DP84" s="88"/>
      <c r="DT84" s="88"/>
      <c r="DX84" s="88"/>
      <c r="EB84" s="88"/>
      <c r="EF84" s="88"/>
      <c r="EJ84" s="88"/>
      <c r="EN84" s="88"/>
      <c r="ER84" s="88"/>
      <c r="EV84" s="88"/>
      <c r="EZ84" s="88"/>
      <c r="FD84" s="88"/>
      <c r="FH84" s="88"/>
      <c r="FL84" s="88"/>
      <c r="FP84" s="88"/>
      <c r="FT84" s="88"/>
      <c r="FX84" s="88"/>
      <c r="GB84" s="88"/>
      <c r="GF84" s="88"/>
      <c r="GJ84" s="88"/>
      <c r="GN84" s="88"/>
    </row>
    <row r="85" spans="1:196" ht="18" customHeight="1" x14ac:dyDescent="0.2">
      <c r="A85" s="109" t="s">
        <v>643</v>
      </c>
      <c r="B85" s="94" t="s">
        <v>32</v>
      </c>
      <c r="C85" s="266">
        <f>D85*('BDI '!$D$23+1)</f>
        <v>11.54</v>
      </c>
      <c r="D85" s="261">
        <v>10.01</v>
      </c>
      <c r="E85" s="458"/>
      <c r="H85" s="88"/>
      <c r="K85" s="93"/>
      <c r="L85" s="88"/>
      <c r="P85" s="88"/>
      <c r="T85" s="88"/>
      <c r="X85" s="88"/>
      <c r="AB85" s="88"/>
      <c r="AF85" s="88"/>
      <c r="AJ85" s="88"/>
      <c r="AN85" s="88"/>
      <c r="AR85" s="88"/>
      <c r="AV85" s="88"/>
      <c r="AZ85" s="88"/>
      <c r="BD85" s="88"/>
      <c r="BH85" s="88"/>
      <c r="BL85" s="88"/>
      <c r="BP85" s="88"/>
      <c r="BT85" s="88"/>
      <c r="BX85" s="88"/>
      <c r="CB85" s="88"/>
      <c r="CF85" s="88"/>
      <c r="CJ85" s="88"/>
      <c r="CN85" s="88"/>
      <c r="CR85" s="88"/>
      <c r="CV85" s="88"/>
      <c r="CZ85" s="88"/>
      <c r="DD85" s="88"/>
      <c r="DH85" s="88"/>
      <c r="DL85" s="88"/>
      <c r="DP85" s="88"/>
      <c r="DT85" s="88"/>
      <c r="DX85" s="88"/>
      <c r="EB85" s="88"/>
      <c r="EF85" s="88"/>
      <c r="EJ85" s="88"/>
      <c r="EN85" s="88"/>
      <c r="ER85" s="88"/>
      <c r="EV85" s="88"/>
      <c r="EZ85" s="88"/>
      <c r="FD85" s="88"/>
      <c r="FH85" s="88"/>
      <c r="FL85" s="88"/>
      <c r="FP85" s="88"/>
      <c r="FT85" s="88"/>
      <c r="FX85" s="88"/>
      <c r="GB85" s="88"/>
      <c r="GF85" s="88"/>
      <c r="GJ85" s="88"/>
      <c r="GN85" s="88"/>
    </row>
    <row r="86" spans="1:196" ht="18" customHeight="1" x14ac:dyDescent="0.2">
      <c r="A86" s="109" t="s">
        <v>644</v>
      </c>
      <c r="B86" s="94" t="s">
        <v>32</v>
      </c>
      <c r="C86" s="266">
        <f>D86*('BDI '!$D$23+1)</f>
        <v>11.54</v>
      </c>
      <c r="D86" s="261">
        <v>10.01</v>
      </c>
      <c r="E86" s="458"/>
      <c r="H86" s="88"/>
      <c r="K86" s="93"/>
      <c r="L86" s="88"/>
      <c r="P86" s="88"/>
      <c r="T86" s="88"/>
      <c r="X86" s="88"/>
      <c r="AB86" s="88"/>
      <c r="AF86" s="88"/>
      <c r="AJ86" s="88"/>
      <c r="AN86" s="88"/>
      <c r="AR86" s="88"/>
      <c r="AV86" s="88"/>
      <c r="AZ86" s="88"/>
      <c r="BD86" s="88"/>
      <c r="BH86" s="88"/>
      <c r="BL86" s="88"/>
      <c r="BP86" s="88"/>
      <c r="BT86" s="88"/>
      <c r="BX86" s="88"/>
      <c r="CB86" s="88"/>
      <c r="CF86" s="88"/>
      <c r="CJ86" s="88"/>
      <c r="CN86" s="88"/>
      <c r="CR86" s="88"/>
      <c r="CV86" s="88"/>
      <c r="CZ86" s="88"/>
      <c r="DD86" s="88"/>
      <c r="DH86" s="88"/>
      <c r="DL86" s="88"/>
      <c r="DP86" s="88"/>
      <c r="DT86" s="88"/>
      <c r="DX86" s="88"/>
      <c r="EB86" s="88"/>
      <c r="EF86" s="88"/>
      <c r="EJ86" s="88"/>
      <c r="EN86" s="88"/>
      <c r="ER86" s="88"/>
      <c r="EV86" s="88"/>
      <c r="EZ86" s="88"/>
      <c r="FD86" s="88"/>
      <c r="FH86" s="88"/>
      <c r="FL86" s="88"/>
      <c r="FP86" s="88"/>
      <c r="FT86" s="88"/>
      <c r="FX86" s="88"/>
      <c r="GB86" s="88"/>
      <c r="GF86" s="88"/>
      <c r="GJ86" s="88"/>
      <c r="GN86" s="88"/>
    </row>
    <row r="87" spans="1:196" ht="18" customHeight="1" x14ac:dyDescent="0.2">
      <c r="A87" s="108" t="s">
        <v>273</v>
      </c>
      <c r="B87" s="94" t="s">
        <v>30</v>
      </c>
      <c r="C87" s="266">
        <f>D87*('BDI '!$D$23+1)</f>
        <v>64.5</v>
      </c>
      <c r="D87" s="261">
        <v>55.95</v>
      </c>
      <c r="E87" s="458"/>
      <c r="H87" s="88"/>
      <c r="K87" s="93"/>
      <c r="L87" s="88"/>
      <c r="P87" s="88"/>
      <c r="T87" s="88"/>
      <c r="X87" s="88"/>
      <c r="AB87" s="88"/>
      <c r="AF87" s="88"/>
      <c r="AJ87" s="88"/>
      <c r="AN87" s="88"/>
      <c r="AR87" s="88"/>
      <c r="AV87" s="88"/>
      <c r="AZ87" s="88"/>
      <c r="BD87" s="88"/>
      <c r="BH87" s="88"/>
      <c r="BL87" s="88"/>
      <c r="BP87" s="88"/>
      <c r="BT87" s="88"/>
      <c r="BX87" s="88"/>
      <c r="CB87" s="88"/>
      <c r="CF87" s="88"/>
      <c r="CJ87" s="88"/>
      <c r="CN87" s="88"/>
      <c r="CR87" s="88"/>
      <c r="CV87" s="88"/>
      <c r="CZ87" s="88"/>
      <c r="DD87" s="88"/>
      <c r="DH87" s="88"/>
      <c r="DL87" s="88"/>
      <c r="DP87" s="88"/>
      <c r="DT87" s="88"/>
      <c r="DX87" s="88"/>
      <c r="EB87" s="88"/>
      <c r="EF87" s="88"/>
      <c r="EJ87" s="88"/>
      <c r="EN87" s="88"/>
      <c r="ER87" s="88"/>
      <c r="EV87" s="88"/>
      <c r="EZ87" s="88"/>
      <c r="FD87" s="88"/>
      <c r="FH87" s="88"/>
      <c r="FL87" s="88"/>
      <c r="FP87" s="88"/>
      <c r="FT87" s="88"/>
      <c r="FX87" s="88"/>
      <c r="GB87" s="88"/>
      <c r="GF87" s="88"/>
      <c r="GJ87" s="88"/>
      <c r="GN87" s="88"/>
    </row>
    <row r="88" spans="1:196" ht="18" customHeight="1" x14ac:dyDescent="0.2">
      <c r="A88" s="109" t="s">
        <v>42</v>
      </c>
      <c r="B88" s="94" t="s">
        <v>35</v>
      </c>
      <c r="C88" s="266">
        <f>D88*('BDI '!$D$23+1)</f>
        <v>3.7</v>
      </c>
      <c r="D88" s="261">
        <v>3.21</v>
      </c>
      <c r="E88" s="458"/>
      <c r="H88" s="88"/>
      <c r="K88" s="93"/>
      <c r="L88" s="88"/>
      <c r="P88" s="88"/>
      <c r="T88" s="88"/>
      <c r="X88" s="88"/>
      <c r="AB88" s="88"/>
      <c r="AF88" s="88"/>
      <c r="AJ88" s="88"/>
      <c r="AN88" s="88"/>
      <c r="AR88" s="88"/>
      <c r="AV88" s="88"/>
      <c r="AZ88" s="88"/>
      <c r="BD88" s="88"/>
      <c r="BH88" s="88"/>
      <c r="BL88" s="88"/>
      <c r="BP88" s="88"/>
      <c r="BT88" s="88"/>
      <c r="BX88" s="88"/>
      <c r="CB88" s="88"/>
      <c r="CF88" s="88"/>
      <c r="CJ88" s="88"/>
      <c r="CN88" s="88"/>
      <c r="CR88" s="88"/>
      <c r="CV88" s="88"/>
      <c r="CZ88" s="88"/>
      <c r="DD88" s="88"/>
      <c r="DH88" s="88"/>
      <c r="DL88" s="88"/>
      <c r="DP88" s="88"/>
      <c r="DT88" s="88"/>
      <c r="DX88" s="88"/>
      <c r="EB88" s="88"/>
      <c r="EF88" s="88"/>
      <c r="EJ88" s="88"/>
      <c r="EN88" s="88"/>
      <c r="ER88" s="88"/>
      <c r="EV88" s="88"/>
      <c r="EZ88" s="88"/>
      <c r="FD88" s="88"/>
      <c r="FH88" s="88"/>
      <c r="FL88" s="88"/>
      <c r="FP88" s="88"/>
      <c r="FT88" s="88"/>
      <c r="FX88" s="88"/>
      <c r="GB88" s="88"/>
      <c r="GF88" s="88"/>
      <c r="GJ88" s="88"/>
      <c r="GN88" s="88"/>
    </row>
    <row r="89" spans="1:196" ht="18" customHeight="1" x14ac:dyDescent="0.2">
      <c r="A89" s="108" t="s">
        <v>38</v>
      </c>
      <c r="B89" s="94" t="s">
        <v>35</v>
      </c>
      <c r="C89" s="266">
        <f>D89*('BDI '!$D$23+1)</f>
        <v>5.42</v>
      </c>
      <c r="D89" s="261">
        <v>4.7</v>
      </c>
      <c r="E89" s="458"/>
      <c r="H89" s="88"/>
      <c r="K89" s="93"/>
      <c r="L89" s="88"/>
      <c r="P89" s="88"/>
      <c r="T89" s="88"/>
      <c r="X89" s="88"/>
      <c r="AB89" s="88"/>
      <c r="AF89" s="88"/>
      <c r="AJ89" s="88"/>
      <c r="AN89" s="88"/>
      <c r="AR89" s="88"/>
      <c r="AV89" s="88"/>
      <c r="AZ89" s="88"/>
      <c r="BD89" s="88"/>
      <c r="BH89" s="88"/>
      <c r="BL89" s="88"/>
      <c r="BP89" s="88"/>
      <c r="BT89" s="88"/>
      <c r="BX89" s="88"/>
      <c r="CB89" s="88"/>
      <c r="CF89" s="88"/>
      <c r="CJ89" s="88"/>
      <c r="CN89" s="88"/>
      <c r="CR89" s="88"/>
      <c r="CV89" s="88"/>
      <c r="CZ89" s="88"/>
      <c r="DD89" s="88"/>
      <c r="DH89" s="88"/>
      <c r="DL89" s="88"/>
      <c r="DP89" s="88"/>
      <c r="DT89" s="88"/>
      <c r="DX89" s="88"/>
      <c r="EB89" s="88"/>
      <c r="EF89" s="88"/>
      <c r="EJ89" s="88"/>
      <c r="EN89" s="88"/>
      <c r="ER89" s="88"/>
      <c r="EV89" s="88"/>
      <c r="EZ89" s="88"/>
      <c r="FD89" s="88"/>
      <c r="FH89" s="88"/>
      <c r="FL89" s="88"/>
      <c r="FP89" s="88"/>
      <c r="FT89" s="88"/>
      <c r="FX89" s="88"/>
      <c r="GB89" s="88"/>
      <c r="GF89" s="88"/>
      <c r="GJ89" s="88"/>
      <c r="GN89" s="88"/>
    </row>
    <row r="90" spans="1:196" ht="18" customHeight="1" x14ac:dyDescent="0.2">
      <c r="A90" s="109" t="s">
        <v>283</v>
      </c>
      <c r="B90" s="94" t="s">
        <v>30</v>
      </c>
      <c r="C90" s="266">
        <f>D90*('BDI '!$D$23+1)</f>
        <v>23.38</v>
      </c>
      <c r="D90" s="261">
        <v>20.28</v>
      </c>
      <c r="E90" s="458"/>
      <c r="H90" s="88"/>
      <c r="K90" s="93"/>
      <c r="L90" s="88"/>
      <c r="P90" s="88"/>
      <c r="T90" s="88"/>
      <c r="X90" s="88"/>
      <c r="AB90" s="88"/>
      <c r="AF90" s="88"/>
      <c r="AJ90" s="88"/>
      <c r="AN90" s="88"/>
      <c r="AR90" s="88"/>
      <c r="AV90" s="88"/>
      <c r="AZ90" s="88"/>
      <c r="BD90" s="88"/>
      <c r="BH90" s="88"/>
      <c r="BL90" s="88"/>
      <c r="BP90" s="88"/>
      <c r="BT90" s="88"/>
      <c r="BX90" s="88"/>
      <c r="CB90" s="88"/>
      <c r="CF90" s="88"/>
      <c r="CJ90" s="88"/>
      <c r="CN90" s="88"/>
      <c r="CR90" s="88"/>
      <c r="CV90" s="88"/>
      <c r="CZ90" s="88"/>
      <c r="DD90" s="88"/>
      <c r="DH90" s="88"/>
      <c r="DL90" s="88"/>
      <c r="DP90" s="88"/>
      <c r="DT90" s="88"/>
      <c r="DX90" s="88"/>
      <c r="EB90" s="88"/>
      <c r="EF90" s="88"/>
      <c r="EJ90" s="88"/>
      <c r="EN90" s="88"/>
      <c r="ER90" s="88"/>
      <c r="EV90" s="88"/>
      <c r="EZ90" s="88"/>
      <c r="FD90" s="88"/>
      <c r="FH90" s="88"/>
      <c r="FL90" s="88"/>
      <c r="FP90" s="88"/>
      <c r="FT90" s="88"/>
      <c r="FX90" s="88"/>
      <c r="GB90" s="88"/>
      <c r="GF90" s="88"/>
      <c r="GJ90" s="88"/>
      <c r="GN90" s="88"/>
    </row>
    <row r="91" spans="1:196" ht="18" customHeight="1" x14ac:dyDescent="0.2">
      <c r="A91" s="96" t="s">
        <v>591</v>
      </c>
      <c r="B91" s="94" t="s">
        <v>35</v>
      </c>
      <c r="C91" s="266">
        <f>D91*('BDI '!$D$23+1)</f>
        <v>11.12</v>
      </c>
      <c r="D91" s="261">
        <v>9.65</v>
      </c>
      <c r="E91" s="458"/>
      <c r="H91" s="88"/>
      <c r="K91" s="93"/>
      <c r="L91" s="88"/>
      <c r="P91" s="88"/>
      <c r="T91" s="88"/>
      <c r="X91" s="88"/>
      <c r="AB91" s="88"/>
      <c r="AF91" s="88"/>
      <c r="AJ91" s="88"/>
      <c r="AN91" s="88"/>
      <c r="AR91" s="88"/>
      <c r="AV91" s="88"/>
      <c r="AZ91" s="88"/>
      <c r="BD91" s="88"/>
      <c r="BH91" s="88"/>
      <c r="BL91" s="88"/>
      <c r="BP91" s="88"/>
      <c r="BT91" s="88"/>
      <c r="BX91" s="88"/>
      <c r="CB91" s="88"/>
      <c r="CF91" s="88"/>
      <c r="CJ91" s="88"/>
      <c r="CN91" s="88"/>
      <c r="CR91" s="88"/>
      <c r="CV91" s="88"/>
      <c r="CZ91" s="88"/>
      <c r="DD91" s="88"/>
      <c r="DH91" s="88"/>
      <c r="DL91" s="88"/>
      <c r="DP91" s="88"/>
      <c r="DT91" s="88"/>
      <c r="DX91" s="88"/>
      <c r="EB91" s="88"/>
      <c r="EF91" s="88"/>
      <c r="EJ91" s="88"/>
      <c r="EN91" s="88"/>
      <c r="ER91" s="88"/>
      <c r="EV91" s="88"/>
      <c r="EZ91" s="88"/>
      <c r="FD91" s="88"/>
      <c r="FH91" s="88"/>
      <c r="FL91" s="88"/>
      <c r="FP91" s="88"/>
      <c r="FT91" s="88"/>
      <c r="FX91" s="88"/>
      <c r="GB91" s="88"/>
      <c r="GF91" s="88"/>
      <c r="GJ91" s="88"/>
      <c r="GN91" s="88"/>
    </row>
    <row r="92" spans="1:196" ht="18" customHeight="1" x14ac:dyDescent="0.2">
      <c r="A92" s="90" t="s">
        <v>590</v>
      </c>
      <c r="B92" s="94" t="s">
        <v>32</v>
      </c>
      <c r="C92" s="266">
        <f>D92*('BDI '!$D$23+1)</f>
        <v>21.19</v>
      </c>
      <c r="D92" s="261">
        <v>18.38</v>
      </c>
      <c r="E92" s="458"/>
      <c r="H92" s="88"/>
      <c r="K92" s="93"/>
      <c r="L92" s="88"/>
      <c r="P92" s="88"/>
      <c r="T92" s="88"/>
      <c r="X92" s="88"/>
      <c r="AB92" s="88"/>
      <c r="AF92" s="88"/>
      <c r="AJ92" s="88"/>
      <c r="AN92" s="88"/>
      <c r="AR92" s="88"/>
      <c r="AV92" s="88"/>
      <c r="AZ92" s="88"/>
      <c r="BD92" s="88"/>
      <c r="BH92" s="88"/>
      <c r="BL92" s="88"/>
      <c r="BP92" s="88"/>
      <c r="BT92" s="88"/>
      <c r="BX92" s="88"/>
      <c r="CB92" s="88"/>
      <c r="CF92" s="88"/>
      <c r="CJ92" s="88"/>
      <c r="CN92" s="88"/>
      <c r="CR92" s="88"/>
      <c r="CV92" s="88"/>
      <c r="CZ92" s="88"/>
      <c r="DD92" s="88"/>
      <c r="DH92" s="88"/>
      <c r="DL92" s="88"/>
      <c r="DP92" s="88"/>
      <c r="DT92" s="88"/>
      <c r="DX92" s="88"/>
      <c r="EB92" s="88"/>
      <c r="EF92" s="88"/>
      <c r="EJ92" s="88"/>
      <c r="EN92" s="88"/>
      <c r="ER92" s="88"/>
      <c r="EV92" s="88"/>
      <c r="EZ92" s="88"/>
      <c r="FD92" s="88"/>
      <c r="FH92" s="88"/>
      <c r="FL92" s="88"/>
      <c r="FP92" s="88"/>
      <c r="FT92" s="88"/>
      <c r="FX92" s="88"/>
      <c r="GB92" s="88"/>
      <c r="GF92" s="88"/>
      <c r="GJ92" s="88"/>
      <c r="GN92" s="88"/>
    </row>
    <row r="93" spans="1:196" ht="18" customHeight="1" x14ac:dyDescent="0.2">
      <c r="A93" s="108" t="s">
        <v>281</v>
      </c>
      <c r="B93" s="94" t="s">
        <v>32</v>
      </c>
      <c r="C93" s="266">
        <f>D93*('BDI '!$D$23+1)</f>
        <v>24.72</v>
      </c>
      <c r="D93" s="261">
        <v>21.44</v>
      </c>
      <c r="E93" s="458"/>
      <c r="H93" s="88"/>
      <c r="K93" s="93"/>
      <c r="L93" s="88"/>
      <c r="P93" s="88"/>
      <c r="T93" s="88"/>
      <c r="X93" s="88"/>
      <c r="AB93" s="88"/>
      <c r="AF93" s="88"/>
      <c r="AJ93" s="88"/>
      <c r="AN93" s="88"/>
      <c r="AR93" s="88"/>
      <c r="AV93" s="88"/>
      <c r="AZ93" s="88"/>
      <c r="BD93" s="88"/>
      <c r="BH93" s="88"/>
      <c r="BL93" s="88"/>
      <c r="BP93" s="88"/>
      <c r="BT93" s="88"/>
      <c r="BX93" s="88"/>
      <c r="CB93" s="88"/>
      <c r="CF93" s="88"/>
      <c r="CJ93" s="88"/>
      <c r="CN93" s="88"/>
      <c r="CR93" s="88"/>
      <c r="CV93" s="88"/>
      <c r="CZ93" s="88"/>
      <c r="DD93" s="88"/>
      <c r="DH93" s="88"/>
      <c r="DL93" s="88"/>
      <c r="DP93" s="88"/>
      <c r="DT93" s="88"/>
      <c r="DX93" s="88"/>
      <c r="EB93" s="88"/>
      <c r="EF93" s="88"/>
      <c r="EJ93" s="88"/>
      <c r="EN93" s="88"/>
      <c r="ER93" s="88"/>
      <c r="EV93" s="88"/>
      <c r="EZ93" s="88"/>
      <c r="FD93" s="88"/>
      <c r="FH93" s="88"/>
      <c r="FL93" s="88"/>
      <c r="FP93" s="88"/>
      <c r="FT93" s="88"/>
      <c r="FX93" s="88"/>
      <c r="GB93" s="88"/>
      <c r="GF93" s="88"/>
      <c r="GJ93" s="88"/>
      <c r="GN93" s="88"/>
    </row>
    <row r="94" spans="1:196" ht="25.5" x14ac:dyDescent="0.2">
      <c r="A94" s="108" t="s">
        <v>34</v>
      </c>
      <c r="B94" s="94" t="s">
        <v>32</v>
      </c>
      <c r="C94" s="266">
        <f>D94*('BDI '!$D$23+1)</f>
        <v>59.75</v>
      </c>
      <c r="D94" s="261">
        <v>51.83</v>
      </c>
      <c r="E94" s="458"/>
      <c r="H94" s="88"/>
      <c r="K94" s="93"/>
      <c r="L94" s="88"/>
      <c r="P94" s="88"/>
      <c r="T94" s="88"/>
      <c r="X94" s="88"/>
      <c r="AB94" s="88"/>
      <c r="AF94" s="88"/>
      <c r="AJ94" s="88"/>
      <c r="AN94" s="88"/>
      <c r="AR94" s="88"/>
      <c r="AV94" s="88"/>
      <c r="AZ94" s="88"/>
      <c r="BD94" s="88"/>
      <c r="BH94" s="88"/>
      <c r="BL94" s="88"/>
      <c r="BP94" s="88"/>
      <c r="BT94" s="88"/>
      <c r="BX94" s="88"/>
      <c r="CB94" s="88"/>
      <c r="CF94" s="88"/>
      <c r="CJ94" s="88"/>
      <c r="CN94" s="88"/>
      <c r="CR94" s="88"/>
      <c r="CV94" s="88"/>
      <c r="CZ94" s="88"/>
      <c r="DD94" s="88"/>
      <c r="DH94" s="88"/>
      <c r="DL94" s="88"/>
      <c r="DP94" s="88"/>
      <c r="DT94" s="88"/>
      <c r="DX94" s="88"/>
      <c r="EB94" s="88"/>
      <c r="EF94" s="88"/>
      <c r="EJ94" s="88"/>
      <c r="EN94" s="88"/>
      <c r="ER94" s="88"/>
      <c r="EV94" s="88"/>
      <c r="EZ94" s="88"/>
      <c r="FD94" s="88"/>
      <c r="FH94" s="88"/>
      <c r="FL94" s="88"/>
      <c r="FP94" s="88"/>
      <c r="FT94" s="88"/>
      <c r="FX94" s="88"/>
      <c r="GB94" s="88"/>
      <c r="GF94" s="88"/>
      <c r="GJ94" s="88"/>
      <c r="GN94" s="88"/>
    </row>
    <row r="95" spans="1:196" s="414" customFormat="1" ht="18" customHeight="1" x14ac:dyDescent="0.2">
      <c r="A95" s="108" t="s">
        <v>395</v>
      </c>
      <c r="B95" s="94" t="s">
        <v>32</v>
      </c>
      <c r="C95" s="266">
        <f>D95*('BDI '!$D$23+1)</f>
        <v>15.07</v>
      </c>
      <c r="D95" s="261">
        <v>13.07</v>
      </c>
      <c r="E95" s="458"/>
      <c r="F95" s="413"/>
      <c r="H95" s="416"/>
      <c r="I95" s="413"/>
      <c r="J95" s="413"/>
      <c r="K95" s="415"/>
      <c r="L95" s="416"/>
      <c r="M95" s="413"/>
      <c r="N95" s="413"/>
      <c r="P95" s="416"/>
      <c r="Q95" s="413"/>
      <c r="R95" s="413"/>
      <c r="T95" s="416"/>
      <c r="U95" s="413"/>
      <c r="V95" s="413"/>
      <c r="X95" s="416"/>
      <c r="Y95" s="413"/>
      <c r="Z95" s="413"/>
      <c r="AB95" s="416"/>
      <c r="AC95" s="413"/>
      <c r="AD95" s="413"/>
      <c r="AF95" s="416"/>
      <c r="AG95" s="413"/>
      <c r="AH95" s="413"/>
      <c r="AJ95" s="416"/>
      <c r="AK95" s="413"/>
      <c r="AL95" s="413"/>
      <c r="AN95" s="416"/>
      <c r="AO95" s="413"/>
      <c r="AP95" s="413"/>
      <c r="AR95" s="416"/>
      <c r="AS95" s="413"/>
      <c r="AT95" s="413"/>
      <c r="AV95" s="416"/>
      <c r="AW95" s="413"/>
      <c r="AX95" s="413"/>
      <c r="AZ95" s="416"/>
      <c r="BA95" s="413"/>
      <c r="BB95" s="413"/>
      <c r="BD95" s="416"/>
      <c r="BE95" s="413"/>
      <c r="BF95" s="413"/>
      <c r="BH95" s="416"/>
      <c r="BI95" s="413"/>
      <c r="BJ95" s="413"/>
      <c r="BL95" s="416"/>
      <c r="BM95" s="413"/>
      <c r="BN95" s="413"/>
      <c r="BP95" s="416"/>
      <c r="BQ95" s="413"/>
      <c r="BR95" s="413"/>
      <c r="BT95" s="416"/>
      <c r="BU95" s="413"/>
      <c r="BV95" s="413"/>
      <c r="BX95" s="416"/>
      <c r="BY95" s="413"/>
      <c r="BZ95" s="413"/>
      <c r="CB95" s="416"/>
      <c r="CC95" s="413"/>
      <c r="CD95" s="413"/>
      <c r="CF95" s="416"/>
      <c r="CG95" s="413"/>
      <c r="CH95" s="413"/>
      <c r="CJ95" s="416"/>
      <c r="CK95" s="413"/>
      <c r="CL95" s="413"/>
      <c r="CN95" s="416"/>
      <c r="CO95" s="413"/>
      <c r="CP95" s="413"/>
      <c r="CR95" s="416"/>
      <c r="CS95" s="413"/>
      <c r="CT95" s="413"/>
      <c r="CV95" s="416"/>
      <c r="CW95" s="413"/>
      <c r="CX95" s="413"/>
      <c r="CZ95" s="416"/>
      <c r="DA95" s="413"/>
      <c r="DB95" s="413"/>
      <c r="DD95" s="416"/>
      <c r="DE95" s="413"/>
      <c r="DF95" s="413"/>
      <c r="DH95" s="416"/>
      <c r="DI95" s="413"/>
      <c r="DJ95" s="413"/>
      <c r="DL95" s="416"/>
      <c r="DM95" s="413"/>
      <c r="DN95" s="413"/>
      <c r="DP95" s="416"/>
      <c r="DQ95" s="413"/>
      <c r="DR95" s="413"/>
      <c r="DT95" s="416"/>
      <c r="DU95" s="413"/>
      <c r="DV95" s="413"/>
      <c r="DX95" s="416"/>
      <c r="DY95" s="413"/>
      <c r="DZ95" s="413"/>
      <c r="EB95" s="416"/>
      <c r="EC95" s="413"/>
      <c r="ED95" s="413"/>
      <c r="EF95" s="416"/>
      <c r="EG95" s="413"/>
      <c r="EH95" s="413"/>
      <c r="EJ95" s="416"/>
      <c r="EK95" s="413"/>
      <c r="EL95" s="413"/>
      <c r="EN95" s="416"/>
      <c r="EO95" s="413"/>
      <c r="EP95" s="413"/>
      <c r="ER95" s="416"/>
      <c r="ES95" s="413"/>
      <c r="ET95" s="413"/>
      <c r="EV95" s="416"/>
      <c r="EW95" s="413"/>
      <c r="EX95" s="413"/>
      <c r="EZ95" s="416"/>
      <c r="FA95" s="413"/>
      <c r="FB95" s="413"/>
      <c r="FD95" s="416"/>
      <c r="FE95" s="413"/>
      <c r="FF95" s="413"/>
      <c r="FH95" s="416"/>
      <c r="FI95" s="413"/>
      <c r="FJ95" s="413"/>
      <c r="FL95" s="416"/>
      <c r="FM95" s="413"/>
      <c r="FN95" s="413"/>
      <c r="FP95" s="416"/>
      <c r="FQ95" s="413"/>
      <c r="FR95" s="413"/>
      <c r="FT95" s="416"/>
      <c r="FU95" s="413"/>
      <c r="FV95" s="413"/>
      <c r="FX95" s="416"/>
      <c r="FY95" s="413"/>
      <c r="FZ95" s="413"/>
      <c r="GB95" s="416"/>
      <c r="GC95" s="413"/>
      <c r="GD95" s="413"/>
      <c r="GF95" s="416"/>
      <c r="GG95" s="413"/>
      <c r="GH95" s="413"/>
      <c r="GJ95" s="416"/>
      <c r="GK95" s="413"/>
      <c r="GL95" s="413"/>
      <c r="GN95" s="416"/>
    </row>
    <row r="96" spans="1:196" ht="18" customHeight="1" x14ac:dyDescent="0.2">
      <c r="A96" s="90" t="s">
        <v>645</v>
      </c>
      <c r="B96" s="94" t="s">
        <v>32</v>
      </c>
      <c r="C96" s="266">
        <f>D96*('BDI '!$D$23+1)</f>
        <v>15.99</v>
      </c>
      <c r="D96" s="261">
        <v>13.87</v>
      </c>
      <c r="E96" s="458"/>
      <c r="H96" s="88"/>
      <c r="K96" s="93"/>
      <c r="L96" s="88"/>
      <c r="P96" s="88"/>
      <c r="T96" s="88"/>
      <c r="X96" s="88"/>
      <c r="AB96" s="88"/>
      <c r="AF96" s="88"/>
      <c r="AJ96" s="88"/>
      <c r="AN96" s="88"/>
      <c r="AR96" s="88"/>
      <c r="AV96" s="88"/>
      <c r="AZ96" s="88"/>
      <c r="BD96" s="88"/>
      <c r="BH96" s="88"/>
      <c r="BL96" s="88"/>
      <c r="BP96" s="88"/>
      <c r="BT96" s="88"/>
      <c r="BX96" s="88"/>
      <c r="CB96" s="88"/>
      <c r="CF96" s="88"/>
      <c r="CJ96" s="88"/>
      <c r="CN96" s="88"/>
      <c r="CR96" s="88"/>
      <c r="CV96" s="88"/>
      <c r="CZ96" s="88"/>
      <c r="DD96" s="88"/>
      <c r="DH96" s="88"/>
      <c r="DL96" s="88"/>
      <c r="DP96" s="88"/>
      <c r="DT96" s="88"/>
      <c r="DX96" s="88"/>
      <c r="EB96" s="88"/>
      <c r="EF96" s="88"/>
      <c r="EJ96" s="88"/>
      <c r="EN96" s="88"/>
      <c r="ER96" s="88"/>
      <c r="EV96" s="88"/>
      <c r="EZ96" s="88"/>
      <c r="FD96" s="88"/>
      <c r="FH96" s="88"/>
      <c r="FL96" s="88"/>
      <c r="FP96" s="88"/>
      <c r="FT96" s="88"/>
      <c r="FX96" s="88"/>
      <c r="GB96" s="88"/>
      <c r="GF96" s="88"/>
      <c r="GJ96" s="88"/>
      <c r="GN96" s="88"/>
    </row>
    <row r="97" spans="1:196" ht="18" customHeight="1" x14ac:dyDescent="0.2">
      <c r="A97" s="108" t="s">
        <v>386</v>
      </c>
      <c r="B97" s="94" t="s">
        <v>32</v>
      </c>
      <c r="C97" s="266">
        <f>D97*('BDI '!$D$23+1)</f>
        <v>5.31</v>
      </c>
      <c r="D97" s="261">
        <v>4.6100000000000003</v>
      </c>
      <c r="E97" s="458"/>
      <c r="H97" s="88"/>
      <c r="K97" s="93"/>
      <c r="L97" s="88"/>
      <c r="P97" s="88"/>
      <c r="T97" s="88"/>
      <c r="X97" s="88"/>
      <c r="AB97" s="88"/>
      <c r="AF97" s="88"/>
      <c r="AJ97" s="88"/>
      <c r="AN97" s="88"/>
      <c r="AR97" s="88"/>
      <c r="AV97" s="88"/>
      <c r="AZ97" s="88"/>
      <c r="BD97" s="88"/>
      <c r="BH97" s="88"/>
      <c r="BL97" s="88"/>
      <c r="BP97" s="88"/>
      <c r="BT97" s="88"/>
      <c r="BX97" s="88"/>
      <c r="CB97" s="88"/>
      <c r="CF97" s="88"/>
      <c r="CJ97" s="88"/>
      <c r="CN97" s="88"/>
      <c r="CR97" s="88"/>
      <c r="CV97" s="88"/>
      <c r="CZ97" s="88"/>
      <c r="DD97" s="88"/>
      <c r="DH97" s="88"/>
      <c r="DL97" s="88"/>
      <c r="DP97" s="88"/>
      <c r="DT97" s="88"/>
      <c r="DX97" s="88"/>
      <c r="EB97" s="88"/>
      <c r="EF97" s="88"/>
      <c r="EJ97" s="88"/>
      <c r="EN97" s="88"/>
      <c r="ER97" s="88"/>
      <c r="EV97" s="88"/>
      <c r="EZ97" s="88"/>
      <c r="FD97" s="88"/>
      <c r="FH97" s="88"/>
      <c r="FL97" s="88"/>
      <c r="FP97" s="88"/>
      <c r="FT97" s="88"/>
      <c r="FX97" s="88"/>
      <c r="GB97" s="88"/>
      <c r="GF97" s="88"/>
      <c r="GJ97" s="88"/>
      <c r="GN97" s="88"/>
    </row>
    <row r="98" spans="1:196" s="414" customFormat="1" ht="18" customHeight="1" x14ac:dyDescent="0.2">
      <c r="A98" s="109" t="s">
        <v>653</v>
      </c>
      <c r="B98" s="94" t="s">
        <v>32</v>
      </c>
      <c r="C98" s="266">
        <f>D98*('BDI '!$D$23+1)</f>
        <v>140</v>
      </c>
      <c r="D98" s="261">
        <v>121.44</v>
      </c>
      <c r="E98" s="458"/>
      <c r="F98" s="413"/>
      <c r="H98" s="416"/>
      <c r="I98" s="413"/>
      <c r="J98" s="413"/>
      <c r="K98" s="415"/>
      <c r="L98" s="416"/>
      <c r="M98" s="413"/>
      <c r="N98" s="413"/>
      <c r="P98" s="416"/>
      <c r="Q98" s="413"/>
      <c r="R98" s="413"/>
      <c r="T98" s="416"/>
      <c r="U98" s="413"/>
      <c r="V98" s="413"/>
      <c r="X98" s="416"/>
      <c r="Y98" s="413"/>
      <c r="Z98" s="413"/>
      <c r="AB98" s="416"/>
      <c r="AC98" s="413"/>
      <c r="AD98" s="413"/>
      <c r="AF98" s="416"/>
      <c r="AG98" s="413"/>
      <c r="AH98" s="413"/>
      <c r="AJ98" s="416"/>
      <c r="AK98" s="413"/>
      <c r="AL98" s="413"/>
      <c r="AN98" s="416"/>
      <c r="AO98" s="413"/>
      <c r="AP98" s="413"/>
      <c r="AR98" s="416"/>
      <c r="AS98" s="413"/>
      <c r="AT98" s="413"/>
      <c r="AV98" s="416"/>
      <c r="AW98" s="413"/>
      <c r="AX98" s="413"/>
      <c r="AZ98" s="416"/>
      <c r="BA98" s="413"/>
      <c r="BB98" s="413"/>
      <c r="BD98" s="416"/>
      <c r="BE98" s="413"/>
      <c r="BF98" s="413"/>
      <c r="BH98" s="416"/>
      <c r="BI98" s="413"/>
      <c r="BJ98" s="413"/>
      <c r="BL98" s="416"/>
      <c r="BM98" s="413"/>
      <c r="BN98" s="413"/>
      <c r="BP98" s="416"/>
      <c r="BQ98" s="413"/>
      <c r="BR98" s="413"/>
      <c r="BT98" s="416"/>
      <c r="BU98" s="413"/>
      <c r="BV98" s="413"/>
      <c r="BX98" s="416"/>
      <c r="BY98" s="413"/>
      <c r="BZ98" s="413"/>
      <c r="CB98" s="416"/>
      <c r="CC98" s="413"/>
      <c r="CD98" s="413"/>
      <c r="CF98" s="416"/>
      <c r="CG98" s="413"/>
      <c r="CH98" s="413"/>
      <c r="CJ98" s="416"/>
      <c r="CK98" s="413"/>
      <c r="CL98" s="413"/>
      <c r="CN98" s="416"/>
      <c r="CO98" s="413"/>
      <c r="CP98" s="413"/>
      <c r="CR98" s="416"/>
      <c r="CS98" s="413"/>
      <c r="CT98" s="413"/>
      <c r="CV98" s="416"/>
      <c r="CW98" s="413"/>
      <c r="CX98" s="413"/>
      <c r="CZ98" s="416"/>
      <c r="DA98" s="413"/>
      <c r="DB98" s="413"/>
      <c r="DD98" s="416"/>
      <c r="DE98" s="413"/>
      <c r="DF98" s="413"/>
      <c r="DH98" s="416"/>
      <c r="DI98" s="413"/>
      <c r="DJ98" s="413"/>
      <c r="DL98" s="416"/>
      <c r="DM98" s="413"/>
      <c r="DN98" s="413"/>
      <c r="DP98" s="416"/>
      <c r="DQ98" s="413"/>
      <c r="DR98" s="413"/>
      <c r="DT98" s="416"/>
      <c r="DU98" s="413"/>
      <c r="DV98" s="413"/>
      <c r="DX98" s="416"/>
      <c r="DY98" s="413"/>
      <c r="DZ98" s="413"/>
      <c r="EB98" s="416"/>
      <c r="EC98" s="413"/>
      <c r="ED98" s="413"/>
      <c r="EF98" s="416"/>
      <c r="EG98" s="413"/>
      <c r="EH98" s="413"/>
      <c r="EJ98" s="416"/>
      <c r="EK98" s="413"/>
      <c r="EL98" s="413"/>
      <c r="EN98" s="416"/>
      <c r="EO98" s="413"/>
      <c r="EP98" s="413"/>
      <c r="ER98" s="416"/>
      <c r="ES98" s="413"/>
      <c r="ET98" s="413"/>
      <c r="EV98" s="416"/>
      <c r="EW98" s="413"/>
      <c r="EX98" s="413"/>
      <c r="EZ98" s="416"/>
      <c r="FA98" s="413"/>
      <c r="FB98" s="413"/>
      <c r="FD98" s="416"/>
      <c r="FE98" s="413"/>
      <c r="FF98" s="413"/>
      <c r="FH98" s="416"/>
      <c r="FI98" s="413"/>
      <c r="FJ98" s="413"/>
      <c r="FL98" s="416"/>
      <c r="FM98" s="413"/>
      <c r="FN98" s="413"/>
      <c r="FP98" s="416"/>
      <c r="FQ98" s="413"/>
      <c r="FR98" s="413"/>
      <c r="FT98" s="416"/>
      <c r="FU98" s="413"/>
      <c r="FV98" s="413"/>
      <c r="FX98" s="416"/>
      <c r="FY98" s="413"/>
      <c r="FZ98" s="413"/>
      <c r="GB98" s="416"/>
      <c r="GC98" s="413"/>
      <c r="GD98" s="413"/>
      <c r="GF98" s="416"/>
      <c r="GG98" s="413"/>
      <c r="GH98" s="413"/>
      <c r="GJ98" s="416"/>
      <c r="GK98" s="413"/>
      <c r="GL98" s="413"/>
      <c r="GN98" s="416"/>
    </row>
    <row r="99" spans="1:196" ht="18" customHeight="1" x14ac:dyDescent="0.2">
      <c r="A99" s="108" t="s">
        <v>238</v>
      </c>
      <c r="B99" s="94" t="s">
        <v>32</v>
      </c>
      <c r="C99" s="266">
        <f>D99*('BDI '!$D$23+1)</f>
        <v>3.4</v>
      </c>
      <c r="D99" s="261">
        <v>2.95</v>
      </c>
      <c r="E99" s="458"/>
      <c r="H99" s="88"/>
      <c r="K99" s="93"/>
      <c r="L99" s="88"/>
      <c r="P99" s="88"/>
      <c r="T99" s="88"/>
      <c r="X99" s="88"/>
      <c r="AB99" s="88"/>
      <c r="AF99" s="88"/>
      <c r="AJ99" s="88"/>
      <c r="AN99" s="88"/>
      <c r="AR99" s="88"/>
      <c r="AV99" s="88"/>
      <c r="AZ99" s="88"/>
      <c r="BD99" s="88"/>
      <c r="BH99" s="88"/>
      <c r="BL99" s="88"/>
      <c r="BP99" s="88"/>
      <c r="BT99" s="88"/>
      <c r="BX99" s="88"/>
      <c r="CB99" s="88"/>
      <c r="CF99" s="88"/>
      <c r="CJ99" s="88"/>
      <c r="CN99" s="88"/>
      <c r="CR99" s="88"/>
      <c r="CV99" s="88"/>
      <c r="CZ99" s="88"/>
      <c r="DD99" s="88"/>
      <c r="DH99" s="88"/>
      <c r="DL99" s="88"/>
      <c r="DP99" s="88"/>
      <c r="DT99" s="88"/>
      <c r="DX99" s="88"/>
      <c r="EB99" s="88"/>
      <c r="EF99" s="88"/>
      <c r="EJ99" s="88"/>
      <c r="EN99" s="88"/>
      <c r="ER99" s="88"/>
      <c r="EV99" s="88"/>
      <c r="EZ99" s="88"/>
      <c r="FD99" s="88"/>
      <c r="FH99" s="88"/>
      <c r="FL99" s="88"/>
      <c r="FP99" s="88"/>
      <c r="FT99" s="88"/>
      <c r="FX99" s="88"/>
      <c r="GB99" s="88"/>
      <c r="GF99" s="88"/>
      <c r="GJ99" s="88"/>
      <c r="GN99" s="88"/>
    </row>
    <row r="100" spans="1:196" ht="27" customHeight="1" x14ac:dyDescent="0.2">
      <c r="A100" s="108" t="s">
        <v>390</v>
      </c>
      <c r="B100" s="94" t="s">
        <v>32</v>
      </c>
      <c r="C100" s="266">
        <f>D100*('BDI '!$D$23+1)</f>
        <v>22.16</v>
      </c>
      <c r="D100" s="261">
        <v>19.22</v>
      </c>
      <c r="E100" s="458"/>
      <c r="H100" s="88"/>
      <c r="K100" s="93"/>
      <c r="L100" s="88"/>
      <c r="P100" s="88"/>
      <c r="T100" s="88"/>
      <c r="X100" s="88"/>
      <c r="AB100" s="88"/>
      <c r="AF100" s="88"/>
      <c r="AJ100" s="88"/>
      <c r="AN100" s="88"/>
      <c r="AR100" s="88"/>
      <c r="AV100" s="88"/>
      <c r="AZ100" s="88"/>
      <c r="BD100" s="88"/>
      <c r="BH100" s="88"/>
      <c r="BL100" s="88"/>
      <c r="BP100" s="88"/>
      <c r="BT100" s="88"/>
      <c r="BX100" s="88"/>
      <c r="CB100" s="88"/>
      <c r="CF100" s="88"/>
      <c r="CJ100" s="88"/>
      <c r="CN100" s="88"/>
      <c r="CR100" s="88"/>
      <c r="CV100" s="88"/>
      <c r="CZ100" s="88"/>
      <c r="DD100" s="88"/>
      <c r="DH100" s="88"/>
      <c r="DL100" s="88"/>
      <c r="DP100" s="88"/>
      <c r="DT100" s="88"/>
      <c r="DX100" s="88"/>
      <c r="EB100" s="88"/>
      <c r="EF100" s="88"/>
      <c r="EJ100" s="88"/>
      <c r="EN100" s="88"/>
      <c r="ER100" s="88"/>
      <c r="EV100" s="88"/>
      <c r="EZ100" s="88"/>
      <c r="FD100" s="88"/>
      <c r="FH100" s="88"/>
      <c r="FL100" s="88"/>
      <c r="FP100" s="88"/>
      <c r="FT100" s="88"/>
      <c r="FX100" s="88"/>
      <c r="GB100" s="88"/>
      <c r="GF100" s="88"/>
      <c r="GJ100" s="88"/>
      <c r="GN100" s="88"/>
    </row>
    <row r="101" spans="1:196" s="414" customFormat="1" ht="27" customHeight="1" x14ac:dyDescent="0.2">
      <c r="A101" s="109" t="s">
        <v>639</v>
      </c>
      <c r="B101" s="94" t="s">
        <v>32</v>
      </c>
      <c r="C101" s="266">
        <f>D101*('BDI '!$D$23+1)</f>
        <v>105.07</v>
      </c>
      <c r="D101" s="261">
        <v>91.14</v>
      </c>
      <c r="E101" s="458"/>
      <c r="F101" s="413"/>
      <c r="H101" s="416"/>
      <c r="I101" s="413"/>
      <c r="J101" s="413"/>
      <c r="K101" s="415"/>
      <c r="L101" s="416"/>
      <c r="M101" s="413"/>
      <c r="N101" s="413"/>
      <c r="P101" s="416"/>
      <c r="Q101" s="413"/>
      <c r="R101" s="413"/>
      <c r="T101" s="416"/>
      <c r="U101" s="413"/>
      <c r="V101" s="413"/>
      <c r="X101" s="416"/>
      <c r="Y101" s="413"/>
      <c r="Z101" s="413"/>
      <c r="AB101" s="416"/>
      <c r="AC101" s="413"/>
      <c r="AD101" s="413"/>
      <c r="AF101" s="416"/>
      <c r="AG101" s="413"/>
      <c r="AH101" s="413"/>
      <c r="AJ101" s="416"/>
      <c r="AK101" s="413"/>
      <c r="AL101" s="413"/>
      <c r="AN101" s="416"/>
      <c r="AO101" s="413"/>
      <c r="AP101" s="413"/>
      <c r="AR101" s="416"/>
      <c r="AS101" s="413"/>
      <c r="AT101" s="413"/>
      <c r="AV101" s="416"/>
      <c r="AW101" s="413"/>
      <c r="AX101" s="413"/>
      <c r="AZ101" s="416"/>
      <c r="BA101" s="413"/>
      <c r="BB101" s="413"/>
      <c r="BD101" s="416"/>
      <c r="BE101" s="413"/>
      <c r="BF101" s="413"/>
      <c r="BH101" s="416"/>
      <c r="BI101" s="413"/>
      <c r="BJ101" s="413"/>
      <c r="BL101" s="416"/>
      <c r="BM101" s="413"/>
      <c r="BN101" s="413"/>
      <c r="BP101" s="416"/>
      <c r="BQ101" s="413"/>
      <c r="BR101" s="413"/>
      <c r="BT101" s="416"/>
      <c r="BU101" s="413"/>
      <c r="BV101" s="413"/>
      <c r="BX101" s="416"/>
      <c r="BY101" s="413"/>
      <c r="BZ101" s="413"/>
      <c r="CB101" s="416"/>
      <c r="CC101" s="413"/>
      <c r="CD101" s="413"/>
      <c r="CF101" s="416"/>
      <c r="CG101" s="413"/>
      <c r="CH101" s="413"/>
      <c r="CJ101" s="416"/>
      <c r="CK101" s="413"/>
      <c r="CL101" s="413"/>
      <c r="CN101" s="416"/>
      <c r="CO101" s="413"/>
      <c r="CP101" s="413"/>
      <c r="CR101" s="416"/>
      <c r="CS101" s="413"/>
      <c r="CT101" s="413"/>
      <c r="CV101" s="416"/>
      <c r="CW101" s="413"/>
      <c r="CX101" s="413"/>
      <c r="CZ101" s="416"/>
      <c r="DA101" s="413"/>
      <c r="DB101" s="413"/>
      <c r="DD101" s="416"/>
      <c r="DE101" s="413"/>
      <c r="DF101" s="413"/>
      <c r="DH101" s="416"/>
      <c r="DI101" s="413"/>
      <c r="DJ101" s="413"/>
      <c r="DL101" s="416"/>
      <c r="DM101" s="413"/>
      <c r="DN101" s="413"/>
      <c r="DP101" s="416"/>
      <c r="DQ101" s="413"/>
      <c r="DR101" s="413"/>
      <c r="DT101" s="416"/>
      <c r="DU101" s="413"/>
      <c r="DV101" s="413"/>
      <c r="DX101" s="416"/>
      <c r="DY101" s="413"/>
      <c r="DZ101" s="413"/>
      <c r="EB101" s="416"/>
      <c r="EC101" s="413"/>
      <c r="ED101" s="413"/>
      <c r="EF101" s="416"/>
      <c r="EG101" s="413"/>
      <c r="EH101" s="413"/>
      <c r="EJ101" s="416"/>
      <c r="EK101" s="413"/>
      <c r="EL101" s="413"/>
      <c r="EN101" s="416"/>
      <c r="EO101" s="413"/>
      <c r="EP101" s="413"/>
      <c r="ER101" s="416"/>
      <c r="ES101" s="413"/>
      <c r="ET101" s="413"/>
      <c r="EV101" s="416"/>
      <c r="EW101" s="413"/>
      <c r="EX101" s="413"/>
      <c r="EZ101" s="416"/>
      <c r="FA101" s="413"/>
      <c r="FB101" s="413"/>
      <c r="FD101" s="416"/>
      <c r="FE101" s="413"/>
      <c r="FF101" s="413"/>
      <c r="FH101" s="416"/>
      <c r="FI101" s="413"/>
      <c r="FJ101" s="413"/>
      <c r="FL101" s="416"/>
      <c r="FM101" s="413"/>
      <c r="FN101" s="413"/>
      <c r="FP101" s="416"/>
      <c r="FQ101" s="413"/>
      <c r="FR101" s="413"/>
      <c r="FT101" s="416"/>
      <c r="FU101" s="413"/>
      <c r="FV101" s="413"/>
      <c r="FX101" s="416"/>
      <c r="FY101" s="413"/>
      <c r="FZ101" s="413"/>
      <c r="GB101" s="416"/>
      <c r="GC101" s="413"/>
      <c r="GD101" s="413"/>
      <c r="GF101" s="416"/>
      <c r="GG101" s="413"/>
      <c r="GH101" s="413"/>
      <c r="GJ101" s="416"/>
      <c r="GK101" s="413"/>
      <c r="GL101" s="413"/>
      <c r="GN101" s="416"/>
    </row>
    <row r="102" spans="1:196" ht="27" hidden="1" customHeight="1" x14ac:dyDescent="0.2">
      <c r="A102" s="109"/>
      <c r="B102" s="94"/>
      <c r="C102" s="266" t="s">
        <v>47</v>
      </c>
      <c r="D102" s="266">
        <v>0</v>
      </c>
      <c r="E102" s="458"/>
      <c r="H102" s="88"/>
      <c r="K102" s="93"/>
      <c r="L102" s="88"/>
      <c r="P102" s="88"/>
      <c r="T102" s="88"/>
      <c r="X102" s="88"/>
      <c r="AB102" s="88"/>
      <c r="AF102" s="88"/>
      <c r="AJ102" s="88"/>
      <c r="AN102" s="88"/>
      <c r="AR102" s="88"/>
      <c r="AV102" s="88"/>
      <c r="AZ102" s="88"/>
      <c r="BD102" s="88"/>
      <c r="BH102" s="88"/>
      <c r="BL102" s="88"/>
      <c r="BP102" s="88"/>
      <c r="BT102" s="88"/>
      <c r="BX102" s="88"/>
      <c r="CB102" s="88"/>
      <c r="CF102" s="88"/>
      <c r="CJ102" s="88"/>
      <c r="CN102" s="88"/>
      <c r="CR102" s="88"/>
      <c r="CV102" s="88"/>
      <c r="CZ102" s="88"/>
      <c r="DD102" s="88"/>
      <c r="DH102" s="88"/>
      <c r="DL102" s="88"/>
      <c r="DP102" s="88"/>
      <c r="DT102" s="88"/>
      <c r="DX102" s="88"/>
      <c r="EB102" s="88"/>
      <c r="EF102" s="88"/>
      <c r="EJ102" s="88"/>
      <c r="EN102" s="88"/>
      <c r="ER102" s="88"/>
      <c r="EV102" s="88"/>
      <c r="EZ102" s="88"/>
      <c r="FD102" s="88"/>
      <c r="FH102" s="88"/>
      <c r="FL102" s="88"/>
      <c r="FP102" s="88"/>
      <c r="FT102" s="88"/>
      <c r="FX102" s="88"/>
      <c r="GB102" s="88"/>
      <c r="GF102" s="88"/>
      <c r="GJ102" s="88"/>
      <c r="GN102" s="88"/>
    </row>
    <row r="103" spans="1:196" ht="18" customHeight="1" x14ac:dyDescent="0.2">
      <c r="A103" s="109" t="s">
        <v>286</v>
      </c>
      <c r="B103" s="94" t="s">
        <v>32</v>
      </c>
      <c r="C103" s="266">
        <f>D103*('BDI '!$D$23+1)</f>
        <v>34.549999999999997</v>
      </c>
      <c r="D103" s="261">
        <v>29.97</v>
      </c>
      <c r="E103" s="458"/>
      <c r="H103" s="88"/>
      <c r="K103" s="93"/>
      <c r="L103" s="88"/>
      <c r="P103" s="88"/>
      <c r="T103" s="88"/>
      <c r="X103" s="88"/>
      <c r="AB103" s="88"/>
      <c r="AF103" s="88"/>
      <c r="AJ103" s="88"/>
      <c r="AN103" s="88"/>
      <c r="AR103" s="88"/>
      <c r="AV103" s="88"/>
      <c r="AZ103" s="88"/>
      <c r="BD103" s="88"/>
      <c r="BH103" s="88"/>
      <c r="BL103" s="88"/>
      <c r="BP103" s="88"/>
      <c r="BT103" s="88"/>
      <c r="BX103" s="88"/>
      <c r="CB103" s="88"/>
      <c r="CF103" s="88"/>
      <c r="CJ103" s="88"/>
      <c r="CN103" s="88"/>
      <c r="CR103" s="88"/>
      <c r="CV103" s="88"/>
      <c r="CZ103" s="88"/>
      <c r="DD103" s="88"/>
      <c r="DH103" s="88"/>
      <c r="DL103" s="88"/>
      <c r="DP103" s="88"/>
      <c r="DT103" s="88"/>
      <c r="DX103" s="88"/>
      <c r="EB103" s="88"/>
      <c r="EF103" s="88"/>
      <c r="EJ103" s="88"/>
      <c r="EN103" s="88"/>
      <c r="ER103" s="88"/>
      <c r="EV103" s="88"/>
      <c r="EZ103" s="88"/>
      <c r="FD103" s="88"/>
      <c r="FH103" s="88"/>
      <c r="FL103" s="88"/>
      <c r="FP103" s="88"/>
      <c r="FT103" s="88"/>
      <c r="FX103" s="88"/>
      <c r="GB103" s="88"/>
      <c r="GF103" s="88"/>
      <c r="GJ103" s="88"/>
      <c r="GN103" s="88"/>
    </row>
    <row r="104" spans="1:196" s="414" customFormat="1" ht="17.25" customHeight="1" x14ac:dyDescent="0.2">
      <c r="A104" s="108" t="s">
        <v>351</v>
      </c>
      <c r="B104" s="94" t="s">
        <v>32</v>
      </c>
      <c r="C104" s="266">
        <f>D104*('BDI '!$D$23+1)</f>
        <v>90</v>
      </c>
      <c r="D104" s="261">
        <v>78.069999999999993</v>
      </c>
      <c r="E104" s="458"/>
      <c r="F104" s="413"/>
      <c r="H104" s="416"/>
      <c r="I104" s="413"/>
      <c r="J104" s="413"/>
      <c r="K104" s="415"/>
      <c r="L104" s="416"/>
      <c r="M104" s="413"/>
      <c r="N104" s="413"/>
      <c r="P104" s="416"/>
      <c r="Q104" s="413"/>
      <c r="R104" s="413"/>
      <c r="T104" s="416"/>
      <c r="U104" s="413"/>
      <c r="V104" s="413"/>
      <c r="X104" s="416"/>
      <c r="Y104" s="413"/>
      <c r="Z104" s="413"/>
      <c r="AB104" s="416"/>
      <c r="AC104" s="413"/>
      <c r="AD104" s="413"/>
      <c r="AF104" s="416"/>
      <c r="AG104" s="413"/>
      <c r="AH104" s="413"/>
      <c r="AJ104" s="416"/>
      <c r="AK104" s="413"/>
      <c r="AL104" s="413"/>
      <c r="AN104" s="416"/>
      <c r="AO104" s="413"/>
      <c r="AP104" s="413"/>
      <c r="AR104" s="416"/>
      <c r="AS104" s="413"/>
      <c r="AT104" s="413"/>
      <c r="AV104" s="416"/>
      <c r="AW104" s="413"/>
      <c r="AX104" s="413"/>
      <c r="AZ104" s="416"/>
      <c r="BA104" s="413"/>
      <c r="BB104" s="413"/>
      <c r="BD104" s="416"/>
      <c r="BE104" s="413"/>
      <c r="BF104" s="413"/>
      <c r="BH104" s="416"/>
      <c r="BI104" s="413"/>
      <c r="BJ104" s="413"/>
      <c r="BL104" s="416"/>
      <c r="BM104" s="413"/>
      <c r="BN104" s="413"/>
      <c r="BP104" s="416"/>
      <c r="BQ104" s="413"/>
      <c r="BR104" s="413"/>
      <c r="BT104" s="416"/>
      <c r="BU104" s="413"/>
      <c r="BV104" s="413"/>
      <c r="BX104" s="416"/>
      <c r="BY104" s="413"/>
      <c r="BZ104" s="413"/>
      <c r="CB104" s="416"/>
      <c r="CC104" s="413"/>
      <c r="CD104" s="413"/>
      <c r="CF104" s="416"/>
      <c r="CG104" s="413"/>
      <c r="CH104" s="413"/>
      <c r="CJ104" s="416"/>
      <c r="CK104" s="413"/>
      <c r="CL104" s="413"/>
      <c r="CN104" s="416"/>
      <c r="CO104" s="413"/>
      <c r="CP104" s="413"/>
      <c r="CR104" s="416"/>
      <c r="CS104" s="413"/>
      <c r="CT104" s="413"/>
      <c r="CV104" s="416"/>
      <c r="CW104" s="413"/>
      <c r="CX104" s="413"/>
      <c r="CZ104" s="416"/>
      <c r="DA104" s="413"/>
      <c r="DB104" s="413"/>
      <c r="DD104" s="416"/>
      <c r="DE104" s="413"/>
      <c r="DF104" s="413"/>
      <c r="DH104" s="416"/>
      <c r="DI104" s="413"/>
      <c r="DJ104" s="413"/>
      <c r="DL104" s="416"/>
      <c r="DM104" s="413"/>
      <c r="DN104" s="413"/>
      <c r="DP104" s="416"/>
      <c r="DQ104" s="413"/>
      <c r="DR104" s="413"/>
      <c r="DT104" s="416"/>
      <c r="DU104" s="413"/>
      <c r="DV104" s="413"/>
      <c r="DX104" s="416"/>
      <c r="DY104" s="413"/>
      <c r="DZ104" s="413"/>
      <c r="EB104" s="416"/>
      <c r="EC104" s="413"/>
      <c r="ED104" s="413"/>
      <c r="EF104" s="416"/>
      <c r="EG104" s="413"/>
      <c r="EH104" s="413"/>
      <c r="EJ104" s="416"/>
      <c r="EK104" s="413"/>
      <c r="EL104" s="413"/>
      <c r="EN104" s="416"/>
      <c r="EO104" s="413"/>
      <c r="EP104" s="413"/>
      <c r="ER104" s="416"/>
      <c r="ES104" s="413"/>
      <c r="ET104" s="413"/>
      <c r="EV104" s="416"/>
      <c r="EW104" s="413"/>
      <c r="EX104" s="413"/>
      <c r="EZ104" s="416"/>
      <c r="FA104" s="413"/>
      <c r="FB104" s="413"/>
      <c r="FD104" s="416"/>
      <c r="FE104" s="413"/>
      <c r="FF104" s="413"/>
      <c r="FH104" s="416"/>
      <c r="FI104" s="413"/>
      <c r="FJ104" s="413"/>
      <c r="FL104" s="416"/>
      <c r="FM104" s="413"/>
      <c r="FN104" s="413"/>
      <c r="FP104" s="416"/>
      <c r="FQ104" s="413"/>
      <c r="FR104" s="413"/>
      <c r="FT104" s="416"/>
      <c r="FU104" s="413"/>
      <c r="FV104" s="413"/>
      <c r="FX104" s="416"/>
      <c r="FY104" s="413"/>
      <c r="FZ104" s="413"/>
      <c r="GB104" s="416"/>
      <c r="GC104" s="413"/>
      <c r="GD104" s="413"/>
      <c r="GF104" s="416"/>
      <c r="GG104" s="413"/>
      <c r="GH104" s="413"/>
      <c r="GJ104" s="416"/>
      <c r="GK104" s="413"/>
      <c r="GL104" s="413"/>
      <c r="GN104" s="416"/>
    </row>
    <row r="105" spans="1:196" ht="18" customHeight="1" x14ac:dyDescent="0.2">
      <c r="A105" s="108" t="s">
        <v>352</v>
      </c>
      <c r="B105" s="94" t="s">
        <v>32</v>
      </c>
      <c r="C105" s="266">
        <f>D105*('BDI '!$D$23+1)</f>
        <v>99.23</v>
      </c>
      <c r="D105" s="261">
        <v>86.08</v>
      </c>
      <c r="E105" s="458"/>
      <c r="H105" s="88"/>
      <c r="K105" s="93"/>
      <c r="L105" s="88"/>
      <c r="P105" s="88"/>
      <c r="T105" s="88"/>
      <c r="X105" s="88"/>
      <c r="AB105" s="88"/>
      <c r="AF105" s="88"/>
      <c r="AJ105" s="88"/>
      <c r="AN105" s="88"/>
      <c r="AR105" s="88"/>
      <c r="AV105" s="88"/>
      <c r="AZ105" s="88"/>
      <c r="BD105" s="88"/>
      <c r="BH105" s="88"/>
      <c r="BL105" s="88"/>
      <c r="BP105" s="88"/>
      <c r="BT105" s="88"/>
      <c r="BX105" s="88"/>
      <c r="CB105" s="88"/>
      <c r="CF105" s="88"/>
      <c r="CJ105" s="88"/>
      <c r="CN105" s="88"/>
      <c r="CR105" s="88"/>
      <c r="CV105" s="88"/>
      <c r="CZ105" s="88"/>
      <c r="DD105" s="88"/>
      <c r="DH105" s="88"/>
      <c r="DL105" s="88"/>
      <c r="DP105" s="88"/>
      <c r="DT105" s="88"/>
      <c r="DX105" s="88"/>
      <c r="EB105" s="88"/>
      <c r="EF105" s="88"/>
      <c r="EJ105" s="88"/>
      <c r="EN105" s="88"/>
      <c r="ER105" s="88"/>
      <c r="EV105" s="88"/>
      <c r="EZ105" s="88"/>
      <c r="FD105" s="88"/>
      <c r="FH105" s="88"/>
      <c r="FL105" s="88"/>
      <c r="FP105" s="88"/>
      <c r="FT105" s="88"/>
      <c r="FX105" s="88"/>
      <c r="GB105" s="88"/>
      <c r="GF105" s="88"/>
      <c r="GJ105" s="88"/>
      <c r="GN105" s="88"/>
    </row>
    <row r="106" spans="1:196" s="414" customFormat="1" ht="18" customHeight="1" x14ac:dyDescent="0.2">
      <c r="A106" s="109" t="s">
        <v>709</v>
      </c>
      <c r="B106" s="94" t="s">
        <v>32</v>
      </c>
      <c r="C106" s="266">
        <f>D106*('BDI '!$D$23+1)</f>
        <v>178.45</v>
      </c>
      <c r="D106" s="261">
        <v>154.80000000000001</v>
      </c>
      <c r="E106" s="458"/>
      <c r="F106" s="413"/>
      <c r="H106" s="416"/>
      <c r="I106" s="413"/>
      <c r="J106" s="413"/>
      <c r="K106" s="415"/>
      <c r="L106" s="416"/>
      <c r="M106" s="413"/>
      <c r="N106" s="413"/>
      <c r="P106" s="416"/>
      <c r="Q106" s="413"/>
      <c r="R106" s="413"/>
      <c r="T106" s="416"/>
      <c r="U106" s="413"/>
      <c r="V106" s="413"/>
      <c r="X106" s="416"/>
      <c r="Y106" s="413"/>
      <c r="Z106" s="413"/>
      <c r="AB106" s="416"/>
      <c r="AC106" s="413"/>
      <c r="AD106" s="413"/>
      <c r="AF106" s="416"/>
      <c r="AG106" s="413"/>
      <c r="AH106" s="413"/>
      <c r="AJ106" s="416"/>
      <c r="AK106" s="413"/>
      <c r="AL106" s="413"/>
      <c r="AN106" s="416"/>
      <c r="AO106" s="413"/>
      <c r="AP106" s="413"/>
      <c r="AR106" s="416"/>
      <c r="AS106" s="413"/>
      <c r="AT106" s="413"/>
      <c r="AV106" s="416"/>
      <c r="AW106" s="413"/>
      <c r="AX106" s="413"/>
      <c r="AZ106" s="416"/>
      <c r="BA106" s="413"/>
      <c r="BB106" s="413"/>
      <c r="BD106" s="416"/>
      <c r="BE106" s="413"/>
      <c r="BF106" s="413"/>
      <c r="BH106" s="416"/>
      <c r="BI106" s="413"/>
      <c r="BJ106" s="413"/>
      <c r="BL106" s="416"/>
      <c r="BM106" s="413"/>
      <c r="BN106" s="413"/>
      <c r="BP106" s="416"/>
      <c r="BQ106" s="413"/>
      <c r="BR106" s="413"/>
      <c r="BT106" s="416"/>
      <c r="BU106" s="413"/>
      <c r="BV106" s="413"/>
      <c r="BX106" s="416"/>
      <c r="BY106" s="413"/>
      <c r="BZ106" s="413"/>
      <c r="CB106" s="416"/>
      <c r="CC106" s="413"/>
      <c r="CD106" s="413"/>
      <c r="CF106" s="416"/>
      <c r="CG106" s="413"/>
      <c r="CH106" s="413"/>
      <c r="CJ106" s="416"/>
      <c r="CK106" s="413"/>
      <c r="CL106" s="413"/>
      <c r="CN106" s="416"/>
      <c r="CO106" s="413"/>
      <c r="CP106" s="413"/>
      <c r="CR106" s="416"/>
      <c r="CS106" s="413"/>
      <c r="CT106" s="413"/>
      <c r="CV106" s="416"/>
      <c r="CW106" s="413"/>
      <c r="CX106" s="413"/>
      <c r="CZ106" s="416"/>
      <c r="DA106" s="413"/>
      <c r="DB106" s="413"/>
      <c r="DD106" s="416"/>
      <c r="DE106" s="413"/>
      <c r="DF106" s="413"/>
      <c r="DH106" s="416"/>
      <c r="DI106" s="413"/>
      <c r="DJ106" s="413"/>
      <c r="DL106" s="416"/>
      <c r="DM106" s="413"/>
      <c r="DN106" s="413"/>
      <c r="DP106" s="416"/>
      <c r="DQ106" s="413"/>
      <c r="DR106" s="413"/>
      <c r="DT106" s="416"/>
      <c r="DU106" s="413"/>
      <c r="DV106" s="413"/>
      <c r="DX106" s="416"/>
      <c r="DY106" s="413"/>
      <c r="DZ106" s="413"/>
      <c r="EB106" s="416"/>
      <c r="EC106" s="413"/>
      <c r="ED106" s="413"/>
      <c r="EF106" s="416"/>
      <c r="EG106" s="413"/>
      <c r="EH106" s="413"/>
      <c r="EJ106" s="416"/>
      <c r="EK106" s="413"/>
      <c r="EL106" s="413"/>
      <c r="EN106" s="416"/>
      <c r="EO106" s="413"/>
      <c r="EP106" s="413"/>
      <c r="ER106" s="416"/>
      <c r="ES106" s="413"/>
      <c r="ET106" s="413"/>
      <c r="EV106" s="416"/>
      <c r="EW106" s="413"/>
      <c r="EX106" s="413"/>
      <c r="EZ106" s="416"/>
      <c r="FA106" s="413"/>
      <c r="FB106" s="413"/>
      <c r="FD106" s="416"/>
      <c r="FE106" s="413"/>
      <c r="FF106" s="413"/>
      <c r="FH106" s="416"/>
      <c r="FI106" s="413"/>
      <c r="FJ106" s="413"/>
      <c r="FL106" s="416"/>
      <c r="FM106" s="413"/>
      <c r="FN106" s="413"/>
      <c r="FP106" s="416"/>
      <c r="FQ106" s="413"/>
      <c r="FR106" s="413"/>
      <c r="FT106" s="416"/>
      <c r="FU106" s="413"/>
      <c r="FV106" s="413"/>
      <c r="FX106" s="416"/>
      <c r="FY106" s="413"/>
      <c r="FZ106" s="413"/>
      <c r="GB106" s="416"/>
      <c r="GC106" s="413"/>
      <c r="GD106" s="413"/>
      <c r="GF106" s="416"/>
      <c r="GG106" s="413"/>
      <c r="GH106" s="413"/>
      <c r="GJ106" s="416"/>
      <c r="GK106" s="413"/>
      <c r="GL106" s="413"/>
      <c r="GN106" s="416"/>
    </row>
    <row r="107" spans="1:196" s="407" customFormat="1" ht="18" customHeight="1" x14ac:dyDescent="0.2">
      <c r="A107" s="108" t="s">
        <v>277</v>
      </c>
      <c r="B107" s="94" t="s">
        <v>32</v>
      </c>
      <c r="C107" s="266">
        <f>D107*('BDI '!$D$23+1)</f>
        <v>33.85</v>
      </c>
      <c r="D107" s="261">
        <v>29.36</v>
      </c>
      <c r="E107" s="458"/>
      <c r="F107" s="406"/>
      <c r="H107" s="409"/>
      <c r="I107" s="406"/>
      <c r="J107" s="406"/>
      <c r="K107" s="408"/>
      <c r="L107" s="409"/>
      <c r="M107" s="406"/>
      <c r="N107" s="406"/>
      <c r="P107" s="409"/>
      <c r="Q107" s="406"/>
      <c r="R107" s="406"/>
      <c r="T107" s="409"/>
      <c r="U107" s="406"/>
      <c r="V107" s="406"/>
      <c r="X107" s="409"/>
      <c r="Y107" s="406"/>
      <c r="Z107" s="406"/>
      <c r="AB107" s="409"/>
      <c r="AC107" s="406"/>
      <c r="AD107" s="406"/>
      <c r="AF107" s="409"/>
      <c r="AG107" s="406"/>
      <c r="AH107" s="406"/>
      <c r="AJ107" s="409"/>
      <c r="AK107" s="406"/>
      <c r="AL107" s="406"/>
      <c r="AN107" s="409"/>
      <c r="AO107" s="406"/>
      <c r="AP107" s="406"/>
      <c r="AR107" s="409"/>
      <c r="AS107" s="406"/>
      <c r="AT107" s="406"/>
      <c r="AV107" s="409"/>
      <c r="AW107" s="406"/>
      <c r="AX107" s="406"/>
      <c r="AZ107" s="409"/>
      <c r="BA107" s="406"/>
      <c r="BB107" s="406"/>
      <c r="BD107" s="409"/>
      <c r="BE107" s="406"/>
      <c r="BF107" s="406"/>
      <c r="BH107" s="409"/>
      <c r="BI107" s="406"/>
      <c r="BJ107" s="406"/>
      <c r="BL107" s="409"/>
      <c r="BM107" s="406"/>
      <c r="BN107" s="406"/>
      <c r="BP107" s="409"/>
      <c r="BQ107" s="406"/>
      <c r="BR107" s="406"/>
      <c r="BT107" s="409"/>
      <c r="BU107" s="406"/>
      <c r="BV107" s="406"/>
      <c r="BX107" s="409"/>
      <c r="BY107" s="406"/>
      <c r="BZ107" s="406"/>
      <c r="CB107" s="409"/>
      <c r="CC107" s="406"/>
      <c r="CD107" s="406"/>
      <c r="CF107" s="409"/>
      <c r="CG107" s="406"/>
      <c r="CH107" s="406"/>
      <c r="CJ107" s="409"/>
      <c r="CK107" s="406"/>
      <c r="CL107" s="406"/>
      <c r="CN107" s="409"/>
      <c r="CO107" s="406"/>
      <c r="CP107" s="406"/>
      <c r="CR107" s="409"/>
      <c r="CS107" s="406"/>
      <c r="CT107" s="406"/>
      <c r="CV107" s="409"/>
      <c r="CW107" s="406"/>
      <c r="CX107" s="406"/>
      <c r="CZ107" s="409"/>
      <c r="DA107" s="406"/>
      <c r="DB107" s="406"/>
      <c r="DD107" s="409"/>
      <c r="DE107" s="406"/>
      <c r="DF107" s="406"/>
      <c r="DH107" s="409"/>
      <c r="DI107" s="406"/>
      <c r="DJ107" s="406"/>
      <c r="DL107" s="409"/>
      <c r="DM107" s="406"/>
      <c r="DN107" s="406"/>
      <c r="DP107" s="409"/>
      <c r="DQ107" s="406"/>
      <c r="DR107" s="406"/>
      <c r="DT107" s="409"/>
      <c r="DU107" s="406"/>
      <c r="DV107" s="406"/>
      <c r="DX107" s="409"/>
      <c r="DY107" s="406"/>
      <c r="DZ107" s="406"/>
      <c r="EB107" s="409"/>
      <c r="EC107" s="406"/>
      <c r="ED107" s="406"/>
      <c r="EF107" s="409"/>
      <c r="EG107" s="406"/>
      <c r="EH107" s="406"/>
      <c r="EJ107" s="409"/>
      <c r="EK107" s="406"/>
      <c r="EL107" s="406"/>
      <c r="EN107" s="409"/>
      <c r="EO107" s="406"/>
      <c r="EP107" s="406"/>
      <c r="ER107" s="409"/>
      <c r="ES107" s="406"/>
      <c r="ET107" s="406"/>
      <c r="EV107" s="409"/>
      <c r="EW107" s="406"/>
      <c r="EX107" s="406"/>
      <c r="EZ107" s="409"/>
      <c r="FA107" s="406"/>
      <c r="FB107" s="406"/>
      <c r="FD107" s="409"/>
      <c r="FE107" s="406"/>
      <c r="FF107" s="406"/>
      <c r="FH107" s="409"/>
      <c r="FI107" s="406"/>
      <c r="FJ107" s="406"/>
      <c r="FL107" s="409"/>
      <c r="FM107" s="406"/>
      <c r="FN107" s="406"/>
      <c r="FP107" s="409"/>
      <c r="FQ107" s="406"/>
      <c r="FR107" s="406"/>
      <c r="FT107" s="409"/>
      <c r="FU107" s="406"/>
      <c r="FV107" s="406"/>
      <c r="FX107" s="409"/>
      <c r="FY107" s="406"/>
      <c r="FZ107" s="406"/>
      <c r="GB107" s="409"/>
      <c r="GC107" s="406"/>
      <c r="GD107" s="406"/>
      <c r="GF107" s="409"/>
      <c r="GG107" s="406"/>
      <c r="GH107" s="406"/>
      <c r="GJ107" s="409"/>
      <c r="GK107" s="406"/>
      <c r="GL107" s="406"/>
      <c r="GN107" s="409"/>
    </row>
    <row r="108" spans="1:196" ht="18" customHeight="1" x14ac:dyDescent="0.2">
      <c r="A108" s="108" t="s">
        <v>338</v>
      </c>
      <c r="B108" s="94" t="s">
        <v>32</v>
      </c>
      <c r="C108" s="266">
        <f>D108*('BDI '!$D$23+1)</f>
        <v>64.989999999999995</v>
      </c>
      <c r="D108" s="261">
        <v>56.38</v>
      </c>
      <c r="E108" s="458"/>
      <c r="H108" s="88"/>
      <c r="K108" s="93"/>
      <c r="L108" s="88"/>
      <c r="P108" s="88"/>
      <c r="T108" s="88"/>
      <c r="X108" s="88"/>
      <c r="AB108" s="88"/>
      <c r="AF108" s="88"/>
      <c r="AJ108" s="88"/>
      <c r="AN108" s="88"/>
      <c r="AR108" s="88"/>
      <c r="AV108" s="88"/>
      <c r="AZ108" s="88"/>
      <c r="BD108" s="88"/>
      <c r="BH108" s="88"/>
      <c r="BL108" s="88"/>
      <c r="BP108" s="88"/>
      <c r="BT108" s="88"/>
      <c r="BX108" s="88"/>
      <c r="CB108" s="88"/>
      <c r="CF108" s="88"/>
      <c r="CJ108" s="88"/>
      <c r="CN108" s="88"/>
      <c r="CR108" s="88"/>
      <c r="CV108" s="88"/>
      <c r="CZ108" s="88"/>
      <c r="DD108" s="88"/>
      <c r="DH108" s="88"/>
      <c r="DL108" s="88"/>
      <c r="DP108" s="88"/>
      <c r="DT108" s="88"/>
      <c r="DX108" s="88"/>
      <c r="EB108" s="88"/>
      <c r="EF108" s="88"/>
      <c r="EJ108" s="88"/>
      <c r="EN108" s="88"/>
      <c r="ER108" s="88"/>
      <c r="EV108" s="88"/>
      <c r="EZ108" s="88"/>
      <c r="FD108" s="88"/>
      <c r="FH108" s="88"/>
      <c r="FL108" s="88"/>
      <c r="FP108" s="88"/>
      <c r="FT108" s="88"/>
      <c r="FX108" s="88"/>
      <c r="GB108" s="88"/>
      <c r="GF108" s="88"/>
      <c r="GJ108" s="88"/>
      <c r="GN108" s="88"/>
    </row>
    <row r="109" spans="1:196" s="414" customFormat="1" ht="18" customHeight="1" x14ac:dyDescent="0.2">
      <c r="A109" s="109" t="s">
        <v>705</v>
      </c>
      <c r="B109" s="94" t="s">
        <v>32</v>
      </c>
      <c r="C109" s="266">
        <f>D109*('BDI '!$D$23+1)</f>
        <v>174.02</v>
      </c>
      <c r="D109" s="261">
        <v>150.94999999999999</v>
      </c>
      <c r="E109" s="458"/>
      <c r="F109" s="413"/>
      <c r="H109" s="416"/>
      <c r="I109" s="413"/>
      <c r="J109" s="413"/>
      <c r="K109" s="415"/>
      <c r="L109" s="416"/>
      <c r="M109" s="413"/>
      <c r="N109" s="413"/>
      <c r="P109" s="416"/>
      <c r="Q109" s="413"/>
      <c r="R109" s="413"/>
      <c r="T109" s="416"/>
      <c r="U109" s="413"/>
      <c r="V109" s="413"/>
      <c r="X109" s="416"/>
      <c r="Y109" s="413"/>
      <c r="Z109" s="413"/>
      <c r="AB109" s="416"/>
      <c r="AC109" s="413"/>
      <c r="AD109" s="413"/>
      <c r="AF109" s="416"/>
      <c r="AG109" s="413"/>
      <c r="AH109" s="413"/>
      <c r="AJ109" s="416"/>
      <c r="AK109" s="413"/>
      <c r="AL109" s="413"/>
      <c r="AN109" s="416"/>
      <c r="AO109" s="413"/>
      <c r="AP109" s="413"/>
      <c r="AR109" s="416"/>
      <c r="AS109" s="413"/>
      <c r="AT109" s="413"/>
      <c r="AV109" s="416"/>
      <c r="AW109" s="413"/>
      <c r="AX109" s="413"/>
      <c r="AZ109" s="416"/>
      <c r="BA109" s="413"/>
      <c r="BB109" s="413"/>
      <c r="BD109" s="416"/>
      <c r="BE109" s="413"/>
      <c r="BF109" s="413"/>
      <c r="BH109" s="416"/>
      <c r="BI109" s="413"/>
      <c r="BJ109" s="413"/>
      <c r="BL109" s="416"/>
      <c r="BM109" s="413"/>
      <c r="BN109" s="413"/>
      <c r="BP109" s="416"/>
      <c r="BQ109" s="413"/>
      <c r="BR109" s="413"/>
      <c r="BT109" s="416"/>
      <c r="BU109" s="413"/>
      <c r="BV109" s="413"/>
      <c r="BX109" s="416"/>
      <c r="BY109" s="413"/>
      <c r="BZ109" s="413"/>
      <c r="CB109" s="416"/>
      <c r="CC109" s="413"/>
      <c r="CD109" s="413"/>
      <c r="CF109" s="416"/>
      <c r="CG109" s="413"/>
      <c r="CH109" s="413"/>
      <c r="CJ109" s="416"/>
      <c r="CK109" s="413"/>
      <c r="CL109" s="413"/>
      <c r="CN109" s="416"/>
      <c r="CO109" s="413"/>
      <c r="CP109" s="413"/>
      <c r="CR109" s="416"/>
      <c r="CS109" s="413"/>
      <c r="CT109" s="413"/>
      <c r="CV109" s="416"/>
      <c r="CW109" s="413"/>
      <c r="CX109" s="413"/>
      <c r="CZ109" s="416"/>
      <c r="DA109" s="413"/>
      <c r="DB109" s="413"/>
      <c r="DD109" s="416"/>
      <c r="DE109" s="413"/>
      <c r="DF109" s="413"/>
      <c r="DH109" s="416"/>
      <c r="DI109" s="413"/>
      <c r="DJ109" s="413"/>
      <c r="DL109" s="416"/>
      <c r="DM109" s="413"/>
      <c r="DN109" s="413"/>
      <c r="DP109" s="416"/>
      <c r="DQ109" s="413"/>
      <c r="DR109" s="413"/>
      <c r="DT109" s="416"/>
      <c r="DU109" s="413"/>
      <c r="DV109" s="413"/>
      <c r="DX109" s="416"/>
      <c r="DY109" s="413"/>
      <c r="DZ109" s="413"/>
      <c r="EB109" s="416"/>
      <c r="EC109" s="413"/>
      <c r="ED109" s="413"/>
      <c r="EF109" s="416"/>
      <c r="EG109" s="413"/>
      <c r="EH109" s="413"/>
      <c r="EJ109" s="416"/>
      <c r="EK109" s="413"/>
      <c r="EL109" s="413"/>
      <c r="EN109" s="416"/>
      <c r="EO109" s="413"/>
      <c r="EP109" s="413"/>
      <c r="ER109" s="416"/>
      <c r="ES109" s="413"/>
      <c r="ET109" s="413"/>
      <c r="EV109" s="416"/>
      <c r="EW109" s="413"/>
      <c r="EX109" s="413"/>
      <c r="EZ109" s="416"/>
      <c r="FA109" s="413"/>
      <c r="FB109" s="413"/>
      <c r="FD109" s="416"/>
      <c r="FE109" s="413"/>
      <c r="FF109" s="413"/>
      <c r="FH109" s="416"/>
      <c r="FI109" s="413"/>
      <c r="FJ109" s="413"/>
      <c r="FL109" s="416"/>
      <c r="FM109" s="413"/>
      <c r="FN109" s="413"/>
      <c r="FP109" s="416"/>
      <c r="FQ109" s="413"/>
      <c r="FR109" s="413"/>
      <c r="FT109" s="416"/>
      <c r="FU109" s="413"/>
      <c r="FV109" s="413"/>
      <c r="FX109" s="416"/>
      <c r="FY109" s="413"/>
      <c r="FZ109" s="413"/>
      <c r="GB109" s="416"/>
      <c r="GC109" s="413"/>
      <c r="GD109" s="413"/>
      <c r="GF109" s="416"/>
      <c r="GG109" s="413"/>
      <c r="GH109" s="413"/>
      <c r="GJ109" s="416"/>
      <c r="GK109" s="413"/>
      <c r="GL109" s="413"/>
      <c r="GN109" s="416"/>
    </row>
    <row r="110" spans="1:196" ht="18" customHeight="1" x14ac:dyDescent="0.2">
      <c r="A110" s="108" t="s">
        <v>287</v>
      </c>
      <c r="B110" s="94" t="s">
        <v>32</v>
      </c>
      <c r="C110" s="266">
        <f>D110*('BDI '!$D$23+1)</f>
        <v>14.81</v>
      </c>
      <c r="D110" s="261">
        <v>12.85</v>
      </c>
      <c r="E110" s="458"/>
      <c r="H110" s="88"/>
      <c r="K110" s="93"/>
      <c r="L110" s="88"/>
      <c r="P110" s="88"/>
      <c r="T110" s="88"/>
      <c r="X110" s="88"/>
      <c r="AB110" s="88"/>
      <c r="AF110" s="88"/>
      <c r="AJ110" s="88"/>
      <c r="AN110" s="88"/>
      <c r="AR110" s="88"/>
      <c r="AV110" s="88"/>
      <c r="AZ110" s="88"/>
      <c r="BD110" s="88"/>
      <c r="BH110" s="88"/>
      <c r="BL110" s="88"/>
      <c r="BP110" s="88"/>
      <c r="BT110" s="88"/>
      <c r="BX110" s="88"/>
      <c r="CB110" s="88"/>
      <c r="CF110" s="88"/>
      <c r="CJ110" s="88"/>
      <c r="CN110" s="88"/>
      <c r="CR110" s="88"/>
      <c r="CV110" s="88"/>
      <c r="CZ110" s="88"/>
      <c r="DD110" s="88"/>
      <c r="DH110" s="88"/>
      <c r="DL110" s="88"/>
      <c r="DP110" s="88"/>
      <c r="DT110" s="88"/>
      <c r="DX110" s="88"/>
      <c r="EB110" s="88"/>
      <c r="EF110" s="88"/>
      <c r="EJ110" s="88"/>
      <c r="EN110" s="88"/>
      <c r="ER110" s="88"/>
      <c r="EV110" s="88"/>
      <c r="EZ110" s="88"/>
      <c r="FD110" s="88"/>
      <c r="FH110" s="88"/>
      <c r="FL110" s="88"/>
      <c r="FP110" s="88"/>
      <c r="FT110" s="88"/>
      <c r="FX110" s="88"/>
      <c r="GB110" s="88"/>
      <c r="GF110" s="88"/>
      <c r="GJ110" s="88"/>
      <c r="GN110" s="88"/>
    </row>
    <row r="111" spans="1:196" ht="18" customHeight="1" x14ac:dyDescent="0.2">
      <c r="A111" s="108" t="s">
        <v>234</v>
      </c>
      <c r="B111" s="94" t="s">
        <v>32</v>
      </c>
      <c r="C111" s="266">
        <f>D111*('BDI '!$D$23+1)</f>
        <v>70.47</v>
      </c>
      <c r="D111" s="261">
        <v>61.13</v>
      </c>
      <c r="E111" s="458"/>
      <c r="H111" s="88"/>
      <c r="K111" s="93"/>
      <c r="L111" s="88"/>
      <c r="P111" s="88"/>
      <c r="T111" s="88"/>
      <c r="X111" s="88"/>
      <c r="AB111" s="88"/>
      <c r="AF111" s="88"/>
      <c r="AJ111" s="88"/>
      <c r="AN111" s="88"/>
      <c r="AR111" s="88"/>
      <c r="AV111" s="88"/>
      <c r="AZ111" s="88"/>
      <c r="BD111" s="88"/>
      <c r="BH111" s="88"/>
      <c r="BL111" s="88"/>
      <c r="BP111" s="88"/>
      <c r="BT111" s="88"/>
      <c r="BX111" s="88"/>
      <c r="CB111" s="88"/>
      <c r="CF111" s="88"/>
      <c r="CJ111" s="88"/>
      <c r="CN111" s="88"/>
      <c r="CR111" s="88"/>
      <c r="CV111" s="88"/>
      <c r="CZ111" s="88"/>
      <c r="DD111" s="88"/>
      <c r="DH111" s="88"/>
      <c r="DL111" s="88"/>
      <c r="DP111" s="88"/>
      <c r="DT111" s="88"/>
      <c r="DX111" s="88"/>
      <c r="EB111" s="88"/>
      <c r="EF111" s="88"/>
      <c r="EJ111" s="88"/>
      <c r="EN111" s="88"/>
      <c r="ER111" s="88"/>
      <c r="EV111" s="88"/>
      <c r="EZ111" s="88"/>
      <c r="FD111" s="88"/>
      <c r="FH111" s="88"/>
      <c r="FL111" s="88"/>
      <c r="FP111" s="88"/>
      <c r="FT111" s="88"/>
      <c r="FX111" s="88"/>
      <c r="GB111" s="88"/>
      <c r="GF111" s="88"/>
      <c r="GJ111" s="88"/>
      <c r="GN111" s="88"/>
    </row>
    <row r="112" spans="1:196" ht="18" customHeight="1" x14ac:dyDescent="0.2">
      <c r="A112" s="109" t="s">
        <v>640</v>
      </c>
      <c r="B112" s="94" t="s">
        <v>32</v>
      </c>
      <c r="C112" s="266">
        <f>D112*('BDI '!$D$23+1)</f>
        <v>9.86</v>
      </c>
      <c r="D112" s="261">
        <v>8.5500000000000007</v>
      </c>
      <c r="E112" s="458"/>
      <c r="H112" s="88"/>
      <c r="K112" s="93"/>
      <c r="L112" s="88"/>
      <c r="P112" s="88"/>
      <c r="T112" s="88"/>
      <c r="X112" s="88"/>
      <c r="AB112" s="88"/>
      <c r="AF112" s="88"/>
      <c r="AJ112" s="88"/>
      <c r="AN112" s="88"/>
      <c r="AR112" s="88"/>
      <c r="AV112" s="88"/>
      <c r="AZ112" s="88"/>
      <c r="BD112" s="88"/>
      <c r="BH112" s="88"/>
      <c r="BL112" s="88"/>
      <c r="BP112" s="88"/>
      <c r="BT112" s="88"/>
      <c r="BX112" s="88"/>
      <c r="CB112" s="88"/>
      <c r="CF112" s="88"/>
      <c r="CJ112" s="88"/>
      <c r="CN112" s="88"/>
      <c r="CR112" s="88"/>
      <c r="CV112" s="88"/>
      <c r="CZ112" s="88"/>
      <c r="DD112" s="88"/>
      <c r="DH112" s="88"/>
      <c r="DL112" s="88"/>
      <c r="DP112" s="88"/>
      <c r="DT112" s="88"/>
      <c r="DX112" s="88"/>
      <c r="EB112" s="88"/>
      <c r="EF112" s="88"/>
      <c r="EJ112" s="88"/>
      <c r="EN112" s="88"/>
      <c r="ER112" s="88"/>
      <c r="EV112" s="88"/>
      <c r="EZ112" s="88"/>
      <c r="FD112" s="88"/>
      <c r="FH112" s="88"/>
      <c r="FL112" s="88"/>
      <c r="FP112" s="88"/>
      <c r="FT112" s="88"/>
      <c r="FX112" s="88"/>
      <c r="GB112" s="88"/>
      <c r="GF112" s="88"/>
      <c r="GJ112" s="88"/>
      <c r="GN112" s="88"/>
    </row>
    <row r="113" spans="1:196" ht="18" customHeight="1" x14ac:dyDescent="0.2">
      <c r="A113" s="108" t="s">
        <v>125</v>
      </c>
      <c r="B113" s="94" t="s">
        <v>32</v>
      </c>
      <c r="C113" s="266">
        <f>D113*('BDI '!$D$23+1)</f>
        <v>7.76</v>
      </c>
      <c r="D113" s="261">
        <v>6.73</v>
      </c>
      <c r="E113" s="458"/>
      <c r="H113" s="88"/>
      <c r="K113" s="93"/>
      <c r="L113" s="88"/>
      <c r="P113" s="88"/>
      <c r="T113" s="88"/>
      <c r="X113" s="88"/>
      <c r="AB113" s="88"/>
      <c r="AF113" s="88"/>
      <c r="AJ113" s="88"/>
      <c r="AN113" s="88"/>
      <c r="AR113" s="88"/>
      <c r="AV113" s="88"/>
      <c r="AZ113" s="88"/>
      <c r="BD113" s="88"/>
      <c r="BH113" s="88"/>
      <c r="BL113" s="88"/>
      <c r="BP113" s="88"/>
      <c r="BT113" s="88"/>
      <c r="BX113" s="88"/>
      <c r="CB113" s="88"/>
      <c r="CF113" s="88"/>
      <c r="CJ113" s="88"/>
      <c r="CN113" s="88"/>
      <c r="CR113" s="88"/>
      <c r="CV113" s="88"/>
      <c r="CZ113" s="88"/>
      <c r="DD113" s="88"/>
      <c r="DH113" s="88"/>
      <c r="DL113" s="88"/>
      <c r="DP113" s="88"/>
      <c r="DT113" s="88"/>
      <c r="DX113" s="88"/>
      <c r="EB113" s="88"/>
      <c r="EF113" s="88"/>
      <c r="EJ113" s="88"/>
      <c r="EN113" s="88"/>
      <c r="ER113" s="88"/>
      <c r="EV113" s="88"/>
      <c r="EZ113" s="88"/>
      <c r="FD113" s="88"/>
      <c r="FH113" s="88"/>
      <c r="FL113" s="88"/>
      <c r="FP113" s="88"/>
      <c r="FT113" s="88"/>
      <c r="FX113" s="88"/>
      <c r="GB113" s="88"/>
      <c r="GF113" s="88"/>
      <c r="GJ113" s="88"/>
      <c r="GN113" s="88"/>
    </row>
    <row r="114" spans="1:196" ht="18" customHeight="1" x14ac:dyDescent="0.2">
      <c r="A114" s="109" t="s">
        <v>533</v>
      </c>
      <c r="B114" s="94" t="s">
        <v>32</v>
      </c>
      <c r="C114" s="266">
        <f>D114*('BDI '!$D$23+1)</f>
        <v>7.65</v>
      </c>
      <c r="D114" s="261">
        <v>6.64</v>
      </c>
      <c r="E114" s="458"/>
      <c r="H114" s="88"/>
      <c r="K114" s="93"/>
      <c r="L114" s="88"/>
      <c r="P114" s="88"/>
      <c r="T114" s="88"/>
      <c r="X114" s="88"/>
      <c r="AB114" s="88"/>
      <c r="AF114" s="88"/>
      <c r="AJ114" s="88"/>
      <c r="AN114" s="88"/>
      <c r="AR114" s="88"/>
      <c r="AV114" s="88"/>
      <c r="AZ114" s="88"/>
      <c r="BD114" s="88"/>
      <c r="BH114" s="88"/>
      <c r="BL114" s="88"/>
      <c r="BP114" s="88"/>
      <c r="BT114" s="88"/>
      <c r="BX114" s="88"/>
      <c r="CB114" s="88"/>
      <c r="CF114" s="88"/>
      <c r="CJ114" s="88"/>
      <c r="CN114" s="88"/>
      <c r="CR114" s="88"/>
      <c r="CV114" s="88"/>
      <c r="CZ114" s="88"/>
      <c r="DD114" s="88"/>
      <c r="DH114" s="88"/>
      <c r="DL114" s="88"/>
      <c r="DP114" s="88"/>
      <c r="DT114" s="88"/>
      <c r="DX114" s="88"/>
      <c r="EB114" s="88"/>
      <c r="EF114" s="88"/>
      <c r="EJ114" s="88"/>
      <c r="EN114" s="88"/>
      <c r="ER114" s="88"/>
      <c r="EV114" s="88"/>
      <c r="EZ114" s="88"/>
      <c r="FD114" s="88"/>
      <c r="FH114" s="88"/>
      <c r="FL114" s="88"/>
      <c r="FP114" s="88"/>
      <c r="FT114" s="88"/>
      <c r="FX114" s="88"/>
      <c r="GB114" s="88"/>
      <c r="GF114" s="88"/>
      <c r="GJ114" s="88"/>
      <c r="GN114" s="88"/>
    </row>
    <row r="115" spans="1:196" ht="18" customHeight="1" x14ac:dyDescent="0.2">
      <c r="A115" s="109" t="s">
        <v>710</v>
      </c>
      <c r="B115" s="111" t="s">
        <v>32</v>
      </c>
      <c r="C115" s="266">
        <f>D115*('BDI '!$D$23+1)</f>
        <v>14.35</v>
      </c>
      <c r="D115" s="261">
        <v>12.45</v>
      </c>
      <c r="E115" s="458"/>
      <c r="H115" s="88"/>
      <c r="K115" s="93"/>
      <c r="L115" s="88"/>
      <c r="P115" s="88"/>
      <c r="T115" s="88"/>
      <c r="X115" s="88"/>
      <c r="AB115" s="88"/>
      <c r="AF115" s="88"/>
      <c r="AJ115" s="88"/>
      <c r="AN115" s="88"/>
      <c r="AR115" s="88"/>
      <c r="AV115" s="88"/>
      <c r="AZ115" s="88"/>
      <c r="BD115" s="88"/>
      <c r="BH115" s="88"/>
      <c r="BL115" s="88"/>
      <c r="BP115" s="88"/>
      <c r="BT115" s="88"/>
      <c r="BX115" s="88"/>
      <c r="CB115" s="88"/>
      <c r="CF115" s="88"/>
      <c r="CJ115" s="88"/>
      <c r="CN115" s="88"/>
      <c r="CR115" s="88"/>
      <c r="CV115" s="88"/>
      <c r="CZ115" s="88"/>
      <c r="DD115" s="88"/>
      <c r="DH115" s="88"/>
      <c r="DL115" s="88"/>
      <c r="DP115" s="88"/>
      <c r="DT115" s="88"/>
      <c r="DX115" s="88"/>
      <c r="EB115" s="88"/>
      <c r="EF115" s="88"/>
      <c r="EJ115" s="88"/>
      <c r="EN115" s="88"/>
      <c r="ER115" s="88"/>
      <c r="EV115" s="88"/>
      <c r="EZ115" s="88"/>
      <c r="FD115" s="88"/>
      <c r="FH115" s="88"/>
      <c r="FL115" s="88"/>
      <c r="FP115" s="88"/>
      <c r="FT115" s="88"/>
      <c r="FX115" s="88"/>
      <c r="GB115" s="88"/>
      <c r="GF115" s="88"/>
      <c r="GJ115" s="88"/>
      <c r="GN115" s="88"/>
    </row>
    <row r="116" spans="1:196" ht="18" customHeight="1" x14ac:dyDescent="0.2">
      <c r="A116" s="109" t="s">
        <v>711</v>
      </c>
      <c r="B116" s="111" t="s">
        <v>32</v>
      </c>
      <c r="C116" s="266">
        <f>D116*('BDI '!$D$23+1)</f>
        <v>26.55</v>
      </c>
      <c r="D116" s="261">
        <v>23.03</v>
      </c>
      <c r="E116" s="458"/>
      <c r="H116" s="88"/>
      <c r="K116" s="93"/>
      <c r="L116" s="88"/>
      <c r="P116" s="88"/>
      <c r="T116" s="88"/>
      <c r="X116" s="88"/>
      <c r="AB116" s="88"/>
      <c r="AF116" s="88"/>
      <c r="AJ116" s="88"/>
      <c r="AN116" s="88"/>
      <c r="AR116" s="88"/>
      <c r="AV116" s="88"/>
      <c r="AZ116" s="88"/>
      <c r="BD116" s="88"/>
      <c r="BH116" s="88"/>
      <c r="BL116" s="88"/>
      <c r="BP116" s="88"/>
      <c r="BT116" s="88"/>
      <c r="BX116" s="88"/>
      <c r="CB116" s="88"/>
      <c r="CF116" s="88"/>
      <c r="CJ116" s="88"/>
      <c r="CN116" s="88"/>
      <c r="CR116" s="88"/>
      <c r="CV116" s="88"/>
      <c r="CZ116" s="88"/>
      <c r="DD116" s="88"/>
      <c r="DH116" s="88"/>
      <c r="DL116" s="88"/>
      <c r="DP116" s="88"/>
      <c r="DT116" s="88"/>
      <c r="DX116" s="88"/>
      <c r="EB116" s="88"/>
      <c r="EF116" s="88"/>
      <c r="EJ116" s="88"/>
      <c r="EN116" s="88"/>
      <c r="ER116" s="88"/>
      <c r="EV116" s="88"/>
      <c r="EZ116" s="88"/>
      <c r="FD116" s="88"/>
      <c r="FH116" s="88"/>
      <c r="FL116" s="88"/>
      <c r="FP116" s="88"/>
      <c r="FT116" s="88"/>
      <c r="FX116" s="88"/>
      <c r="GB116" s="88"/>
      <c r="GF116" s="88"/>
      <c r="GJ116" s="88"/>
      <c r="GN116" s="88"/>
    </row>
    <row r="117" spans="1:196" ht="18" customHeight="1" x14ac:dyDescent="0.2">
      <c r="A117" s="109" t="s">
        <v>751</v>
      </c>
      <c r="B117" s="94" t="s">
        <v>32</v>
      </c>
      <c r="C117" s="266">
        <f>D117*('BDI '!$D$23+1)</f>
        <v>11.55</v>
      </c>
      <c r="D117" s="261">
        <v>10.02</v>
      </c>
      <c r="E117" s="458"/>
      <c r="H117" s="88"/>
      <c r="K117" s="93"/>
      <c r="L117" s="88"/>
      <c r="P117" s="88"/>
      <c r="T117" s="88"/>
      <c r="X117" s="88"/>
      <c r="AB117" s="88"/>
      <c r="AF117" s="88"/>
      <c r="AJ117" s="88"/>
      <c r="AN117" s="88"/>
      <c r="AR117" s="88"/>
      <c r="AV117" s="88"/>
      <c r="AZ117" s="88"/>
      <c r="BD117" s="88"/>
      <c r="BH117" s="88"/>
      <c r="BL117" s="88"/>
      <c r="BP117" s="88"/>
      <c r="BT117" s="88"/>
      <c r="BX117" s="88"/>
      <c r="CB117" s="88"/>
      <c r="CF117" s="88"/>
      <c r="CJ117" s="88"/>
      <c r="CN117" s="88"/>
      <c r="CR117" s="88"/>
      <c r="CV117" s="88"/>
      <c r="CZ117" s="88"/>
      <c r="DD117" s="88"/>
      <c r="DH117" s="88"/>
      <c r="DL117" s="88"/>
      <c r="DP117" s="88"/>
      <c r="DT117" s="88"/>
      <c r="DX117" s="88"/>
      <c r="EB117" s="88"/>
      <c r="EF117" s="88"/>
      <c r="EJ117" s="88"/>
      <c r="EN117" s="88"/>
      <c r="ER117" s="88"/>
      <c r="EV117" s="88"/>
      <c r="EZ117" s="88"/>
      <c r="FD117" s="88"/>
      <c r="FH117" s="88"/>
      <c r="FL117" s="88"/>
      <c r="FP117" s="88"/>
      <c r="FT117" s="88"/>
      <c r="FX117" s="88"/>
      <c r="GB117" s="88"/>
      <c r="GF117" s="88"/>
      <c r="GJ117" s="88"/>
      <c r="GN117" s="88"/>
    </row>
    <row r="118" spans="1:196" ht="18" customHeight="1" x14ac:dyDescent="0.2">
      <c r="A118" s="109" t="s">
        <v>535</v>
      </c>
      <c r="B118" s="94" t="s">
        <v>32</v>
      </c>
      <c r="C118" s="266">
        <f>D118*('BDI '!$D$23+1)</f>
        <v>10.34</v>
      </c>
      <c r="D118" s="261">
        <v>8.9700000000000006</v>
      </c>
      <c r="E118" s="458"/>
      <c r="H118" s="88"/>
      <c r="K118" s="93"/>
      <c r="L118" s="88"/>
      <c r="P118" s="88"/>
      <c r="T118" s="88"/>
      <c r="X118" s="88"/>
      <c r="AB118" s="88"/>
      <c r="AF118" s="88"/>
      <c r="AJ118" s="88"/>
      <c r="AN118" s="88"/>
      <c r="AR118" s="88"/>
      <c r="AV118" s="88"/>
      <c r="AZ118" s="88"/>
      <c r="BD118" s="88"/>
      <c r="BH118" s="88"/>
      <c r="BL118" s="88"/>
      <c r="BP118" s="88"/>
      <c r="BT118" s="88"/>
      <c r="BX118" s="88"/>
      <c r="CB118" s="88"/>
      <c r="CF118" s="88"/>
      <c r="CJ118" s="88"/>
      <c r="CN118" s="88"/>
      <c r="CR118" s="88"/>
      <c r="CV118" s="88"/>
      <c r="CZ118" s="88"/>
      <c r="DD118" s="88"/>
      <c r="DH118" s="88"/>
      <c r="DL118" s="88"/>
      <c r="DP118" s="88"/>
      <c r="DT118" s="88"/>
      <c r="DX118" s="88"/>
      <c r="EB118" s="88"/>
      <c r="EF118" s="88"/>
      <c r="EJ118" s="88"/>
      <c r="EN118" s="88"/>
      <c r="ER118" s="88"/>
      <c r="EV118" s="88"/>
      <c r="EZ118" s="88"/>
      <c r="FD118" s="88"/>
      <c r="FH118" s="88"/>
      <c r="FL118" s="88"/>
      <c r="FP118" s="88"/>
      <c r="FT118" s="88"/>
      <c r="FX118" s="88"/>
      <c r="GB118" s="88"/>
      <c r="GF118" s="88"/>
      <c r="GJ118" s="88"/>
      <c r="GN118" s="88"/>
    </row>
    <row r="119" spans="1:196" ht="18" customHeight="1" x14ac:dyDescent="0.2">
      <c r="A119" s="109" t="s">
        <v>706</v>
      </c>
      <c r="B119" s="94" t="s">
        <v>32</v>
      </c>
      <c r="C119" s="266">
        <f>D119*('BDI '!$D$23+1)</f>
        <v>20.36</v>
      </c>
      <c r="D119" s="261">
        <v>17.66</v>
      </c>
      <c r="E119" s="458"/>
      <c r="H119" s="88"/>
      <c r="K119" s="93"/>
      <c r="L119" s="88"/>
      <c r="P119" s="88"/>
      <c r="T119" s="88"/>
      <c r="X119" s="88"/>
      <c r="AB119" s="88"/>
      <c r="AF119" s="88"/>
      <c r="AJ119" s="88"/>
      <c r="AN119" s="88"/>
      <c r="AR119" s="88"/>
      <c r="AV119" s="88"/>
      <c r="AZ119" s="88"/>
      <c r="BD119" s="88"/>
      <c r="BH119" s="88"/>
      <c r="BL119" s="88"/>
      <c r="BP119" s="88"/>
      <c r="BT119" s="88"/>
      <c r="BX119" s="88"/>
      <c r="CB119" s="88"/>
      <c r="CF119" s="88"/>
      <c r="CJ119" s="88"/>
      <c r="CN119" s="88"/>
      <c r="CR119" s="88"/>
      <c r="CV119" s="88"/>
      <c r="CZ119" s="88"/>
      <c r="DD119" s="88"/>
      <c r="DH119" s="88"/>
      <c r="DL119" s="88"/>
      <c r="DP119" s="88"/>
      <c r="DT119" s="88"/>
      <c r="DX119" s="88"/>
      <c r="EB119" s="88"/>
      <c r="EF119" s="88"/>
      <c r="EJ119" s="88"/>
      <c r="EN119" s="88"/>
      <c r="ER119" s="88"/>
      <c r="EV119" s="88"/>
      <c r="EZ119" s="88"/>
      <c r="FD119" s="88"/>
      <c r="FH119" s="88"/>
      <c r="FL119" s="88"/>
      <c r="FP119" s="88"/>
      <c r="FT119" s="88"/>
      <c r="FX119" s="88"/>
      <c r="GB119" s="88"/>
      <c r="GF119" s="88"/>
      <c r="GJ119" s="88"/>
      <c r="GN119" s="88"/>
    </row>
    <row r="120" spans="1:196" ht="18" customHeight="1" x14ac:dyDescent="0.2">
      <c r="A120" s="109" t="s">
        <v>707</v>
      </c>
      <c r="B120" s="94" t="s">
        <v>32</v>
      </c>
      <c r="C120" s="266">
        <f>D120*('BDI '!$D$23+1)</f>
        <v>25.37</v>
      </c>
      <c r="D120" s="261">
        <v>22.01</v>
      </c>
      <c r="E120" s="458"/>
      <c r="H120" s="88"/>
      <c r="K120" s="93"/>
      <c r="L120" s="88"/>
      <c r="P120" s="88"/>
      <c r="T120" s="88"/>
      <c r="X120" s="88"/>
      <c r="AB120" s="88"/>
      <c r="AF120" s="88"/>
      <c r="AJ120" s="88"/>
      <c r="AN120" s="88"/>
      <c r="AR120" s="88"/>
      <c r="AV120" s="88"/>
      <c r="AZ120" s="88"/>
      <c r="BD120" s="88"/>
      <c r="BH120" s="88"/>
      <c r="BL120" s="88"/>
      <c r="BP120" s="88"/>
      <c r="BT120" s="88"/>
      <c r="BX120" s="88"/>
      <c r="CB120" s="88"/>
      <c r="CF120" s="88"/>
      <c r="CJ120" s="88"/>
      <c r="CN120" s="88"/>
      <c r="CR120" s="88"/>
      <c r="CV120" s="88"/>
      <c r="CZ120" s="88"/>
      <c r="DD120" s="88"/>
      <c r="DH120" s="88"/>
      <c r="DL120" s="88"/>
      <c r="DP120" s="88"/>
      <c r="DT120" s="88"/>
      <c r="DX120" s="88"/>
      <c r="EB120" s="88"/>
      <c r="EF120" s="88"/>
      <c r="EJ120" s="88"/>
      <c r="EN120" s="88"/>
      <c r="ER120" s="88"/>
      <c r="EV120" s="88"/>
      <c r="EZ120" s="88"/>
      <c r="FD120" s="88"/>
      <c r="FH120" s="88"/>
      <c r="FL120" s="88"/>
      <c r="FP120" s="88"/>
      <c r="FT120" s="88"/>
      <c r="FX120" s="88"/>
      <c r="GB120" s="88"/>
      <c r="GF120" s="88"/>
      <c r="GJ120" s="88"/>
      <c r="GN120" s="88"/>
    </row>
    <row r="121" spans="1:196" ht="18" customHeight="1" x14ac:dyDescent="0.2">
      <c r="A121" s="109" t="s">
        <v>655</v>
      </c>
      <c r="B121" s="94" t="s">
        <v>43</v>
      </c>
      <c r="C121" s="266">
        <f>D121*('BDI '!$D$23+1)</f>
        <v>21.53</v>
      </c>
      <c r="D121" s="261">
        <v>18.68</v>
      </c>
      <c r="E121" s="458"/>
      <c r="H121" s="88"/>
      <c r="K121" s="93"/>
      <c r="L121" s="88"/>
      <c r="P121" s="88"/>
      <c r="T121" s="88"/>
      <c r="X121" s="88"/>
      <c r="AB121" s="88"/>
      <c r="AF121" s="88"/>
      <c r="AJ121" s="88"/>
      <c r="AN121" s="88"/>
      <c r="AR121" s="88"/>
      <c r="AV121" s="88"/>
      <c r="AZ121" s="88"/>
      <c r="BD121" s="88"/>
      <c r="BH121" s="88"/>
      <c r="BL121" s="88"/>
      <c r="BP121" s="88"/>
      <c r="BT121" s="88"/>
      <c r="BX121" s="88"/>
      <c r="CB121" s="88"/>
      <c r="CF121" s="88"/>
      <c r="CJ121" s="88"/>
      <c r="CN121" s="88"/>
      <c r="CR121" s="88"/>
      <c r="CV121" s="88"/>
      <c r="CZ121" s="88"/>
      <c r="DD121" s="88"/>
      <c r="DH121" s="88"/>
      <c r="DL121" s="88"/>
      <c r="DP121" s="88"/>
      <c r="DT121" s="88"/>
      <c r="DX121" s="88"/>
      <c r="EB121" s="88"/>
      <c r="EF121" s="88"/>
      <c r="EJ121" s="88"/>
      <c r="EN121" s="88"/>
      <c r="ER121" s="88"/>
      <c r="EV121" s="88"/>
      <c r="EZ121" s="88"/>
      <c r="FD121" s="88"/>
      <c r="FH121" s="88"/>
      <c r="FL121" s="88"/>
      <c r="FP121" s="88"/>
      <c r="FT121" s="88"/>
      <c r="FX121" s="88"/>
      <c r="GB121" s="88"/>
      <c r="GF121" s="88"/>
      <c r="GJ121" s="88"/>
      <c r="GN121" s="88"/>
    </row>
    <row r="122" spans="1:196" ht="18" customHeight="1" x14ac:dyDescent="0.2">
      <c r="A122" s="108" t="s">
        <v>391</v>
      </c>
      <c r="B122" s="94" t="s">
        <v>32</v>
      </c>
      <c r="C122" s="266">
        <f>D122*('BDI '!$D$23+1)</f>
        <v>3.67</v>
      </c>
      <c r="D122" s="261">
        <v>3.18</v>
      </c>
      <c r="E122" s="458"/>
      <c r="H122" s="88"/>
      <c r="K122" s="93"/>
      <c r="L122" s="88"/>
      <c r="P122" s="88"/>
      <c r="T122" s="88"/>
      <c r="X122" s="88"/>
      <c r="AB122" s="88"/>
      <c r="AF122" s="88"/>
      <c r="AJ122" s="88"/>
      <c r="AN122" s="88"/>
      <c r="AR122" s="88"/>
      <c r="AV122" s="88"/>
      <c r="AZ122" s="88"/>
      <c r="BD122" s="88"/>
      <c r="BH122" s="88"/>
      <c r="BL122" s="88"/>
      <c r="BP122" s="88"/>
      <c r="BT122" s="88"/>
      <c r="BX122" s="88"/>
      <c r="CB122" s="88"/>
      <c r="CF122" s="88"/>
      <c r="CJ122" s="88"/>
      <c r="CN122" s="88"/>
      <c r="CR122" s="88"/>
      <c r="CV122" s="88"/>
      <c r="CZ122" s="88"/>
      <c r="DD122" s="88"/>
      <c r="DH122" s="88"/>
      <c r="DL122" s="88"/>
      <c r="DP122" s="88"/>
      <c r="DT122" s="88"/>
      <c r="DX122" s="88"/>
      <c r="EB122" s="88"/>
      <c r="EF122" s="88"/>
      <c r="EJ122" s="88"/>
      <c r="EN122" s="88"/>
      <c r="ER122" s="88"/>
      <c r="EV122" s="88"/>
      <c r="EZ122" s="88"/>
      <c r="FD122" s="88"/>
      <c r="FH122" s="88"/>
      <c r="FL122" s="88"/>
      <c r="FP122" s="88"/>
      <c r="FT122" s="88"/>
      <c r="FX122" s="88"/>
      <c r="GB122" s="88"/>
      <c r="GF122" s="88"/>
      <c r="GJ122" s="88"/>
      <c r="GN122" s="88"/>
    </row>
    <row r="123" spans="1:196" s="87" customFormat="1" ht="18" customHeight="1" x14ac:dyDescent="0.2">
      <c r="A123" s="108" t="s">
        <v>293</v>
      </c>
      <c r="B123" s="94" t="s">
        <v>32</v>
      </c>
      <c r="C123" s="266">
        <f>D123*('BDI '!$D$23+1)</f>
        <v>2.66</v>
      </c>
      <c r="D123" s="261">
        <v>2.31</v>
      </c>
      <c r="E123" s="458"/>
      <c r="K123" s="93"/>
    </row>
    <row r="124" spans="1:196" s="87" customFormat="1" ht="18" customHeight="1" x14ac:dyDescent="0.2">
      <c r="A124" s="108" t="s">
        <v>48</v>
      </c>
      <c r="B124" s="94" t="s">
        <v>32</v>
      </c>
      <c r="C124" s="266">
        <f>D124*('BDI '!$D$23+1)</f>
        <v>39.39</v>
      </c>
      <c r="D124" s="261">
        <v>34.17</v>
      </c>
      <c r="E124" s="458"/>
      <c r="K124" s="93"/>
    </row>
    <row r="125" spans="1:196" ht="18" customHeight="1" x14ac:dyDescent="0.2">
      <c r="A125" s="108" t="s">
        <v>185</v>
      </c>
      <c r="B125" s="94" t="s">
        <v>32</v>
      </c>
      <c r="C125" s="266">
        <f>D125*('BDI '!$D$23+1)</f>
        <v>76.53</v>
      </c>
      <c r="D125" s="261">
        <v>66.39</v>
      </c>
      <c r="E125" s="458"/>
      <c r="H125" s="88"/>
      <c r="K125" s="93"/>
      <c r="L125" s="88"/>
      <c r="P125" s="88"/>
      <c r="T125" s="88"/>
      <c r="X125" s="88"/>
      <c r="AB125" s="88"/>
      <c r="AF125" s="88"/>
      <c r="AJ125" s="88"/>
      <c r="AN125" s="88"/>
      <c r="AR125" s="88"/>
      <c r="AV125" s="88"/>
      <c r="AZ125" s="88"/>
      <c r="BD125" s="88"/>
      <c r="BH125" s="88"/>
      <c r="BL125" s="88"/>
      <c r="BP125" s="88"/>
      <c r="BT125" s="88"/>
      <c r="BX125" s="88"/>
      <c r="CB125" s="88"/>
      <c r="CF125" s="88"/>
      <c r="CJ125" s="88"/>
      <c r="CN125" s="88"/>
      <c r="CR125" s="88"/>
      <c r="CV125" s="88"/>
      <c r="CZ125" s="88"/>
      <c r="DD125" s="88"/>
      <c r="DH125" s="88"/>
      <c r="DL125" s="88"/>
      <c r="DP125" s="88"/>
      <c r="DT125" s="88"/>
      <c r="DX125" s="88"/>
      <c r="EB125" s="88"/>
      <c r="EF125" s="88"/>
      <c r="EJ125" s="88"/>
      <c r="EN125" s="88"/>
      <c r="ER125" s="88"/>
      <c r="EV125" s="88"/>
      <c r="EZ125" s="88"/>
      <c r="FD125" s="88"/>
      <c r="FH125" s="88"/>
      <c r="FL125" s="88"/>
      <c r="FP125" s="88"/>
      <c r="FT125" s="88"/>
      <c r="FX125" s="88"/>
      <c r="GB125" s="88"/>
      <c r="GF125" s="88"/>
      <c r="GJ125" s="88"/>
      <c r="GN125" s="88"/>
    </row>
    <row r="126" spans="1:196" ht="18" customHeight="1" x14ac:dyDescent="0.2">
      <c r="A126" s="108" t="s">
        <v>104</v>
      </c>
      <c r="B126" s="94" t="s">
        <v>32</v>
      </c>
      <c r="C126" s="266">
        <f>D126*('BDI '!$D$23+1)</f>
        <v>12.37</v>
      </c>
      <c r="D126" s="261">
        <v>10.73</v>
      </c>
      <c r="E126" s="458"/>
      <c r="H126" s="88"/>
      <c r="K126" s="93"/>
      <c r="L126" s="88"/>
      <c r="P126" s="88"/>
      <c r="T126" s="88"/>
      <c r="X126" s="88"/>
      <c r="AB126" s="88"/>
      <c r="AF126" s="88"/>
      <c r="AJ126" s="88"/>
      <c r="AN126" s="88"/>
      <c r="AR126" s="88"/>
      <c r="AV126" s="88"/>
      <c r="AZ126" s="88"/>
      <c r="BD126" s="88"/>
      <c r="BH126" s="88"/>
      <c r="BL126" s="88"/>
      <c r="BP126" s="88"/>
      <c r="BT126" s="88"/>
      <c r="BX126" s="88"/>
      <c r="CB126" s="88"/>
      <c r="CF126" s="88"/>
      <c r="CJ126" s="88"/>
      <c r="CN126" s="88"/>
      <c r="CR126" s="88"/>
      <c r="CV126" s="88"/>
      <c r="CZ126" s="88"/>
      <c r="DD126" s="88"/>
      <c r="DH126" s="88"/>
      <c r="DL126" s="88"/>
      <c r="DP126" s="88"/>
      <c r="DT126" s="88"/>
      <c r="DX126" s="88"/>
      <c r="EB126" s="88"/>
      <c r="EF126" s="88"/>
      <c r="EJ126" s="88"/>
      <c r="EN126" s="88"/>
      <c r="ER126" s="88"/>
      <c r="EV126" s="88"/>
      <c r="EZ126" s="88"/>
      <c r="FD126" s="88"/>
      <c r="FH126" s="88"/>
      <c r="FL126" s="88"/>
      <c r="FP126" s="88"/>
      <c r="FT126" s="88"/>
      <c r="FX126" s="88"/>
      <c r="GB126" s="88"/>
      <c r="GF126" s="88"/>
      <c r="GJ126" s="88"/>
      <c r="GN126" s="88"/>
    </row>
    <row r="127" spans="1:196" ht="18" customHeight="1" x14ac:dyDescent="0.2">
      <c r="A127" s="109" t="s">
        <v>573</v>
      </c>
      <c r="B127" s="94" t="s">
        <v>32</v>
      </c>
      <c r="C127" s="266">
        <f>D127*('BDI '!$D$23+1)</f>
        <v>129.51</v>
      </c>
      <c r="D127" s="261">
        <v>112.34</v>
      </c>
      <c r="E127" s="458"/>
      <c r="H127" s="88"/>
      <c r="K127" s="93"/>
      <c r="L127" s="88"/>
      <c r="P127" s="88"/>
      <c r="T127" s="88"/>
      <c r="X127" s="88"/>
      <c r="AB127" s="88"/>
      <c r="AF127" s="88"/>
      <c r="AJ127" s="88"/>
      <c r="AN127" s="88"/>
      <c r="AR127" s="88"/>
      <c r="AV127" s="88"/>
      <c r="AZ127" s="88"/>
      <c r="BD127" s="88"/>
      <c r="BH127" s="88"/>
      <c r="BL127" s="88"/>
      <c r="BP127" s="88"/>
      <c r="BT127" s="88"/>
      <c r="BX127" s="88"/>
      <c r="CB127" s="88"/>
      <c r="CF127" s="88"/>
      <c r="CJ127" s="88"/>
      <c r="CN127" s="88"/>
      <c r="CR127" s="88"/>
      <c r="CV127" s="88"/>
      <c r="CZ127" s="88"/>
      <c r="DD127" s="88"/>
      <c r="DH127" s="88"/>
      <c r="DL127" s="88"/>
      <c r="DP127" s="88"/>
      <c r="DT127" s="88"/>
      <c r="DX127" s="88"/>
      <c r="EB127" s="88"/>
      <c r="EF127" s="88"/>
      <c r="EJ127" s="88"/>
      <c r="EN127" s="88"/>
      <c r="ER127" s="88"/>
      <c r="EV127" s="88"/>
      <c r="EZ127" s="88"/>
      <c r="FD127" s="88"/>
      <c r="FH127" s="88"/>
      <c r="FL127" s="88"/>
      <c r="FP127" s="88"/>
      <c r="FT127" s="88"/>
      <c r="FX127" s="88"/>
      <c r="GB127" s="88"/>
      <c r="GF127" s="88"/>
      <c r="GJ127" s="88"/>
      <c r="GN127" s="88"/>
    </row>
    <row r="128" spans="1:196" ht="18" customHeight="1" x14ac:dyDescent="0.2">
      <c r="A128" s="449" t="s">
        <v>569</v>
      </c>
      <c r="B128" s="94" t="s">
        <v>32</v>
      </c>
      <c r="C128" s="266">
        <f>D128*('BDI '!$D$23+1)</f>
        <v>91.83</v>
      </c>
      <c r="D128" s="261">
        <v>79.66</v>
      </c>
      <c r="E128" s="458"/>
      <c r="H128" s="88"/>
      <c r="K128" s="93"/>
      <c r="L128" s="88"/>
      <c r="P128" s="88"/>
      <c r="T128" s="88"/>
      <c r="X128" s="88"/>
      <c r="AB128" s="88"/>
      <c r="AF128" s="88"/>
      <c r="AJ128" s="88"/>
      <c r="AN128" s="88"/>
      <c r="AR128" s="88"/>
      <c r="AV128" s="88"/>
      <c r="AZ128" s="88"/>
      <c r="BD128" s="88"/>
      <c r="BH128" s="88"/>
      <c r="BL128" s="88"/>
      <c r="BP128" s="88"/>
      <c r="BT128" s="88"/>
      <c r="BX128" s="88"/>
      <c r="CB128" s="88"/>
      <c r="CF128" s="88"/>
      <c r="CJ128" s="88"/>
      <c r="CN128" s="88"/>
      <c r="CR128" s="88"/>
      <c r="CV128" s="88"/>
      <c r="CZ128" s="88"/>
      <c r="DD128" s="88"/>
      <c r="DH128" s="88"/>
      <c r="DL128" s="88"/>
      <c r="DP128" s="88"/>
      <c r="DT128" s="88"/>
      <c r="DX128" s="88"/>
      <c r="EB128" s="88"/>
      <c r="EF128" s="88"/>
      <c r="EJ128" s="88"/>
      <c r="EN128" s="88"/>
      <c r="ER128" s="88"/>
      <c r="EV128" s="88"/>
      <c r="EZ128" s="88"/>
      <c r="FD128" s="88"/>
      <c r="FH128" s="88"/>
      <c r="FL128" s="88"/>
      <c r="FP128" s="88"/>
      <c r="FT128" s="88"/>
      <c r="FX128" s="88"/>
      <c r="GB128" s="88"/>
      <c r="GF128" s="88"/>
      <c r="GJ128" s="88"/>
      <c r="GN128" s="88"/>
    </row>
    <row r="129" spans="1:196" ht="18" customHeight="1" x14ac:dyDescent="0.2">
      <c r="A129" s="108" t="s">
        <v>282</v>
      </c>
      <c r="B129" s="94" t="s">
        <v>32</v>
      </c>
      <c r="C129" s="266">
        <f>D129*('BDI '!$D$23+1)</f>
        <v>26.38</v>
      </c>
      <c r="D129" s="261">
        <v>22.88</v>
      </c>
      <c r="E129" s="458"/>
      <c r="H129" s="88"/>
      <c r="K129" s="93"/>
      <c r="L129" s="88"/>
      <c r="P129" s="88"/>
      <c r="T129" s="88"/>
      <c r="X129" s="88"/>
      <c r="AB129" s="88"/>
      <c r="AF129" s="88"/>
      <c r="AJ129" s="88"/>
      <c r="AN129" s="88"/>
      <c r="AR129" s="88"/>
      <c r="AV129" s="88"/>
      <c r="AZ129" s="88"/>
      <c r="BD129" s="88"/>
      <c r="BH129" s="88"/>
      <c r="BL129" s="88"/>
      <c r="BP129" s="88"/>
      <c r="BT129" s="88"/>
      <c r="BX129" s="88"/>
      <c r="CB129" s="88"/>
      <c r="CF129" s="88"/>
      <c r="CJ129" s="88"/>
      <c r="CN129" s="88"/>
      <c r="CR129" s="88"/>
      <c r="CV129" s="88"/>
      <c r="CZ129" s="88"/>
      <c r="DD129" s="88"/>
      <c r="DH129" s="88"/>
      <c r="DL129" s="88"/>
      <c r="DP129" s="88"/>
      <c r="DT129" s="88"/>
      <c r="DX129" s="88"/>
      <c r="EB129" s="88"/>
      <c r="EF129" s="88"/>
      <c r="EJ129" s="88"/>
      <c r="EN129" s="88"/>
      <c r="ER129" s="88"/>
      <c r="EV129" s="88"/>
      <c r="EZ129" s="88"/>
      <c r="FD129" s="88"/>
      <c r="FH129" s="88"/>
      <c r="FL129" s="88"/>
      <c r="FP129" s="88"/>
      <c r="FT129" s="88"/>
      <c r="FX129" s="88"/>
      <c r="GB129" s="88"/>
      <c r="GF129" s="88"/>
      <c r="GJ129" s="88"/>
      <c r="GN129" s="88"/>
    </row>
    <row r="130" spans="1:196" ht="18" customHeight="1" x14ac:dyDescent="0.2">
      <c r="A130" s="108" t="s">
        <v>188</v>
      </c>
      <c r="B130" s="94" t="s">
        <v>32</v>
      </c>
      <c r="C130" s="266">
        <f>D130*('BDI '!$D$23+1)</f>
        <v>40.58</v>
      </c>
      <c r="D130" s="261">
        <v>35.200000000000003</v>
      </c>
      <c r="E130" s="458"/>
      <c r="H130" s="88"/>
      <c r="K130" s="93"/>
      <c r="L130" s="88"/>
      <c r="P130" s="88"/>
      <c r="T130" s="88"/>
      <c r="X130" s="88"/>
      <c r="AB130" s="88"/>
      <c r="AF130" s="88"/>
      <c r="AJ130" s="88"/>
      <c r="AN130" s="88"/>
      <c r="AR130" s="88"/>
      <c r="AV130" s="88"/>
      <c r="AZ130" s="88"/>
      <c r="BD130" s="88"/>
      <c r="BH130" s="88"/>
      <c r="BL130" s="88"/>
      <c r="BP130" s="88"/>
      <c r="BT130" s="88"/>
      <c r="BX130" s="88"/>
      <c r="CB130" s="88"/>
      <c r="CF130" s="88"/>
      <c r="CJ130" s="88"/>
      <c r="CN130" s="88"/>
      <c r="CR130" s="88"/>
      <c r="CV130" s="88"/>
      <c r="CZ130" s="88"/>
      <c r="DD130" s="88"/>
      <c r="DH130" s="88"/>
      <c r="DL130" s="88"/>
      <c r="DP130" s="88"/>
      <c r="DT130" s="88"/>
      <c r="DX130" s="88"/>
      <c r="EB130" s="88"/>
      <c r="EF130" s="88"/>
      <c r="EJ130" s="88"/>
      <c r="EN130" s="88"/>
      <c r="ER130" s="88"/>
      <c r="EV130" s="88"/>
      <c r="EZ130" s="88"/>
      <c r="FD130" s="88"/>
      <c r="FH130" s="88"/>
      <c r="FL130" s="88"/>
      <c r="FP130" s="88"/>
      <c r="FT130" s="88"/>
      <c r="FX130" s="88"/>
      <c r="GB130" s="88"/>
      <c r="GF130" s="88"/>
      <c r="GJ130" s="88"/>
      <c r="GN130" s="88"/>
    </row>
    <row r="131" spans="1:196" s="87" customFormat="1" ht="18" customHeight="1" x14ac:dyDescent="0.2">
      <c r="A131" s="108" t="s">
        <v>186</v>
      </c>
      <c r="B131" s="94" t="s">
        <v>32</v>
      </c>
      <c r="C131" s="266">
        <f>D131*('BDI '!$D$23+1)</f>
        <v>15.31</v>
      </c>
      <c r="D131" s="261">
        <v>13.28</v>
      </c>
      <c r="E131" s="458"/>
      <c r="K131" s="93"/>
    </row>
    <row r="132" spans="1:196" s="87" customFormat="1" ht="18" customHeight="1" x14ac:dyDescent="0.2">
      <c r="A132" s="448" t="s">
        <v>392</v>
      </c>
      <c r="B132" s="94" t="s">
        <v>32</v>
      </c>
      <c r="C132" s="266">
        <f>D132*('BDI '!$D$23+1)</f>
        <v>14.34</v>
      </c>
      <c r="D132" s="261">
        <v>12.44</v>
      </c>
      <c r="E132" s="458"/>
      <c r="K132" s="93"/>
    </row>
    <row r="133" spans="1:196" ht="18" customHeight="1" x14ac:dyDescent="0.2">
      <c r="A133" s="108" t="s">
        <v>276</v>
      </c>
      <c r="B133" s="94" t="s">
        <v>32</v>
      </c>
      <c r="C133" s="266">
        <f>D133*('BDI '!$D$23+1)</f>
        <v>25.34</v>
      </c>
      <c r="D133" s="261">
        <v>21.98</v>
      </c>
      <c r="E133" s="458"/>
      <c r="H133" s="89"/>
      <c r="K133" s="93"/>
      <c r="L133" s="89"/>
      <c r="P133" s="89"/>
      <c r="T133" s="89"/>
      <c r="X133" s="89"/>
      <c r="AB133" s="89"/>
      <c r="AF133" s="89"/>
      <c r="AJ133" s="89"/>
      <c r="AN133" s="89"/>
      <c r="AR133" s="89"/>
      <c r="AV133" s="89"/>
      <c r="AZ133" s="89"/>
      <c r="BD133" s="89"/>
      <c r="BH133" s="89"/>
      <c r="BL133" s="89"/>
      <c r="BP133" s="89"/>
      <c r="BT133" s="89"/>
      <c r="BX133" s="89"/>
      <c r="CB133" s="89"/>
      <c r="CF133" s="89"/>
      <c r="CJ133" s="89"/>
      <c r="CN133" s="89"/>
      <c r="CR133" s="89"/>
      <c r="CV133" s="89"/>
      <c r="CZ133" s="89"/>
      <c r="DD133" s="89"/>
      <c r="DH133" s="89"/>
      <c r="DL133" s="89"/>
      <c r="DP133" s="89"/>
      <c r="DT133" s="89"/>
      <c r="DX133" s="89"/>
      <c r="EB133" s="89"/>
      <c r="EF133" s="89"/>
      <c r="EJ133" s="89"/>
      <c r="EN133" s="89"/>
      <c r="ER133" s="89"/>
      <c r="EV133" s="89"/>
      <c r="EZ133" s="89"/>
      <c r="FD133" s="89"/>
      <c r="FH133" s="89"/>
      <c r="FL133" s="89"/>
      <c r="FP133" s="89"/>
      <c r="FT133" s="89"/>
      <c r="FX133" s="89"/>
      <c r="GB133" s="89"/>
      <c r="GF133" s="89"/>
      <c r="GJ133" s="89"/>
      <c r="GN133" s="89"/>
    </row>
    <row r="134" spans="1:196" ht="18" customHeight="1" x14ac:dyDescent="0.2">
      <c r="A134" s="108" t="s">
        <v>393</v>
      </c>
      <c r="B134" s="94" t="s">
        <v>32</v>
      </c>
      <c r="C134" s="266">
        <f>D134*('BDI '!$D$23+1)</f>
        <v>27.16</v>
      </c>
      <c r="D134" s="261">
        <v>23.56</v>
      </c>
      <c r="E134" s="458"/>
      <c r="H134" s="89"/>
      <c r="K134" s="93"/>
      <c r="L134" s="89"/>
      <c r="P134" s="89"/>
      <c r="T134" s="89"/>
      <c r="X134" s="89"/>
      <c r="AB134" s="89"/>
      <c r="AF134" s="89"/>
      <c r="AJ134" s="89"/>
      <c r="AN134" s="89"/>
      <c r="AR134" s="89"/>
      <c r="AV134" s="89"/>
      <c r="AZ134" s="89"/>
      <c r="BD134" s="89"/>
      <c r="BH134" s="89"/>
      <c r="BL134" s="89"/>
      <c r="BP134" s="89"/>
      <c r="BT134" s="89"/>
      <c r="BX134" s="89"/>
      <c r="CB134" s="89"/>
      <c r="CF134" s="89"/>
      <c r="CJ134" s="89"/>
      <c r="CN134" s="89"/>
      <c r="CR134" s="89"/>
      <c r="CV134" s="89"/>
      <c r="CZ134" s="89"/>
      <c r="DD134" s="89"/>
      <c r="DH134" s="89"/>
      <c r="DL134" s="89"/>
      <c r="DP134" s="89"/>
      <c r="DT134" s="89"/>
      <c r="DX134" s="89"/>
      <c r="EB134" s="89"/>
      <c r="EF134" s="89"/>
      <c r="EJ134" s="89"/>
      <c r="EN134" s="89"/>
      <c r="ER134" s="89"/>
      <c r="EV134" s="89"/>
      <c r="EZ134" s="89"/>
      <c r="FD134" s="89"/>
      <c r="FH134" s="89"/>
      <c r="FL134" s="89"/>
      <c r="FP134" s="89"/>
      <c r="FT134" s="89"/>
      <c r="FX134" s="89"/>
      <c r="GB134" s="89"/>
      <c r="GF134" s="89"/>
      <c r="GJ134" s="89"/>
      <c r="GN134" s="89"/>
    </row>
    <row r="135" spans="1:196" ht="18" customHeight="1" x14ac:dyDescent="0.2">
      <c r="A135" s="108" t="s">
        <v>279</v>
      </c>
      <c r="B135" s="94" t="s">
        <v>32</v>
      </c>
      <c r="C135" s="266">
        <f>D135*('BDI '!$D$23+1)</f>
        <v>52.33</v>
      </c>
      <c r="D135" s="261">
        <v>45.39</v>
      </c>
      <c r="E135" s="458"/>
      <c r="H135" s="89"/>
      <c r="K135" s="93"/>
      <c r="L135" s="89"/>
      <c r="P135" s="89"/>
      <c r="T135" s="89"/>
      <c r="X135" s="89"/>
      <c r="AB135" s="89"/>
      <c r="AF135" s="89"/>
      <c r="AJ135" s="89"/>
      <c r="AN135" s="89"/>
      <c r="AR135" s="89"/>
      <c r="AV135" s="89"/>
      <c r="AZ135" s="89"/>
      <c r="BD135" s="89"/>
      <c r="BH135" s="89"/>
      <c r="BL135" s="89"/>
      <c r="BP135" s="89"/>
      <c r="BT135" s="89"/>
      <c r="BX135" s="89"/>
      <c r="CB135" s="89"/>
      <c r="CF135" s="89"/>
      <c r="CJ135" s="89"/>
      <c r="CN135" s="89"/>
      <c r="CR135" s="89"/>
      <c r="CV135" s="89"/>
      <c r="CZ135" s="89"/>
      <c r="DD135" s="89"/>
      <c r="DH135" s="89"/>
      <c r="DL135" s="89"/>
      <c r="DP135" s="89"/>
      <c r="DT135" s="89"/>
      <c r="DX135" s="89"/>
      <c r="EB135" s="89"/>
      <c r="EF135" s="89"/>
      <c r="EJ135" s="89"/>
      <c r="EN135" s="89"/>
      <c r="ER135" s="89"/>
      <c r="EV135" s="89"/>
      <c r="EZ135" s="89"/>
      <c r="FD135" s="89"/>
      <c r="FH135" s="89"/>
      <c r="FL135" s="89"/>
      <c r="FP135" s="89"/>
      <c r="FT135" s="89"/>
      <c r="FX135" s="89"/>
      <c r="GB135" s="89"/>
      <c r="GF135" s="89"/>
      <c r="GJ135" s="89"/>
      <c r="GN135" s="89"/>
    </row>
    <row r="136" spans="1:196" ht="18" customHeight="1" x14ac:dyDescent="0.2">
      <c r="A136" s="108" t="s">
        <v>106</v>
      </c>
      <c r="B136" s="94" t="s">
        <v>32</v>
      </c>
      <c r="C136" s="266">
        <f>D136*('BDI '!$D$23+1)</f>
        <v>6.36</v>
      </c>
      <c r="D136" s="261">
        <v>5.52</v>
      </c>
      <c r="E136" s="458"/>
      <c r="H136" s="89"/>
      <c r="K136" s="93"/>
      <c r="L136" s="89"/>
      <c r="P136" s="89"/>
      <c r="T136" s="89"/>
      <c r="X136" s="89"/>
      <c r="AB136" s="89"/>
      <c r="AF136" s="89"/>
      <c r="AJ136" s="89"/>
      <c r="AN136" s="89"/>
      <c r="AR136" s="89"/>
      <c r="AV136" s="89"/>
      <c r="AZ136" s="89"/>
      <c r="BD136" s="89"/>
      <c r="BH136" s="89"/>
      <c r="BL136" s="89"/>
      <c r="BP136" s="89"/>
      <c r="BT136" s="89"/>
      <c r="BX136" s="89"/>
      <c r="CB136" s="89"/>
      <c r="CF136" s="89"/>
      <c r="CJ136" s="89"/>
      <c r="CN136" s="89"/>
      <c r="CR136" s="89"/>
      <c r="CV136" s="89"/>
      <c r="CZ136" s="89"/>
      <c r="DD136" s="89"/>
      <c r="DH136" s="89"/>
      <c r="DL136" s="89"/>
      <c r="DP136" s="89"/>
      <c r="DT136" s="89"/>
      <c r="DX136" s="89"/>
      <c r="EB136" s="89"/>
      <c r="EF136" s="89"/>
      <c r="EJ136" s="89"/>
      <c r="EN136" s="89"/>
      <c r="ER136" s="89"/>
      <c r="EV136" s="89"/>
      <c r="EZ136" s="89"/>
      <c r="FD136" s="89"/>
      <c r="FH136" s="89"/>
      <c r="FL136" s="89"/>
      <c r="FP136" s="89"/>
      <c r="FT136" s="89"/>
      <c r="FX136" s="89"/>
      <c r="GB136" s="89"/>
      <c r="GF136" s="89"/>
      <c r="GJ136" s="89"/>
      <c r="GN136" s="89"/>
    </row>
    <row r="137" spans="1:196" ht="18" customHeight="1" x14ac:dyDescent="0.2">
      <c r="A137" s="108" t="s">
        <v>105</v>
      </c>
      <c r="B137" s="94" t="s">
        <v>32</v>
      </c>
      <c r="C137" s="266">
        <f>D137*('BDI '!$D$23+1)</f>
        <v>1.72</v>
      </c>
      <c r="D137" s="261">
        <v>1.49</v>
      </c>
      <c r="E137" s="458"/>
      <c r="H137" s="89"/>
      <c r="K137" s="93"/>
      <c r="L137" s="89"/>
      <c r="P137" s="89"/>
      <c r="T137" s="89"/>
      <c r="X137" s="89"/>
      <c r="AB137" s="89"/>
      <c r="AF137" s="89"/>
      <c r="AJ137" s="89"/>
      <c r="AN137" s="89"/>
      <c r="AR137" s="89"/>
      <c r="AV137" s="89"/>
      <c r="AZ137" s="89"/>
      <c r="BD137" s="89"/>
      <c r="BH137" s="89"/>
      <c r="BL137" s="89"/>
      <c r="BP137" s="89"/>
      <c r="BT137" s="89"/>
      <c r="BX137" s="89"/>
      <c r="CB137" s="89"/>
      <c r="CF137" s="89"/>
      <c r="CJ137" s="89"/>
      <c r="CN137" s="89"/>
      <c r="CR137" s="89"/>
      <c r="CV137" s="89"/>
      <c r="CZ137" s="89"/>
      <c r="DD137" s="89"/>
      <c r="DH137" s="89"/>
      <c r="DL137" s="89"/>
      <c r="DP137" s="89"/>
      <c r="DT137" s="89"/>
      <c r="DX137" s="89"/>
      <c r="EB137" s="89"/>
      <c r="EF137" s="89"/>
      <c r="EJ137" s="89"/>
      <c r="EN137" s="89"/>
      <c r="ER137" s="89"/>
      <c r="EV137" s="89"/>
      <c r="EZ137" s="89"/>
      <c r="FD137" s="89"/>
      <c r="FH137" s="89"/>
      <c r="FL137" s="89"/>
      <c r="FP137" s="89"/>
      <c r="FT137" s="89"/>
      <c r="FX137" s="89"/>
      <c r="GB137" s="89"/>
      <c r="GF137" s="89"/>
      <c r="GJ137" s="89"/>
      <c r="GN137" s="89"/>
    </row>
    <row r="138" spans="1:196" s="414" customFormat="1" ht="18" customHeight="1" x14ac:dyDescent="0.2">
      <c r="A138" s="108" t="s">
        <v>398</v>
      </c>
      <c r="B138" s="94" t="s">
        <v>32</v>
      </c>
      <c r="C138" s="266">
        <f>D138*('BDI '!$D$23+1)</f>
        <v>36.72</v>
      </c>
      <c r="D138" s="261">
        <v>31.85</v>
      </c>
      <c r="E138" s="458"/>
      <c r="F138" s="413"/>
      <c r="H138" s="417"/>
      <c r="I138" s="413"/>
      <c r="J138" s="413"/>
      <c r="K138" s="415"/>
      <c r="L138" s="417"/>
      <c r="M138" s="413"/>
      <c r="N138" s="413"/>
      <c r="P138" s="417"/>
      <c r="Q138" s="413"/>
      <c r="R138" s="413"/>
      <c r="T138" s="417"/>
      <c r="U138" s="413"/>
      <c r="V138" s="413"/>
      <c r="X138" s="417"/>
      <c r="Y138" s="413"/>
      <c r="Z138" s="413"/>
      <c r="AB138" s="417"/>
      <c r="AC138" s="413"/>
      <c r="AD138" s="413"/>
      <c r="AF138" s="417"/>
      <c r="AG138" s="413"/>
      <c r="AH138" s="413"/>
      <c r="AJ138" s="417"/>
      <c r="AK138" s="413"/>
      <c r="AL138" s="413"/>
      <c r="AN138" s="417"/>
      <c r="AO138" s="413"/>
      <c r="AP138" s="413"/>
      <c r="AR138" s="417"/>
      <c r="AS138" s="413"/>
      <c r="AT138" s="413"/>
      <c r="AV138" s="417"/>
      <c r="AW138" s="413"/>
      <c r="AX138" s="413"/>
      <c r="AZ138" s="417"/>
      <c r="BA138" s="413"/>
      <c r="BB138" s="413"/>
      <c r="BD138" s="417"/>
      <c r="BE138" s="413"/>
      <c r="BF138" s="413"/>
      <c r="BH138" s="417"/>
      <c r="BI138" s="413"/>
      <c r="BJ138" s="413"/>
      <c r="BL138" s="417"/>
      <c r="BM138" s="413"/>
      <c r="BN138" s="413"/>
      <c r="BP138" s="417"/>
      <c r="BQ138" s="413"/>
      <c r="BR138" s="413"/>
      <c r="BT138" s="417"/>
      <c r="BU138" s="413"/>
      <c r="BV138" s="413"/>
      <c r="BX138" s="417"/>
      <c r="BY138" s="413"/>
      <c r="BZ138" s="413"/>
      <c r="CB138" s="417"/>
      <c r="CC138" s="413"/>
      <c r="CD138" s="413"/>
      <c r="CF138" s="417"/>
      <c r="CG138" s="413"/>
      <c r="CH138" s="413"/>
      <c r="CJ138" s="417"/>
      <c r="CK138" s="413"/>
      <c r="CL138" s="413"/>
      <c r="CN138" s="417"/>
      <c r="CO138" s="413"/>
      <c r="CP138" s="413"/>
      <c r="CR138" s="417"/>
      <c r="CS138" s="413"/>
      <c r="CT138" s="413"/>
      <c r="CV138" s="417"/>
      <c r="CW138" s="413"/>
      <c r="CX138" s="413"/>
      <c r="CZ138" s="417"/>
      <c r="DA138" s="413"/>
      <c r="DB138" s="413"/>
      <c r="DD138" s="417"/>
      <c r="DE138" s="413"/>
      <c r="DF138" s="413"/>
      <c r="DH138" s="417"/>
      <c r="DI138" s="413"/>
      <c r="DJ138" s="413"/>
      <c r="DL138" s="417"/>
      <c r="DM138" s="413"/>
      <c r="DN138" s="413"/>
      <c r="DP138" s="417"/>
      <c r="DQ138" s="413"/>
      <c r="DR138" s="413"/>
      <c r="DT138" s="417"/>
      <c r="DU138" s="413"/>
      <c r="DV138" s="413"/>
      <c r="DX138" s="417"/>
      <c r="DY138" s="413"/>
      <c r="DZ138" s="413"/>
      <c r="EB138" s="417"/>
      <c r="EC138" s="413"/>
      <c r="ED138" s="413"/>
      <c r="EF138" s="417"/>
      <c r="EG138" s="413"/>
      <c r="EH138" s="413"/>
      <c r="EJ138" s="417"/>
      <c r="EK138" s="413"/>
      <c r="EL138" s="413"/>
      <c r="EN138" s="417"/>
      <c r="EO138" s="413"/>
      <c r="EP138" s="413"/>
      <c r="ER138" s="417"/>
      <c r="ES138" s="413"/>
      <c r="ET138" s="413"/>
      <c r="EV138" s="417"/>
      <c r="EW138" s="413"/>
      <c r="EX138" s="413"/>
      <c r="EZ138" s="417"/>
      <c r="FA138" s="413"/>
      <c r="FB138" s="413"/>
      <c r="FD138" s="417"/>
      <c r="FE138" s="413"/>
      <c r="FF138" s="413"/>
      <c r="FH138" s="417"/>
      <c r="FI138" s="413"/>
      <c r="FJ138" s="413"/>
      <c r="FL138" s="417"/>
      <c r="FM138" s="413"/>
      <c r="FN138" s="413"/>
      <c r="FP138" s="417"/>
      <c r="FQ138" s="413"/>
      <c r="FR138" s="413"/>
      <c r="FT138" s="417"/>
      <c r="FU138" s="413"/>
      <c r="FV138" s="413"/>
      <c r="FX138" s="417"/>
      <c r="FY138" s="413"/>
      <c r="FZ138" s="413"/>
      <c r="GB138" s="417"/>
      <c r="GC138" s="413"/>
      <c r="GD138" s="413"/>
      <c r="GF138" s="417"/>
      <c r="GG138" s="413"/>
      <c r="GH138" s="413"/>
      <c r="GJ138" s="417"/>
      <c r="GK138" s="413"/>
      <c r="GL138" s="413"/>
      <c r="GN138" s="417"/>
    </row>
    <row r="139" spans="1:196" ht="18" customHeight="1" x14ac:dyDescent="0.2">
      <c r="A139" s="108" t="s">
        <v>397</v>
      </c>
      <c r="B139" s="94" t="s">
        <v>32</v>
      </c>
      <c r="C139" s="266">
        <f>D139*('BDI '!$D$23+1)</f>
        <v>52.33</v>
      </c>
      <c r="D139" s="261">
        <v>45.39</v>
      </c>
      <c r="E139" s="458"/>
      <c r="H139" s="89"/>
      <c r="K139" s="93"/>
      <c r="L139" s="89"/>
      <c r="P139" s="89"/>
      <c r="T139" s="89"/>
      <c r="X139" s="89"/>
      <c r="AB139" s="89"/>
      <c r="AF139" s="89"/>
      <c r="AJ139" s="89"/>
      <c r="AN139" s="89"/>
      <c r="AR139" s="89"/>
      <c r="AV139" s="89"/>
      <c r="AZ139" s="89"/>
      <c r="BD139" s="89"/>
      <c r="BH139" s="89"/>
      <c r="BL139" s="89"/>
      <c r="BP139" s="89"/>
      <c r="BT139" s="89"/>
      <c r="BX139" s="89"/>
      <c r="CB139" s="89"/>
      <c r="CF139" s="89"/>
      <c r="CJ139" s="89"/>
      <c r="CN139" s="89"/>
      <c r="CR139" s="89"/>
      <c r="CV139" s="89"/>
      <c r="CZ139" s="89"/>
      <c r="DD139" s="89"/>
      <c r="DH139" s="89"/>
      <c r="DL139" s="89"/>
      <c r="DP139" s="89"/>
      <c r="DT139" s="89"/>
      <c r="DX139" s="89"/>
      <c r="EB139" s="89"/>
      <c r="EF139" s="89"/>
      <c r="EJ139" s="89"/>
      <c r="EN139" s="89"/>
      <c r="ER139" s="89"/>
      <c r="EV139" s="89"/>
      <c r="EZ139" s="89"/>
      <c r="FD139" s="89"/>
      <c r="FH139" s="89"/>
      <c r="FL139" s="89"/>
      <c r="FP139" s="89"/>
      <c r="FT139" s="89"/>
      <c r="FX139" s="89"/>
      <c r="GB139" s="89"/>
      <c r="GF139" s="89"/>
      <c r="GJ139" s="89"/>
      <c r="GN139" s="89"/>
    </row>
    <row r="140" spans="1:196" ht="18" customHeight="1" x14ac:dyDescent="0.2">
      <c r="A140" s="108" t="s">
        <v>313</v>
      </c>
      <c r="B140" s="94" t="s">
        <v>32</v>
      </c>
      <c r="C140" s="266">
        <f>D140*('BDI '!$D$23+1)</f>
        <v>52.33</v>
      </c>
      <c r="D140" s="261">
        <v>45.39</v>
      </c>
      <c r="E140" s="458"/>
      <c r="H140" s="89"/>
      <c r="K140" s="93"/>
      <c r="L140" s="89"/>
      <c r="P140" s="89"/>
      <c r="T140" s="89"/>
      <c r="X140" s="89"/>
      <c r="AB140" s="89"/>
      <c r="AF140" s="89"/>
      <c r="AJ140" s="89"/>
      <c r="AN140" s="89"/>
      <c r="AR140" s="89"/>
      <c r="AV140" s="89"/>
      <c r="AZ140" s="89"/>
      <c r="BD140" s="89"/>
      <c r="BH140" s="89"/>
      <c r="BL140" s="89"/>
      <c r="BP140" s="89"/>
      <c r="BT140" s="89"/>
      <c r="BX140" s="89"/>
      <c r="CB140" s="89"/>
      <c r="CF140" s="89"/>
      <c r="CJ140" s="89"/>
      <c r="CN140" s="89"/>
      <c r="CR140" s="89"/>
      <c r="CV140" s="89"/>
      <c r="CZ140" s="89"/>
      <c r="DD140" s="89"/>
      <c r="DH140" s="89"/>
      <c r="DL140" s="89"/>
      <c r="DP140" s="89"/>
      <c r="DT140" s="89"/>
      <c r="DX140" s="89"/>
      <c r="EB140" s="89"/>
      <c r="EF140" s="89"/>
      <c r="EJ140" s="89"/>
      <c r="EN140" s="89"/>
      <c r="ER140" s="89"/>
      <c r="EV140" s="89"/>
      <c r="EZ140" s="89"/>
      <c r="FD140" s="89"/>
      <c r="FH140" s="89"/>
      <c r="FL140" s="89"/>
      <c r="FP140" s="89"/>
      <c r="FT140" s="89"/>
      <c r="FX140" s="89"/>
      <c r="GB140" s="89"/>
      <c r="GF140" s="89"/>
      <c r="GJ140" s="89"/>
      <c r="GN140" s="89"/>
    </row>
    <row r="141" spans="1:196" ht="18" customHeight="1" x14ac:dyDescent="0.2">
      <c r="A141" s="108" t="s">
        <v>113</v>
      </c>
      <c r="B141" s="94" t="s">
        <v>32</v>
      </c>
      <c r="C141" s="266">
        <f>D141*('BDI '!$D$23+1)</f>
        <v>267.02</v>
      </c>
      <c r="D141" s="261">
        <v>231.63</v>
      </c>
      <c r="E141" s="458"/>
      <c r="H141" s="89"/>
      <c r="K141" s="93"/>
      <c r="L141" s="89"/>
      <c r="P141" s="89"/>
      <c r="T141" s="89"/>
      <c r="X141" s="89"/>
      <c r="AB141" s="89"/>
      <c r="AF141" s="89"/>
      <c r="AJ141" s="89"/>
      <c r="AN141" s="89"/>
      <c r="AR141" s="89"/>
      <c r="AV141" s="89"/>
      <c r="AZ141" s="89"/>
      <c r="BD141" s="89"/>
      <c r="BH141" s="89"/>
      <c r="BL141" s="89"/>
      <c r="BP141" s="89"/>
      <c r="BT141" s="89"/>
      <c r="BX141" s="89"/>
      <c r="CB141" s="89"/>
      <c r="CF141" s="89"/>
      <c r="CJ141" s="89"/>
      <c r="CN141" s="89"/>
      <c r="CR141" s="89"/>
      <c r="CV141" s="89"/>
      <c r="CZ141" s="89"/>
      <c r="DD141" s="89"/>
      <c r="DH141" s="89"/>
      <c r="DL141" s="89"/>
      <c r="DP141" s="89"/>
      <c r="DT141" s="89"/>
      <c r="DX141" s="89"/>
      <c r="EB141" s="89"/>
      <c r="EF141" s="89"/>
      <c r="EJ141" s="89"/>
      <c r="EN141" s="89"/>
      <c r="ER141" s="89"/>
      <c r="EV141" s="89"/>
      <c r="EZ141" s="89"/>
      <c r="FD141" s="89"/>
      <c r="FH141" s="89"/>
      <c r="FL141" s="89"/>
      <c r="FP141" s="89"/>
      <c r="FT141" s="89"/>
      <c r="FX141" s="89"/>
      <c r="GB141" s="89"/>
      <c r="GF141" s="89"/>
      <c r="GJ141" s="89"/>
      <c r="GN141" s="89"/>
    </row>
    <row r="142" spans="1:196" s="414" customFormat="1" ht="18" customHeight="1" x14ac:dyDescent="0.2">
      <c r="A142" s="109" t="s">
        <v>717</v>
      </c>
      <c r="B142" s="94" t="s">
        <v>32</v>
      </c>
      <c r="C142" s="266">
        <f>D142*('BDI '!$D$23+1)</f>
        <v>819.12</v>
      </c>
      <c r="D142" s="261">
        <v>710.55</v>
      </c>
      <c r="E142" s="458"/>
      <c r="F142" s="413"/>
      <c r="H142" s="416"/>
      <c r="I142" s="413"/>
      <c r="J142" s="413"/>
      <c r="K142" s="415"/>
      <c r="L142" s="416"/>
      <c r="M142" s="413"/>
      <c r="N142" s="413"/>
      <c r="P142" s="416"/>
      <c r="Q142" s="413"/>
      <c r="R142" s="413"/>
      <c r="T142" s="416"/>
      <c r="U142" s="413"/>
      <c r="V142" s="413"/>
      <c r="X142" s="416"/>
      <c r="Y142" s="413"/>
      <c r="Z142" s="413"/>
      <c r="AB142" s="416"/>
      <c r="AC142" s="413"/>
      <c r="AD142" s="413"/>
      <c r="AF142" s="416"/>
      <c r="AG142" s="413"/>
      <c r="AH142" s="413"/>
      <c r="AJ142" s="416"/>
      <c r="AK142" s="413"/>
      <c r="AL142" s="413"/>
      <c r="AN142" s="416"/>
      <c r="AO142" s="413"/>
      <c r="AP142" s="413"/>
      <c r="AR142" s="416"/>
      <c r="AS142" s="413"/>
      <c r="AT142" s="413"/>
      <c r="AV142" s="416"/>
      <c r="AW142" s="413"/>
      <c r="AX142" s="413"/>
      <c r="AZ142" s="416"/>
      <c r="BA142" s="413"/>
      <c r="BB142" s="413"/>
      <c r="BD142" s="416"/>
      <c r="BE142" s="413"/>
      <c r="BF142" s="413"/>
      <c r="BH142" s="416"/>
      <c r="BI142" s="413"/>
      <c r="BJ142" s="413"/>
      <c r="BL142" s="416"/>
      <c r="BM142" s="413"/>
      <c r="BN142" s="413"/>
      <c r="BP142" s="416"/>
      <c r="BQ142" s="413"/>
      <c r="BR142" s="413"/>
      <c r="BT142" s="416"/>
      <c r="BU142" s="413"/>
      <c r="BV142" s="413"/>
      <c r="BX142" s="416"/>
      <c r="BY142" s="413"/>
      <c r="BZ142" s="413"/>
      <c r="CB142" s="416"/>
      <c r="CC142" s="413"/>
      <c r="CD142" s="413"/>
      <c r="CF142" s="416"/>
      <c r="CG142" s="413"/>
      <c r="CH142" s="413"/>
      <c r="CJ142" s="416"/>
      <c r="CK142" s="413"/>
      <c r="CL142" s="413"/>
      <c r="CN142" s="416"/>
      <c r="CO142" s="413"/>
      <c r="CP142" s="413"/>
      <c r="CR142" s="416"/>
      <c r="CS142" s="413"/>
      <c r="CT142" s="413"/>
      <c r="CV142" s="416"/>
      <c r="CW142" s="413"/>
      <c r="CX142" s="413"/>
      <c r="CZ142" s="416"/>
      <c r="DA142" s="413"/>
      <c r="DB142" s="413"/>
      <c r="DD142" s="416"/>
      <c r="DE142" s="413"/>
      <c r="DF142" s="413"/>
      <c r="DH142" s="416"/>
      <c r="DI142" s="413"/>
      <c r="DJ142" s="413"/>
      <c r="DL142" s="416"/>
      <c r="DM142" s="413"/>
      <c r="DN142" s="413"/>
      <c r="DP142" s="416"/>
      <c r="DQ142" s="413"/>
      <c r="DR142" s="413"/>
      <c r="DT142" s="416"/>
      <c r="DU142" s="413"/>
      <c r="DV142" s="413"/>
      <c r="DX142" s="416"/>
      <c r="DY142" s="413"/>
      <c r="DZ142" s="413"/>
      <c r="EB142" s="416"/>
      <c r="EC142" s="413"/>
      <c r="ED142" s="413"/>
      <c r="EF142" s="416"/>
      <c r="EG142" s="413"/>
      <c r="EH142" s="413"/>
      <c r="EJ142" s="416"/>
      <c r="EK142" s="413"/>
      <c r="EL142" s="413"/>
      <c r="EN142" s="416"/>
      <c r="EO142" s="413"/>
      <c r="EP142" s="413"/>
      <c r="ER142" s="416"/>
      <c r="ES142" s="413"/>
      <c r="ET142" s="413"/>
      <c r="EV142" s="416"/>
      <c r="EW142" s="413"/>
      <c r="EX142" s="413"/>
      <c r="EZ142" s="416"/>
      <c r="FA142" s="413"/>
      <c r="FB142" s="413"/>
      <c r="FD142" s="416"/>
      <c r="FE142" s="413"/>
      <c r="FF142" s="413"/>
      <c r="FH142" s="416"/>
      <c r="FI142" s="413"/>
      <c r="FJ142" s="413"/>
      <c r="FL142" s="416"/>
      <c r="FM142" s="413"/>
      <c r="FN142" s="413"/>
      <c r="FP142" s="416"/>
      <c r="FQ142" s="413"/>
      <c r="FR142" s="413"/>
      <c r="FT142" s="416"/>
      <c r="FU142" s="413"/>
      <c r="FV142" s="413"/>
      <c r="FX142" s="416"/>
      <c r="FY142" s="413"/>
      <c r="FZ142" s="413"/>
      <c r="GB142" s="416"/>
      <c r="GC142" s="413"/>
      <c r="GD142" s="413"/>
      <c r="GF142" s="416"/>
      <c r="GG142" s="413"/>
      <c r="GH142" s="413"/>
      <c r="GJ142" s="416"/>
      <c r="GK142" s="413"/>
      <c r="GL142" s="413"/>
      <c r="GN142" s="416"/>
    </row>
    <row r="143" spans="1:196" ht="18" customHeight="1" x14ac:dyDescent="0.2">
      <c r="A143" s="108" t="s">
        <v>190</v>
      </c>
      <c r="B143" s="94" t="s">
        <v>43</v>
      </c>
      <c r="C143" s="266">
        <f>D143*('BDI '!$D$23+1)</f>
        <v>396.11</v>
      </c>
      <c r="D143" s="261">
        <v>343.61</v>
      </c>
      <c r="E143" s="458"/>
      <c r="H143" s="88"/>
      <c r="K143" s="93"/>
      <c r="L143" s="88"/>
      <c r="P143" s="88"/>
      <c r="T143" s="88"/>
      <c r="X143" s="88"/>
      <c r="AB143" s="88"/>
      <c r="AF143" s="88"/>
      <c r="AJ143" s="88"/>
      <c r="AN143" s="88"/>
      <c r="AR143" s="88"/>
      <c r="AV143" s="88"/>
      <c r="AZ143" s="88"/>
      <c r="BD143" s="88"/>
      <c r="BH143" s="88"/>
      <c r="BL143" s="88"/>
      <c r="BP143" s="88"/>
      <c r="BT143" s="88"/>
      <c r="BX143" s="88"/>
      <c r="CB143" s="88"/>
      <c r="CF143" s="88"/>
      <c r="CJ143" s="88"/>
      <c r="CN143" s="88"/>
      <c r="CR143" s="88"/>
      <c r="CV143" s="88"/>
      <c r="CZ143" s="88"/>
      <c r="DD143" s="88"/>
      <c r="DH143" s="88"/>
      <c r="DL143" s="88"/>
      <c r="DP143" s="88"/>
      <c r="DT143" s="88"/>
      <c r="DX143" s="88"/>
      <c r="EB143" s="88"/>
      <c r="EF143" s="88"/>
      <c r="EJ143" s="88"/>
      <c r="EN143" s="88"/>
      <c r="ER143" s="88"/>
      <c r="EV143" s="88"/>
      <c r="EZ143" s="88"/>
      <c r="FD143" s="88"/>
      <c r="FH143" s="88"/>
      <c r="FL143" s="88"/>
      <c r="FP143" s="88"/>
      <c r="FT143" s="88"/>
      <c r="FX143" s="88"/>
      <c r="GB143" s="88"/>
      <c r="GF143" s="88"/>
      <c r="GJ143" s="88"/>
      <c r="GN143" s="88"/>
    </row>
    <row r="144" spans="1:196" ht="18" customHeight="1" x14ac:dyDescent="0.2">
      <c r="A144" s="108" t="s">
        <v>233</v>
      </c>
      <c r="B144" s="94" t="s">
        <v>32</v>
      </c>
      <c r="C144" s="266">
        <f>D144*('BDI '!$D$23+1)</f>
        <v>6.81</v>
      </c>
      <c r="D144" s="261">
        <v>5.91</v>
      </c>
      <c r="E144" s="458"/>
      <c r="K144" s="93"/>
    </row>
    <row r="145" spans="1:194" s="414" customFormat="1" ht="18" customHeight="1" x14ac:dyDescent="0.2">
      <c r="A145" s="109" t="s">
        <v>789</v>
      </c>
      <c r="B145" s="111" t="s">
        <v>32</v>
      </c>
      <c r="C145" s="266">
        <f>D145*('BDI '!$D$23+1)</f>
        <v>68.13</v>
      </c>
      <c r="D145" s="261">
        <v>59.1</v>
      </c>
      <c r="E145" s="458"/>
      <c r="F145" s="413"/>
      <c r="I145" s="413"/>
      <c r="J145" s="413"/>
      <c r="K145" s="415"/>
      <c r="M145" s="413"/>
      <c r="N145" s="413"/>
      <c r="Q145" s="413"/>
      <c r="R145" s="413"/>
      <c r="U145" s="413"/>
      <c r="V145" s="413"/>
      <c r="Y145" s="413"/>
      <c r="Z145" s="413"/>
      <c r="AC145" s="413"/>
      <c r="AD145" s="413"/>
      <c r="AG145" s="413"/>
      <c r="AH145" s="413"/>
      <c r="AK145" s="413"/>
      <c r="AL145" s="413"/>
      <c r="AO145" s="413"/>
      <c r="AP145" s="413"/>
      <c r="AS145" s="413"/>
      <c r="AT145" s="413"/>
      <c r="AW145" s="413"/>
      <c r="AX145" s="413"/>
      <c r="BA145" s="413"/>
      <c r="BB145" s="413"/>
      <c r="BE145" s="413"/>
      <c r="BF145" s="413"/>
      <c r="BI145" s="413"/>
      <c r="BJ145" s="413"/>
      <c r="BM145" s="413"/>
      <c r="BN145" s="413"/>
      <c r="BQ145" s="413"/>
      <c r="BR145" s="413"/>
      <c r="BU145" s="413"/>
      <c r="BV145" s="413"/>
      <c r="BY145" s="413"/>
      <c r="BZ145" s="413"/>
      <c r="CC145" s="413"/>
      <c r="CD145" s="413"/>
      <c r="CG145" s="413"/>
      <c r="CH145" s="413"/>
      <c r="CK145" s="413"/>
      <c r="CL145" s="413"/>
      <c r="CO145" s="413"/>
      <c r="CP145" s="413"/>
      <c r="CS145" s="413"/>
      <c r="CT145" s="413"/>
      <c r="CW145" s="413"/>
      <c r="CX145" s="413"/>
      <c r="DA145" s="413"/>
      <c r="DB145" s="413"/>
      <c r="DE145" s="413"/>
      <c r="DF145" s="413"/>
      <c r="DI145" s="413"/>
      <c r="DJ145" s="413"/>
      <c r="DM145" s="413"/>
      <c r="DN145" s="413"/>
      <c r="DQ145" s="413"/>
      <c r="DR145" s="413"/>
      <c r="DU145" s="413"/>
      <c r="DV145" s="413"/>
      <c r="DY145" s="413"/>
      <c r="DZ145" s="413"/>
      <c r="EC145" s="413"/>
      <c r="ED145" s="413"/>
      <c r="EG145" s="413"/>
      <c r="EH145" s="413"/>
      <c r="EK145" s="413"/>
      <c r="EL145" s="413"/>
      <c r="EO145" s="413"/>
      <c r="EP145" s="413"/>
      <c r="ES145" s="413"/>
      <c r="ET145" s="413"/>
      <c r="EW145" s="413"/>
      <c r="EX145" s="413"/>
      <c r="FA145" s="413"/>
      <c r="FB145" s="413"/>
      <c r="FE145" s="413"/>
      <c r="FF145" s="413"/>
      <c r="FI145" s="413"/>
      <c r="FJ145" s="413"/>
      <c r="FM145" s="413"/>
      <c r="FN145" s="413"/>
      <c r="FQ145" s="413"/>
      <c r="FR145" s="413"/>
      <c r="FU145" s="413"/>
      <c r="FV145" s="413"/>
      <c r="FY145" s="413"/>
      <c r="FZ145" s="413"/>
      <c r="GC145" s="413"/>
      <c r="GD145" s="413"/>
      <c r="GG145" s="413"/>
      <c r="GH145" s="413"/>
      <c r="GK145" s="413"/>
      <c r="GL145" s="413"/>
    </row>
    <row r="146" spans="1:194" s="414" customFormat="1" ht="16.5" customHeight="1" x14ac:dyDescent="0.2">
      <c r="A146" s="109" t="s">
        <v>703</v>
      </c>
      <c r="B146" s="111" t="s">
        <v>32</v>
      </c>
      <c r="C146" s="266">
        <f>D146*('BDI '!$D$23+1)</f>
        <v>114.24</v>
      </c>
      <c r="D146" s="261">
        <v>99.1</v>
      </c>
      <c r="E146" s="458"/>
      <c r="F146" s="413"/>
      <c r="I146" s="413"/>
      <c r="J146" s="413"/>
      <c r="K146" s="415"/>
      <c r="M146" s="413"/>
      <c r="N146" s="413"/>
      <c r="Q146" s="413"/>
      <c r="R146" s="413"/>
      <c r="U146" s="413"/>
      <c r="V146" s="413"/>
      <c r="Y146" s="413"/>
      <c r="Z146" s="413"/>
      <c r="AC146" s="413"/>
      <c r="AD146" s="413"/>
      <c r="AG146" s="413"/>
      <c r="AH146" s="413"/>
      <c r="AK146" s="413"/>
      <c r="AL146" s="413"/>
      <c r="AO146" s="413"/>
      <c r="AP146" s="413"/>
      <c r="AS146" s="413"/>
      <c r="AT146" s="413"/>
      <c r="AW146" s="413"/>
      <c r="AX146" s="413"/>
      <c r="BA146" s="413"/>
      <c r="BB146" s="413"/>
      <c r="BE146" s="413"/>
      <c r="BF146" s="413"/>
      <c r="BI146" s="413"/>
      <c r="BJ146" s="413"/>
      <c r="BM146" s="413"/>
      <c r="BN146" s="413"/>
      <c r="BQ146" s="413"/>
      <c r="BR146" s="413"/>
      <c r="BU146" s="413"/>
      <c r="BV146" s="413"/>
      <c r="BY146" s="413"/>
      <c r="BZ146" s="413"/>
      <c r="CC146" s="413"/>
      <c r="CD146" s="413"/>
      <c r="CG146" s="413"/>
      <c r="CH146" s="413"/>
      <c r="CK146" s="413"/>
      <c r="CL146" s="413"/>
      <c r="CO146" s="413"/>
      <c r="CP146" s="413"/>
      <c r="CS146" s="413"/>
      <c r="CT146" s="413"/>
      <c r="CW146" s="413"/>
      <c r="CX146" s="413"/>
      <c r="DA146" s="413"/>
      <c r="DB146" s="413"/>
      <c r="DE146" s="413"/>
      <c r="DF146" s="413"/>
      <c r="DI146" s="413"/>
      <c r="DJ146" s="413"/>
      <c r="DM146" s="413"/>
      <c r="DN146" s="413"/>
      <c r="DQ146" s="413"/>
      <c r="DR146" s="413"/>
      <c r="DU146" s="413"/>
      <c r="DV146" s="413"/>
      <c r="DY146" s="413"/>
      <c r="DZ146" s="413"/>
      <c r="EC146" s="413"/>
      <c r="ED146" s="413"/>
      <c r="EG146" s="413"/>
      <c r="EH146" s="413"/>
      <c r="EK146" s="413"/>
      <c r="EL146" s="413"/>
      <c r="EO146" s="413"/>
      <c r="EP146" s="413"/>
      <c r="ES146" s="413"/>
      <c r="ET146" s="413"/>
      <c r="EW146" s="413"/>
      <c r="EX146" s="413"/>
      <c r="FA146" s="413"/>
      <c r="FB146" s="413"/>
      <c r="FE146" s="413"/>
      <c r="FF146" s="413"/>
      <c r="FI146" s="413"/>
      <c r="FJ146" s="413"/>
      <c r="FM146" s="413"/>
      <c r="FN146" s="413"/>
      <c r="FQ146" s="413"/>
      <c r="FR146" s="413"/>
      <c r="FU146" s="413"/>
      <c r="FV146" s="413"/>
      <c r="FY146" s="413"/>
      <c r="FZ146" s="413"/>
      <c r="GC146" s="413"/>
      <c r="GD146" s="413"/>
      <c r="GG146" s="413"/>
      <c r="GH146" s="413"/>
      <c r="GK146" s="413"/>
      <c r="GL146" s="413"/>
    </row>
    <row r="147" spans="1:194" ht="18" customHeight="1" x14ac:dyDescent="0.2">
      <c r="A147" s="108" t="s">
        <v>107</v>
      </c>
      <c r="B147" s="94" t="s">
        <v>32</v>
      </c>
      <c r="C147" s="266">
        <f>D147*('BDI '!$D$23+1)</f>
        <v>40.39</v>
      </c>
      <c r="D147" s="261">
        <v>35.04</v>
      </c>
      <c r="E147" s="458"/>
      <c r="K147" s="93"/>
    </row>
    <row r="148" spans="1:194" s="407" customFormat="1" ht="18" customHeight="1" x14ac:dyDescent="0.2">
      <c r="A148" s="109" t="s">
        <v>702</v>
      </c>
      <c r="B148" s="111" t="s">
        <v>32</v>
      </c>
      <c r="C148" s="266">
        <f>D148*('BDI '!$D$23+1)</f>
        <v>101.43</v>
      </c>
      <c r="D148" s="261">
        <v>87.99</v>
      </c>
      <c r="E148" s="458"/>
      <c r="F148" s="406"/>
      <c r="I148" s="406"/>
      <c r="J148" s="406"/>
      <c r="K148" s="408"/>
      <c r="M148" s="406"/>
      <c r="N148" s="406"/>
      <c r="Q148" s="406"/>
      <c r="R148" s="406"/>
      <c r="U148" s="406"/>
      <c r="V148" s="406"/>
      <c r="Y148" s="406"/>
      <c r="Z148" s="406"/>
      <c r="AC148" s="406"/>
      <c r="AD148" s="406"/>
      <c r="AG148" s="406"/>
      <c r="AH148" s="406"/>
      <c r="AK148" s="406"/>
      <c r="AL148" s="406"/>
      <c r="AO148" s="406"/>
      <c r="AP148" s="406"/>
      <c r="AS148" s="406"/>
      <c r="AT148" s="406"/>
      <c r="AW148" s="406"/>
      <c r="AX148" s="406"/>
      <c r="BA148" s="406"/>
      <c r="BB148" s="406"/>
      <c r="BE148" s="406"/>
      <c r="BF148" s="406"/>
      <c r="BI148" s="406"/>
      <c r="BJ148" s="406"/>
      <c r="BM148" s="406"/>
      <c r="BN148" s="406"/>
      <c r="BQ148" s="406"/>
      <c r="BR148" s="406"/>
      <c r="BU148" s="406"/>
      <c r="BV148" s="406"/>
      <c r="BY148" s="406"/>
      <c r="BZ148" s="406"/>
      <c r="CC148" s="406"/>
      <c r="CD148" s="406"/>
      <c r="CG148" s="406"/>
      <c r="CH148" s="406"/>
      <c r="CK148" s="406"/>
      <c r="CL148" s="406"/>
      <c r="CO148" s="406"/>
      <c r="CP148" s="406"/>
      <c r="CS148" s="406"/>
      <c r="CT148" s="406"/>
      <c r="CW148" s="406"/>
      <c r="CX148" s="406"/>
      <c r="DA148" s="406"/>
      <c r="DB148" s="406"/>
      <c r="DE148" s="406"/>
      <c r="DF148" s="406"/>
      <c r="DI148" s="406"/>
      <c r="DJ148" s="406"/>
      <c r="DM148" s="406"/>
      <c r="DN148" s="406"/>
      <c r="DQ148" s="406"/>
      <c r="DR148" s="406"/>
      <c r="DU148" s="406"/>
      <c r="DV148" s="406"/>
      <c r="DY148" s="406"/>
      <c r="DZ148" s="406"/>
      <c r="EC148" s="406"/>
      <c r="ED148" s="406"/>
      <c r="EG148" s="406"/>
      <c r="EH148" s="406"/>
      <c r="EK148" s="406"/>
      <c r="EL148" s="406"/>
      <c r="EO148" s="406"/>
      <c r="EP148" s="406"/>
      <c r="ES148" s="406"/>
      <c r="ET148" s="406"/>
      <c r="EW148" s="406"/>
      <c r="EX148" s="406"/>
      <c r="FA148" s="406"/>
      <c r="FB148" s="406"/>
      <c r="FE148" s="406"/>
      <c r="FF148" s="406"/>
      <c r="FI148" s="406"/>
      <c r="FJ148" s="406"/>
      <c r="FM148" s="406"/>
      <c r="FN148" s="406"/>
      <c r="FQ148" s="406"/>
      <c r="FR148" s="406"/>
      <c r="FU148" s="406"/>
      <c r="FV148" s="406"/>
      <c r="FY148" s="406"/>
      <c r="FZ148" s="406"/>
      <c r="GC148" s="406"/>
      <c r="GD148" s="406"/>
      <c r="GG148" s="406"/>
      <c r="GH148" s="406"/>
      <c r="GK148" s="406"/>
      <c r="GL148" s="406"/>
    </row>
    <row r="149" spans="1:194" s="407" customFormat="1" ht="18" customHeight="1" x14ac:dyDescent="0.2">
      <c r="A149" s="109" t="s">
        <v>654</v>
      </c>
      <c r="B149" s="94" t="s">
        <v>32</v>
      </c>
      <c r="C149" s="266">
        <f>D149*('BDI '!$D$23+1)</f>
        <v>88.3</v>
      </c>
      <c r="D149" s="261">
        <v>76.599999999999994</v>
      </c>
      <c r="E149" s="458"/>
      <c r="F149" s="406"/>
      <c r="I149" s="406"/>
      <c r="J149" s="406"/>
      <c r="K149" s="408"/>
      <c r="M149" s="406"/>
      <c r="N149" s="406"/>
      <c r="Q149" s="406"/>
      <c r="R149" s="406"/>
      <c r="U149" s="406"/>
      <c r="V149" s="406"/>
      <c r="Y149" s="406"/>
      <c r="Z149" s="406"/>
      <c r="AC149" s="406"/>
      <c r="AD149" s="406"/>
      <c r="AG149" s="406"/>
      <c r="AH149" s="406"/>
      <c r="AK149" s="406"/>
      <c r="AL149" s="406"/>
      <c r="AO149" s="406"/>
      <c r="AP149" s="406"/>
      <c r="AS149" s="406"/>
      <c r="AT149" s="406"/>
      <c r="AW149" s="406"/>
      <c r="AX149" s="406"/>
      <c r="BA149" s="406"/>
      <c r="BB149" s="406"/>
      <c r="BE149" s="406"/>
      <c r="BF149" s="406"/>
      <c r="BI149" s="406"/>
      <c r="BJ149" s="406"/>
      <c r="BM149" s="406"/>
      <c r="BN149" s="406"/>
      <c r="BQ149" s="406"/>
      <c r="BR149" s="406"/>
      <c r="BU149" s="406"/>
      <c r="BV149" s="406"/>
      <c r="BY149" s="406"/>
      <c r="BZ149" s="406"/>
      <c r="CC149" s="406"/>
      <c r="CD149" s="406"/>
      <c r="CG149" s="406"/>
      <c r="CH149" s="406"/>
      <c r="CK149" s="406"/>
      <c r="CL149" s="406"/>
      <c r="CO149" s="406"/>
      <c r="CP149" s="406"/>
      <c r="CS149" s="406"/>
      <c r="CT149" s="406"/>
      <c r="CW149" s="406"/>
      <c r="CX149" s="406"/>
      <c r="DA149" s="406"/>
      <c r="DB149" s="406"/>
      <c r="DE149" s="406"/>
      <c r="DF149" s="406"/>
      <c r="DI149" s="406"/>
      <c r="DJ149" s="406"/>
      <c r="DM149" s="406"/>
      <c r="DN149" s="406"/>
      <c r="DQ149" s="406"/>
      <c r="DR149" s="406"/>
      <c r="DU149" s="406"/>
      <c r="DV149" s="406"/>
      <c r="DY149" s="406"/>
      <c r="DZ149" s="406"/>
      <c r="EC149" s="406"/>
      <c r="ED149" s="406"/>
      <c r="EG149" s="406"/>
      <c r="EH149" s="406"/>
      <c r="EK149" s="406"/>
      <c r="EL149" s="406"/>
      <c r="EO149" s="406"/>
      <c r="EP149" s="406"/>
      <c r="ES149" s="406"/>
      <c r="ET149" s="406"/>
      <c r="EW149" s="406"/>
      <c r="EX149" s="406"/>
      <c r="FA149" s="406"/>
      <c r="FB149" s="406"/>
      <c r="FE149" s="406"/>
      <c r="FF149" s="406"/>
      <c r="FI149" s="406"/>
      <c r="FJ149" s="406"/>
      <c r="FM149" s="406"/>
      <c r="FN149" s="406"/>
      <c r="FQ149" s="406"/>
      <c r="FR149" s="406"/>
      <c r="FU149" s="406"/>
      <c r="FV149" s="406"/>
      <c r="FY149" s="406"/>
      <c r="FZ149" s="406"/>
      <c r="GC149" s="406"/>
      <c r="GD149" s="406"/>
      <c r="GG149" s="406"/>
      <c r="GH149" s="406"/>
      <c r="GK149" s="406"/>
      <c r="GL149" s="406"/>
    </row>
    <row r="150" spans="1:194" s="407" customFormat="1" ht="18" customHeight="1" x14ac:dyDescent="0.2">
      <c r="A150" s="108" t="s">
        <v>280</v>
      </c>
      <c r="B150" s="94" t="s">
        <v>32</v>
      </c>
      <c r="C150" s="266">
        <f>D150*('BDI '!$D$23+1)</f>
        <v>3.33</v>
      </c>
      <c r="D150" s="261">
        <v>2.89</v>
      </c>
      <c r="E150" s="458"/>
      <c r="F150" s="406"/>
      <c r="I150" s="406"/>
      <c r="J150" s="406"/>
      <c r="K150" s="408"/>
      <c r="M150" s="406"/>
      <c r="N150" s="406"/>
      <c r="Q150" s="406"/>
      <c r="R150" s="406"/>
      <c r="U150" s="406"/>
      <c r="V150" s="406"/>
      <c r="Y150" s="406"/>
      <c r="Z150" s="406"/>
      <c r="AC150" s="406"/>
      <c r="AD150" s="406"/>
      <c r="AG150" s="406"/>
      <c r="AH150" s="406"/>
      <c r="AK150" s="406"/>
      <c r="AL150" s="406"/>
      <c r="AO150" s="406"/>
      <c r="AP150" s="406"/>
      <c r="AS150" s="406"/>
      <c r="AT150" s="406"/>
      <c r="AW150" s="406"/>
      <c r="AX150" s="406"/>
      <c r="BA150" s="406"/>
      <c r="BB150" s="406"/>
      <c r="BE150" s="406"/>
      <c r="BF150" s="406"/>
      <c r="BI150" s="406"/>
      <c r="BJ150" s="406"/>
      <c r="BM150" s="406"/>
      <c r="BN150" s="406"/>
      <c r="BQ150" s="406"/>
      <c r="BR150" s="406"/>
      <c r="BU150" s="406"/>
      <c r="BV150" s="406"/>
      <c r="BY150" s="406"/>
      <c r="BZ150" s="406"/>
      <c r="CC150" s="406"/>
      <c r="CD150" s="406"/>
      <c r="CG150" s="406"/>
      <c r="CH150" s="406"/>
      <c r="CK150" s="406"/>
      <c r="CL150" s="406"/>
      <c r="CO150" s="406"/>
      <c r="CP150" s="406"/>
      <c r="CS150" s="406"/>
      <c r="CT150" s="406"/>
      <c r="CW150" s="406"/>
      <c r="CX150" s="406"/>
      <c r="DA150" s="406"/>
      <c r="DB150" s="406"/>
      <c r="DE150" s="406"/>
      <c r="DF150" s="406"/>
      <c r="DI150" s="406"/>
      <c r="DJ150" s="406"/>
      <c r="DM150" s="406"/>
      <c r="DN150" s="406"/>
      <c r="DQ150" s="406"/>
      <c r="DR150" s="406"/>
      <c r="DU150" s="406"/>
      <c r="DV150" s="406"/>
      <c r="DY150" s="406"/>
      <c r="DZ150" s="406"/>
      <c r="EC150" s="406"/>
      <c r="ED150" s="406"/>
      <c r="EG150" s="406"/>
      <c r="EH150" s="406"/>
      <c r="EK150" s="406"/>
      <c r="EL150" s="406"/>
      <c r="EO150" s="406"/>
      <c r="EP150" s="406"/>
      <c r="ES150" s="406"/>
      <c r="ET150" s="406"/>
      <c r="EW150" s="406"/>
      <c r="EX150" s="406"/>
      <c r="FA150" s="406"/>
      <c r="FB150" s="406"/>
      <c r="FE150" s="406"/>
      <c r="FF150" s="406"/>
      <c r="FI150" s="406"/>
      <c r="FJ150" s="406"/>
      <c r="FM150" s="406"/>
      <c r="FN150" s="406"/>
      <c r="FQ150" s="406"/>
      <c r="FR150" s="406"/>
      <c r="FU150" s="406"/>
      <c r="FV150" s="406"/>
      <c r="FY150" s="406"/>
      <c r="FZ150" s="406"/>
      <c r="GC150" s="406"/>
      <c r="GD150" s="406"/>
      <c r="GG150" s="406"/>
      <c r="GH150" s="406"/>
      <c r="GK150" s="406"/>
      <c r="GL150" s="406"/>
    </row>
    <row r="151" spans="1:194" s="407" customFormat="1" ht="18" customHeight="1" x14ac:dyDescent="0.2">
      <c r="A151" s="108" t="s">
        <v>175</v>
      </c>
      <c r="B151" s="111" t="s">
        <v>761</v>
      </c>
      <c r="C151" s="266">
        <f>D151*('BDI '!$D$23+1)</f>
        <v>649.99</v>
      </c>
      <c r="D151" s="261">
        <v>563.84</v>
      </c>
      <c r="E151" s="458"/>
      <c r="F151" s="406"/>
      <c r="I151" s="406"/>
      <c r="J151" s="406"/>
      <c r="K151" s="408"/>
      <c r="M151" s="406"/>
      <c r="N151" s="406"/>
      <c r="Q151" s="406"/>
      <c r="R151" s="406"/>
      <c r="U151" s="406"/>
      <c r="V151" s="406"/>
      <c r="Y151" s="406"/>
      <c r="Z151" s="406"/>
      <c r="AC151" s="406"/>
      <c r="AD151" s="406"/>
      <c r="AG151" s="406"/>
      <c r="AH151" s="406"/>
      <c r="AK151" s="406"/>
      <c r="AL151" s="406"/>
      <c r="AO151" s="406"/>
      <c r="AP151" s="406"/>
      <c r="AS151" s="406"/>
      <c r="AT151" s="406"/>
      <c r="AW151" s="406"/>
      <c r="AX151" s="406"/>
      <c r="BA151" s="406"/>
      <c r="BB151" s="406"/>
      <c r="BE151" s="406"/>
      <c r="BF151" s="406"/>
      <c r="BI151" s="406"/>
      <c r="BJ151" s="406"/>
      <c r="BM151" s="406"/>
      <c r="BN151" s="406"/>
      <c r="BQ151" s="406"/>
      <c r="BR151" s="406"/>
      <c r="BU151" s="406"/>
      <c r="BV151" s="406"/>
      <c r="BY151" s="406"/>
      <c r="BZ151" s="406"/>
      <c r="CC151" s="406"/>
      <c r="CD151" s="406"/>
      <c r="CG151" s="406"/>
      <c r="CH151" s="406"/>
      <c r="CK151" s="406"/>
      <c r="CL151" s="406"/>
      <c r="CO151" s="406"/>
      <c r="CP151" s="406"/>
      <c r="CS151" s="406"/>
      <c r="CT151" s="406"/>
      <c r="CW151" s="406"/>
      <c r="CX151" s="406"/>
      <c r="DA151" s="406"/>
      <c r="DB151" s="406"/>
      <c r="DE151" s="406"/>
      <c r="DF151" s="406"/>
      <c r="DI151" s="406"/>
      <c r="DJ151" s="406"/>
      <c r="DM151" s="406"/>
      <c r="DN151" s="406"/>
      <c r="DQ151" s="406"/>
      <c r="DR151" s="406"/>
      <c r="DU151" s="406"/>
      <c r="DV151" s="406"/>
      <c r="DY151" s="406"/>
      <c r="DZ151" s="406"/>
      <c r="EC151" s="406"/>
      <c r="ED151" s="406"/>
      <c r="EG151" s="406"/>
      <c r="EH151" s="406"/>
      <c r="EK151" s="406"/>
      <c r="EL151" s="406"/>
      <c r="EO151" s="406"/>
      <c r="EP151" s="406"/>
      <c r="ES151" s="406"/>
      <c r="ET151" s="406"/>
      <c r="EW151" s="406"/>
      <c r="EX151" s="406"/>
      <c r="FA151" s="406"/>
      <c r="FB151" s="406"/>
      <c r="FE151" s="406"/>
      <c r="FF151" s="406"/>
      <c r="FI151" s="406"/>
      <c r="FJ151" s="406"/>
      <c r="FM151" s="406"/>
      <c r="FN151" s="406"/>
      <c r="FQ151" s="406"/>
      <c r="FR151" s="406"/>
      <c r="FU151" s="406"/>
      <c r="FV151" s="406"/>
      <c r="FY151" s="406"/>
      <c r="FZ151" s="406"/>
      <c r="GC151" s="406"/>
      <c r="GD151" s="406"/>
      <c r="GG151" s="406"/>
      <c r="GH151" s="406"/>
      <c r="GK151" s="406"/>
      <c r="GL151" s="406"/>
    </row>
    <row r="152" spans="1:194" s="414" customFormat="1" ht="18" customHeight="1" x14ac:dyDescent="0.2">
      <c r="A152" s="108" t="s">
        <v>176</v>
      </c>
      <c r="B152" s="111" t="s">
        <v>761</v>
      </c>
      <c r="C152" s="266">
        <f>D152*('BDI '!$D$23+1)</f>
        <v>854.76</v>
      </c>
      <c r="D152" s="261">
        <v>741.46</v>
      </c>
      <c r="E152" s="458"/>
      <c r="F152" s="413"/>
      <c r="I152" s="413"/>
      <c r="J152" s="413"/>
      <c r="K152" s="415"/>
      <c r="M152" s="413"/>
      <c r="N152" s="413"/>
      <c r="Q152" s="413"/>
      <c r="R152" s="413"/>
      <c r="U152" s="413"/>
      <c r="V152" s="413"/>
      <c r="Y152" s="413"/>
      <c r="Z152" s="413"/>
      <c r="AC152" s="413"/>
      <c r="AD152" s="413"/>
      <c r="AG152" s="413"/>
      <c r="AH152" s="413"/>
      <c r="AK152" s="413"/>
      <c r="AL152" s="413"/>
      <c r="AO152" s="413"/>
      <c r="AP152" s="413"/>
      <c r="AS152" s="413"/>
      <c r="AT152" s="413"/>
      <c r="AW152" s="413"/>
      <c r="AX152" s="413"/>
      <c r="BA152" s="413"/>
      <c r="BB152" s="413"/>
      <c r="BE152" s="413"/>
      <c r="BF152" s="413"/>
      <c r="BI152" s="413"/>
      <c r="BJ152" s="413"/>
      <c r="BM152" s="413"/>
      <c r="BN152" s="413"/>
      <c r="BQ152" s="413"/>
      <c r="BR152" s="413"/>
      <c r="BU152" s="413"/>
      <c r="BV152" s="413"/>
      <c r="BY152" s="413"/>
      <c r="BZ152" s="413"/>
      <c r="CC152" s="413"/>
      <c r="CD152" s="413"/>
      <c r="CG152" s="413"/>
      <c r="CH152" s="413"/>
      <c r="CK152" s="413"/>
      <c r="CL152" s="413"/>
      <c r="CO152" s="413"/>
      <c r="CP152" s="413"/>
      <c r="CS152" s="413"/>
      <c r="CT152" s="413"/>
      <c r="CW152" s="413"/>
      <c r="CX152" s="413"/>
      <c r="DA152" s="413"/>
      <c r="DB152" s="413"/>
      <c r="DE152" s="413"/>
      <c r="DF152" s="413"/>
      <c r="DI152" s="413"/>
      <c r="DJ152" s="413"/>
      <c r="DM152" s="413"/>
      <c r="DN152" s="413"/>
      <c r="DQ152" s="413"/>
      <c r="DR152" s="413"/>
      <c r="DU152" s="413"/>
      <c r="DV152" s="413"/>
      <c r="DY152" s="413"/>
      <c r="DZ152" s="413"/>
      <c r="EC152" s="413"/>
      <c r="ED152" s="413"/>
      <c r="EG152" s="413"/>
      <c r="EH152" s="413"/>
      <c r="EK152" s="413"/>
      <c r="EL152" s="413"/>
      <c r="EO152" s="413"/>
      <c r="EP152" s="413"/>
      <c r="ES152" s="413"/>
      <c r="ET152" s="413"/>
      <c r="EW152" s="413"/>
      <c r="EX152" s="413"/>
      <c r="FA152" s="413"/>
      <c r="FB152" s="413"/>
      <c r="FE152" s="413"/>
      <c r="FF152" s="413"/>
      <c r="FI152" s="413"/>
      <c r="FJ152" s="413"/>
      <c r="FM152" s="413"/>
      <c r="FN152" s="413"/>
      <c r="FQ152" s="413"/>
      <c r="FR152" s="413"/>
      <c r="FU152" s="413"/>
      <c r="FV152" s="413"/>
      <c r="FY152" s="413"/>
      <c r="FZ152" s="413"/>
      <c r="GC152" s="413"/>
      <c r="GD152" s="413"/>
      <c r="GG152" s="413"/>
      <c r="GH152" s="413"/>
      <c r="GK152" s="413"/>
      <c r="GL152" s="413"/>
    </row>
    <row r="153" spans="1:194" s="414" customFormat="1" ht="18" customHeight="1" x14ac:dyDescent="0.2">
      <c r="A153" s="108" t="s">
        <v>575</v>
      </c>
      <c r="B153" s="111" t="s">
        <v>761</v>
      </c>
      <c r="C153" s="266">
        <f>D153*('BDI '!$D$23+1)</f>
        <v>333.17</v>
      </c>
      <c r="D153" s="261">
        <v>289.01</v>
      </c>
      <c r="E153" s="458"/>
      <c r="F153" s="413"/>
      <c r="I153" s="413"/>
      <c r="J153" s="413"/>
      <c r="K153" s="415"/>
      <c r="M153" s="413"/>
      <c r="N153" s="413"/>
      <c r="Q153" s="413"/>
      <c r="R153" s="413"/>
      <c r="U153" s="413"/>
      <c r="V153" s="413"/>
      <c r="Y153" s="413"/>
      <c r="Z153" s="413"/>
      <c r="AC153" s="413"/>
      <c r="AD153" s="413"/>
      <c r="AG153" s="413"/>
      <c r="AH153" s="413"/>
      <c r="AK153" s="413"/>
      <c r="AL153" s="413"/>
      <c r="AO153" s="413"/>
      <c r="AP153" s="413"/>
      <c r="AS153" s="413"/>
      <c r="AT153" s="413"/>
      <c r="AW153" s="413"/>
      <c r="AX153" s="413"/>
      <c r="BA153" s="413"/>
      <c r="BB153" s="413"/>
      <c r="BE153" s="413"/>
      <c r="BF153" s="413"/>
      <c r="BI153" s="413"/>
      <c r="BJ153" s="413"/>
      <c r="BM153" s="413"/>
      <c r="BN153" s="413"/>
      <c r="BQ153" s="413"/>
      <c r="BR153" s="413"/>
      <c r="BU153" s="413"/>
      <c r="BV153" s="413"/>
      <c r="BY153" s="413"/>
      <c r="BZ153" s="413"/>
      <c r="CC153" s="413"/>
      <c r="CD153" s="413"/>
      <c r="CG153" s="413"/>
      <c r="CH153" s="413"/>
      <c r="CK153" s="413"/>
      <c r="CL153" s="413"/>
      <c r="CO153" s="413"/>
      <c r="CP153" s="413"/>
      <c r="CS153" s="413"/>
      <c r="CT153" s="413"/>
      <c r="CW153" s="413"/>
      <c r="CX153" s="413"/>
      <c r="DA153" s="413"/>
      <c r="DB153" s="413"/>
      <c r="DE153" s="413"/>
      <c r="DF153" s="413"/>
      <c r="DI153" s="413"/>
      <c r="DJ153" s="413"/>
      <c r="DM153" s="413"/>
      <c r="DN153" s="413"/>
      <c r="DQ153" s="413"/>
      <c r="DR153" s="413"/>
      <c r="DU153" s="413"/>
      <c r="DV153" s="413"/>
      <c r="DY153" s="413"/>
      <c r="DZ153" s="413"/>
      <c r="EC153" s="413"/>
      <c r="ED153" s="413"/>
      <c r="EG153" s="413"/>
      <c r="EH153" s="413"/>
      <c r="EK153" s="413"/>
      <c r="EL153" s="413"/>
      <c r="EO153" s="413"/>
      <c r="EP153" s="413"/>
      <c r="ES153" s="413"/>
      <c r="ET153" s="413"/>
      <c r="EW153" s="413"/>
      <c r="EX153" s="413"/>
      <c r="FA153" s="413"/>
      <c r="FB153" s="413"/>
      <c r="FE153" s="413"/>
      <c r="FF153" s="413"/>
      <c r="FI153" s="413"/>
      <c r="FJ153" s="413"/>
      <c r="FM153" s="413"/>
      <c r="FN153" s="413"/>
      <c r="FQ153" s="413"/>
      <c r="FR153" s="413"/>
      <c r="FU153" s="413"/>
      <c r="FV153" s="413"/>
      <c r="FY153" s="413"/>
      <c r="FZ153" s="413"/>
      <c r="GC153" s="413"/>
      <c r="GD153" s="413"/>
      <c r="GG153" s="413"/>
      <c r="GH153" s="413"/>
      <c r="GK153" s="413"/>
      <c r="GL153" s="413"/>
    </row>
    <row r="154" spans="1:194" ht="18" hidden="1" customHeight="1" x14ac:dyDescent="0.2">
      <c r="A154" s="109" t="s">
        <v>565</v>
      </c>
      <c r="B154" s="94" t="s">
        <v>32</v>
      </c>
      <c r="C154" s="266">
        <v>0</v>
      </c>
      <c r="D154" s="266"/>
      <c r="K154" s="93"/>
    </row>
    <row r="155" spans="1:194" ht="18" hidden="1" customHeight="1" x14ac:dyDescent="0.2">
      <c r="A155" s="109" t="s">
        <v>504</v>
      </c>
      <c r="B155" s="94" t="s">
        <v>32</v>
      </c>
      <c r="C155" s="266">
        <v>0</v>
      </c>
      <c r="D155" s="266"/>
      <c r="K155" s="93"/>
    </row>
    <row r="156" spans="1:194" ht="18" hidden="1" customHeight="1" x14ac:dyDescent="0.2">
      <c r="A156" s="109" t="s">
        <v>505</v>
      </c>
      <c r="B156" s="94" t="s">
        <v>32</v>
      </c>
      <c r="C156" s="266">
        <v>0</v>
      </c>
      <c r="D156" s="266"/>
      <c r="K156" s="93"/>
    </row>
    <row r="157" spans="1:194" ht="18" hidden="1" customHeight="1" x14ac:dyDescent="0.2">
      <c r="A157" s="109" t="s">
        <v>506</v>
      </c>
      <c r="B157" s="94" t="s">
        <v>32</v>
      </c>
      <c r="C157" s="266">
        <v>0</v>
      </c>
      <c r="D157" s="266"/>
      <c r="K157" s="93"/>
    </row>
    <row r="158" spans="1:194" ht="18" hidden="1" customHeight="1" x14ac:dyDescent="0.2">
      <c r="A158" s="109" t="s">
        <v>256</v>
      </c>
      <c r="B158" s="94" t="s">
        <v>32</v>
      </c>
      <c r="C158" s="266">
        <v>0</v>
      </c>
      <c r="D158" s="266"/>
      <c r="K158" s="93"/>
    </row>
    <row r="159" spans="1:194" ht="18" hidden="1" customHeight="1" x14ac:dyDescent="0.2">
      <c r="A159" s="109" t="s">
        <v>253</v>
      </c>
      <c r="B159" s="94" t="s">
        <v>32</v>
      </c>
      <c r="C159" s="266">
        <v>0</v>
      </c>
      <c r="D159" s="266"/>
      <c r="K159" s="93"/>
    </row>
    <row r="160" spans="1:194" ht="18" hidden="1" customHeight="1" x14ac:dyDescent="0.2">
      <c r="A160" s="109" t="s">
        <v>387</v>
      </c>
      <c r="B160" s="94" t="s">
        <v>32</v>
      </c>
      <c r="C160" s="266">
        <v>0</v>
      </c>
      <c r="D160" s="266"/>
      <c r="K160" s="93"/>
    </row>
    <row r="161" spans="1:11" ht="18" hidden="1" customHeight="1" x14ac:dyDescent="0.2">
      <c r="A161" s="109" t="s">
        <v>503</v>
      </c>
      <c r="B161" s="94" t="s">
        <v>32</v>
      </c>
      <c r="C161" s="266">
        <v>0</v>
      </c>
      <c r="D161" s="266"/>
      <c r="K161" s="93"/>
    </row>
    <row r="162" spans="1:11" ht="18" hidden="1" customHeight="1" x14ac:dyDescent="0.2">
      <c r="A162" s="109" t="s">
        <v>254</v>
      </c>
      <c r="B162" s="94" t="s">
        <v>32</v>
      </c>
      <c r="C162" s="266">
        <v>0</v>
      </c>
      <c r="D162" s="266"/>
      <c r="K162" s="93"/>
    </row>
    <row r="163" spans="1:11" ht="18" hidden="1" customHeight="1" x14ac:dyDescent="0.2">
      <c r="A163" s="109" t="s">
        <v>255</v>
      </c>
      <c r="B163" s="94" t="s">
        <v>32</v>
      </c>
      <c r="C163" s="266">
        <v>0</v>
      </c>
      <c r="D163" s="266"/>
      <c r="K163" s="93"/>
    </row>
    <row r="164" spans="1:11" ht="18" hidden="1" customHeight="1" x14ac:dyDescent="0.2">
      <c r="A164" s="108" t="s">
        <v>249</v>
      </c>
      <c r="B164" s="94" t="s">
        <v>32</v>
      </c>
      <c r="C164" s="266">
        <v>0</v>
      </c>
      <c r="D164" s="266"/>
      <c r="K164" s="93"/>
    </row>
    <row r="165" spans="1:11" ht="18" hidden="1" customHeight="1" x14ac:dyDescent="0.2">
      <c r="A165" s="108" t="s">
        <v>250</v>
      </c>
      <c r="B165" s="94" t="s">
        <v>32</v>
      </c>
      <c r="C165" s="266">
        <v>0</v>
      </c>
      <c r="D165" s="266"/>
      <c r="K165" s="93"/>
    </row>
    <row r="166" spans="1:11" ht="18" hidden="1" customHeight="1" x14ac:dyDescent="0.2">
      <c r="A166" s="108" t="s">
        <v>252</v>
      </c>
      <c r="B166" s="94" t="s">
        <v>32</v>
      </c>
      <c r="C166" s="266">
        <v>0</v>
      </c>
      <c r="D166" s="266"/>
      <c r="K166" s="93"/>
    </row>
    <row r="167" spans="1:11" ht="18" hidden="1" customHeight="1" x14ac:dyDescent="0.2">
      <c r="A167" s="108" t="s">
        <v>251</v>
      </c>
      <c r="B167" s="94" t="s">
        <v>32</v>
      </c>
      <c r="C167" s="266">
        <v>0</v>
      </c>
      <c r="D167" s="266"/>
      <c r="K167" s="93"/>
    </row>
    <row r="168" spans="1:11" ht="18" hidden="1" customHeight="1" x14ac:dyDescent="0.2">
      <c r="A168" s="109" t="s">
        <v>736</v>
      </c>
      <c r="B168" s="94" t="s">
        <v>32</v>
      </c>
      <c r="C168" s="266">
        <v>0</v>
      </c>
      <c r="D168" s="266"/>
      <c r="K168" s="93"/>
    </row>
    <row r="169" spans="1:11" ht="18" hidden="1" customHeight="1" x14ac:dyDescent="0.2">
      <c r="A169" s="109" t="s">
        <v>304</v>
      </c>
      <c r="B169" s="94" t="s">
        <v>32</v>
      </c>
      <c r="C169" s="266">
        <v>0</v>
      </c>
      <c r="D169" s="266"/>
      <c r="K169" s="93"/>
    </row>
    <row r="170" spans="1:11" ht="18" hidden="1" customHeight="1" x14ac:dyDescent="0.2">
      <c r="A170" s="108" t="s">
        <v>257</v>
      </c>
      <c r="B170" s="94" t="s">
        <v>32</v>
      </c>
      <c r="C170" s="266">
        <v>0</v>
      </c>
      <c r="D170" s="266"/>
      <c r="K170" s="93"/>
    </row>
    <row r="171" spans="1:11" ht="18" hidden="1" customHeight="1" x14ac:dyDescent="0.2">
      <c r="A171" s="108" t="s">
        <v>179</v>
      </c>
      <c r="B171" s="94" t="s">
        <v>32</v>
      </c>
      <c r="C171" s="266">
        <v>0</v>
      </c>
      <c r="D171" s="266"/>
      <c r="K171" s="93"/>
    </row>
    <row r="172" spans="1:11" ht="18" hidden="1" customHeight="1" x14ac:dyDescent="0.2">
      <c r="A172" s="108" t="s">
        <v>194</v>
      </c>
      <c r="B172" s="94" t="s">
        <v>32</v>
      </c>
      <c r="C172" s="266">
        <v>0</v>
      </c>
      <c r="D172" s="266"/>
      <c r="K172" s="93"/>
    </row>
    <row r="173" spans="1:11" ht="18" hidden="1" customHeight="1" x14ac:dyDescent="0.2">
      <c r="A173" s="108" t="s">
        <v>192</v>
      </c>
      <c r="B173" s="94" t="s">
        <v>32</v>
      </c>
      <c r="C173" s="266">
        <v>0</v>
      </c>
      <c r="D173" s="266"/>
      <c r="K173" s="93"/>
    </row>
    <row r="174" spans="1:11" ht="18" hidden="1" customHeight="1" x14ac:dyDescent="0.2">
      <c r="A174" s="108" t="s">
        <v>193</v>
      </c>
      <c r="B174" s="94" t="s">
        <v>32</v>
      </c>
      <c r="C174" s="266">
        <v>0</v>
      </c>
      <c r="D174" s="266"/>
      <c r="K174" s="93"/>
    </row>
    <row r="175" spans="1:11" ht="18" customHeight="1" x14ac:dyDescent="0.2">
      <c r="A175" s="109" t="s">
        <v>791</v>
      </c>
      <c r="B175" s="94" t="s">
        <v>32</v>
      </c>
      <c r="C175" s="266">
        <f>D175*('BDI '!$D$23+1)</f>
        <v>10.119999999999999</v>
      </c>
      <c r="D175" s="261">
        <v>8.7799999999999994</v>
      </c>
      <c r="E175" s="458"/>
      <c r="K175" s="93"/>
    </row>
    <row r="176" spans="1:11" ht="18" customHeight="1" x14ac:dyDescent="0.2">
      <c r="A176" s="108" t="s">
        <v>36</v>
      </c>
      <c r="B176" s="94" t="s">
        <v>32</v>
      </c>
      <c r="C176" s="266">
        <f>D176*('BDI '!$D$23+1)</f>
        <v>16.350000000000001</v>
      </c>
      <c r="D176" s="261">
        <v>14.18</v>
      </c>
      <c r="E176" s="458"/>
      <c r="K176" s="93"/>
    </row>
    <row r="177" spans="1:194" ht="18" customHeight="1" x14ac:dyDescent="0.2">
      <c r="A177" s="108" t="s">
        <v>44</v>
      </c>
      <c r="B177" s="94" t="s">
        <v>43</v>
      </c>
      <c r="C177" s="266">
        <f>D177*('BDI '!$D$23+1)</f>
        <v>3.57</v>
      </c>
      <c r="D177" s="261">
        <v>3.1</v>
      </c>
      <c r="E177" s="458"/>
      <c r="K177" s="93"/>
    </row>
    <row r="178" spans="1:194" ht="18" customHeight="1" x14ac:dyDescent="0.2">
      <c r="A178" s="108" t="s">
        <v>323</v>
      </c>
      <c r="B178" s="94" t="s">
        <v>32</v>
      </c>
      <c r="C178" s="266">
        <f>D178*('BDI '!$D$23+1)</f>
        <v>2.06</v>
      </c>
      <c r="D178" s="261">
        <v>1.79</v>
      </c>
      <c r="E178" s="458"/>
      <c r="K178" s="93"/>
    </row>
    <row r="179" spans="1:194" ht="18" customHeight="1" x14ac:dyDescent="0.2">
      <c r="A179" s="109" t="s">
        <v>576</v>
      </c>
      <c r="B179" s="94" t="s">
        <v>32</v>
      </c>
      <c r="C179" s="266">
        <f>D179*('BDI '!$D$23+1)</f>
        <v>2.06</v>
      </c>
      <c r="D179" s="261">
        <v>1.79</v>
      </c>
      <c r="E179" s="458"/>
      <c r="K179" s="93"/>
    </row>
    <row r="180" spans="1:194" ht="18" customHeight="1" x14ac:dyDescent="0.2">
      <c r="A180" s="109" t="s">
        <v>300</v>
      </c>
      <c r="B180" s="94" t="s">
        <v>32</v>
      </c>
      <c r="C180" s="266">
        <f>D180*('BDI '!$D$23+1)</f>
        <v>24.5</v>
      </c>
      <c r="D180" s="261">
        <v>21.25</v>
      </c>
      <c r="E180" s="458"/>
      <c r="K180" s="93"/>
    </row>
    <row r="181" spans="1:194" ht="18" customHeight="1" x14ac:dyDescent="0.2">
      <c r="A181" s="108" t="s">
        <v>187</v>
      </c>
      <c r="B181" s="94" t="s">
        <v>32</v>
      </c>
      <c r="C181" s="266">
        <f>D181*('BDI '!$D$23+1)</f>
        <v>24.5</v>
      </c>
      <c r="D181" s="261">
        <v>21.25</v>
      </c>
      <c r="E181" s="458"/>
      <c r="K181" s="93"/>
    </row>
    <row r="182" spans="1:194" ht="18" customHeight="1" x14ac:dyDescent="0.2">
      <c r="A182" s="109" t="s">
        <v>649</v>
      </c>
      <c r="B182" s="94" t="s">
        <v>32</v>
      </c>
      <c r="C182" s="266">
        <f>D182*('BDI '!$D$23+1)</f>
        <v>113.83</v>
      </c>
      <c r="D182" s="261">
        <v>98.74</v>
      </c>
      <c r="E182" s="458"/>
      <c r="F182" s="86"/>
      <c r="I182" s="86"/>
      <c r="J182" s="86"/>
      <c r="K182" s="93"/>
      <c r="L182" s="91"/>
      <c r="M182" s="91"/>
      <c r="N182" s="91"/>
      <c r="O182" s="91"/>
      <c r="Q182" s="86"/>
      <c r="R182" s="86"/>
      <c r="U182" s="86"/>
      <c r="V182" s="86"/>
      <c r="Y182" s="86"/>
      <c r="Z182" s="86"/>
      <c r="AC182" s="86"/>
      <c r="AD182" s="86"/>
      <c r="AG182" s="86"/>
      <c r="AH182" s="86"/>
      <c r="AK182" s="86"/>
      <c r="AL182" s="86"/>
      <c r="AO182" s="86"/>
      <c r="AP182" s="86"/>
      <c r="AS182" s="86"/>
      <c r="AT182" s="86"/>
      <c r="AW182" s="86"/>
      <c r="AX182" s="86"/>
      <c r="BA182" s="86"/>
      <c r="BB182" s="86"/>
      <c r="BE182" s="86"/>
      <c r="BF182" s="86"/>
      <c r="BI182" s="86"/>
      <c r="BJ182" s="86"/>
      <c r="BM182" s="86"/>
      <c r="BN182" s="86"/>
      <c r="BQ182" s="86"/>
      <c r="BR182" s="86"/>
      <c r="BU182" s="86"/>
      <c r="BV182" s="86"/>
      <c r="BY182" s="86"/>
      <c r="BZ182" s="86"/>
      <c r="CC182" s="86"/>
      <c r="CD182" s="86"/>
      <c r="CG182" s="86"/>
      <c r="CH182" s="86"/>
      <c r="CK182" s="86"/>
      <c r="CL182" s="86"/>
      <c r="CO182" s="86"/>
      <c r="CP182" s="86"/>
      <c r="CS182" s="86"/>
      <c r="CT182" s="86"/>
      <c r="CW182" s="86"/>
      <c r="CX182" s="86"/>
      <c r="DA182" s="86"/>
      <c r="DB182" s="86"/>
      <c r="DE182" s="86"/>
      <c r="DF182" s="86"/>
      <c r="DI182" s="86"/>
      <c r="DJ182" s="86"/>
      <c r="DM182" s="86"/>
      <c r="DN182" s="86"/>
      <c r="DQ182" s="86"/>
      <c r="DR182" s="86"/>
      <c r="DU182" s="86"/>
      <c r="DV182" s="86"/>
      <c r="DY182" s="86"/>
      <c r="DZ182" s="86"/>
      <c r="EC182" s="86"/>
      <c r="ED182" s="86"/>
      <c r="EG182" s="86"/>
      <c r="EH182" s="86"/>
      <c r="EK182" s="86"/>
      <c r="EL182" s="86"/>
      <c r="EO182" s="86"/>
      <c r="EP182" s="86"/>
      <c r="ES182" s="86"/>
      <c r="ET182" s="86"/>
      <c r="EW182" s="86"/>
      <c r="EX182" s="86"/>
      <c r="FA182" s="86"/>
      <c r="FB182" s="86"/>
      <c r="FE182" s="86"/>
      <c r="FF182" s="86"/>
      <c r="FI182" s="86"/>
      <c r="FJ182" s="86"/>
      <c r="FM182" s="86"/>
      <c r="FN182" s="86"/>
      <c r="FQ182" s="86"/>
      <c r="FR182" s="86"/>
      <c r="FU182" s="86"/>
      <c r="FV182" s="86"/>
      <c r="FY182" s="86"/>
      <c r="FZ182" s="86"/>
      <c r="GC182" s="86"/>
      <c r="GD182" s="86"/>
      <c r="GG182" s="86"/>
      <c r="GH182" s="86"/>
      <c r="GK182" s="86"/>
      <c r="GL182" s="86"/>
    </row>
    <row r="183" spans="1:194" ht="18" customHeight="1" x14ac:dyDescent="0.2">
      <c r="A183" s="109" t="s">
        <v>555</v>
      </c>
      <c r="B183" s="111" t="s">
        <v>570</v>
      </c>
      <c r="C183" s="266">
        <f>D183*('BDI '!$D$23+1)</f>
        <v>0.42</v>
      </c>
      <c r="D183" s="261">
        <v>0.36</v>
      </c>
      <c r="E183" s="458"/>
      <c r="F183" s="86"/>
      <c r="I183" s="86"/>
      <c r="J183" s="86"/>
      <c r="K183" s="93"/>
      <c r="M183" s="86"/>
      <c r="N183" s="86"/>
      <c r="Q183" s="86"/>
      <c r="R183" s="86"/>
      <c r="U183" s="86"/>
      <c r="V183" s="86"/>
      <c r="Y183" s="86"/>
      <c r="Z183" s="86"/>
      <c r="AC183" s="86"/>
      <c r="AD183" s="86"/>
      <c r="AG183" s="86"/>
      <c r="AH183" s="86"/>
      <c r="AK183" s="86"/>
      <c r="AL183" s="86"/>
      <c r="AO183" s="86"/>
      <c r="AP183" s="86"/>
      <c r="AS183" s="86"/>
      <c r="AT183" s="86"/>
      <c r="AW183" s="86"/>
      <c r="AX183" s="86"/>
      <c r="BA183" s="86"/>
      <c r="BB183" s="86"/>
      <c r="BE183" s="86"/>
      <c r="BF183" s="86"/>
      <c r="BI183" s="86"/>
      <c r="BJ183" s="86"/>
      <c r="BM183" s="86"/>
      <c r="BN183" s="86"/>
      <c r="BQ183" s="86"/>
      <c r="BR183" s="86"/>
      <c r="BU183" s="86"/>
      <c r="BV183" s="86"/>
      <c r="BY183" s="86"/>
      <c r="BZ183" s="86"/>
      <c r="CC183" s="86"/>
      <c r="CD183" s="86"/>
      <c r="CG183" s="86"/>
      <c r="CH183" s="86"/>
      <c r="CK183" s="86"/>
      <c r="CL183" s="86"/>
      <c r="CO183" s="86"/>
      <c r="CP183" s="86"/>
      <c r="CS183" s="86"/>
      <c r="CT183" s="86"/>
      <c r="CW183" s="86"/>
      <c r="CX183" s="86"/>
      <c r="DA183" s="86"/>
      <c r="DB183" s="86"/>
      <c r="DE183" s="86"/>
      <c r="DF183" s="86"/>
      <c r="DI183" s="86"/>
      <c r="DJ183" s="86"/>
      <c r="DM183" s="86"/>
      <c r="DN183" s="86"/>
      <c r="DQ183" s="86"/>
      <c r="DR183" s="86"/>
      <c r="DU183" s="86"/>
      <c r="DV183" s="86"/>
      <c r="DY183" s="86"/>
      <c r="DZ183" s="86"/>
      <c r="EC183" s="86"/>
      <c r="ED183" s="86"/>
      <c r="EG183" s="86"/>
      <c r="EH183" s="86"/>
      <c r="EK183" s="86"/>
      <c r="EL183" s="86"/>
      <c r="EO183" s="86"/>
      <c r="EP183" s="86"/>
      <c r="ES183" s="86"/>
      <c r="ET183" s="86"/>
      <c r="EW183" s="86"/>
      <c r="EX183" s="86"/>
      <c r="FA183" s="86"/>
      <c r="FB183" s="86"/>
      <c r="FE183" s="86"/>
      <c r="FF183" s="86"/>
      <c r="FI183" s="86"/>
      <c r="FJ183" s="86"/>
      <c r="FM183" s="86"/>
      <c r="FN183" s="86"/>
      <c r="FQ183" s="86"/>
      <c r="FR183" s="86"/>
      <c r="FU183" s="86"/>
      <c r="FV183" s="86"/>
      <c r="FY183" s="86"/>
      <c r="FZ183" s="86"/>
      <c r="GC183" s="86"/>
      <c r="GD183" s="86"/>
      <c r="GG183" s="86"/>
      <c r="GH183" s="86"/>
      <c r="GK183" s="86"/>
      <c r="GL183" s="86"/>
    </row>
    <row r="184" spans="1:194" ht="18" customHeight="1" x14ac:dyDescent="0.2">
      <c r="A184" s="108" t="s">
        <v>240</v>
      </c>
      <c r="B184" s="94" t="s">
        <v>32</v>
      </c>
      <c r="C184" s="266">
        <f>D184*('BDI '!$D$23+1)</f>
        <v>1.72</v>
      </c>
      <c r="D184" s="261">
        <v>1.49</v>
      </c>
      <c r="E184" s="458"/>
      <c r="F184" s="86"/>
      <c r="I184" s="86"/>
      <c r="J184" s="86"/>
      <c r="K184" s="93"/>
      <c r="M184" s="86"/>
      <c r="N184" s="86"/>
      <c r="Q184" s="86"/>
      <c r="R184" s="86"/>
      <c r="U184" s="86"/>
      <c r="V184" s="86"/>
      <c r="Y184" s="86"/>
      <c r="Z184" s="86"/>
      <c r="AC184" s="86"/>
      <c r="AD184" s="86"/>
      <c r="AG184" s="86"/>
      <c r="AH184" s="86"/>
      <c r="AK184" s="86"/>
      <c r="AL184" s="86"/>
      <c r="AO184" s="86"/>
      <c r="AP184" s="86"/>
      <c r="AS184" s="86"/>
      <c r="AT184" s="86"/>
      <c r="AW184" s="86"/>
      <c r="AX184" s="86"/>
      <c r="BA184" s="86"/>
      <c r="BB184" s="86"/>
      <c r="BE184" s="86"/>
      <c r="BF184" s="86"/>
      <c r="BI184" s="86"/>
      <c r="BJ184" s="86"/>
      <c r="BM184" s="86"/>
      <c r="BN184" s="86"/>
      <c r="BQ184" s="86"/>
      <c r="BR184" s="86"/>
      <c r="BU184" s="86"/>
      <c r="BV184" s="86"/>
      <c r="BY184" s="86"/>
      <c r="BZ184" s="86"/>
      <c r="CC184" s="86"/>
      <c r="CD184" s="86"/>
      <c r="CG184" s="86"/>
      <c r="CH184" s="86"/>
      <c r="CK184" s="86"/>
      <c r="CL184" s="86"/>
      <c r="CO184" s="86"/>
      <c r="CP184" s="86"/>
      <c r="CS184" s="86"/>
      <c r="CT184" s="86"/>
      <c r="CW184" s="86"/>
      <c r="CX184" s="86"/>
      <c r="DA184" s="86"/>
      <c r="DB184" s="86"/>
      <c r="DE184" s="86"/>
      <c r="DF184" s="86"/>
      <c r="DI184" s="86"/>
      <c r="DJ184" s="86"/>
      <c r="DM184" s="86"/>
      <c r="DN184" s="86"/>
      <c r="DQ184" s="86"/>
      <c r="DR184" s="86"/>
      <c r="DU184" s="86"/>
      <c r="DV184" s="86"/>
      <c r="DY184" s="86"/>
      <c r="DZ184" s="86"/>
      <c r="EC184" s="86"/>
      <c r="ED184" s="86"/>
      <c r="EG184" s="86"/>
      <c r="EH184" s="86"/>
      <c r="EK184" s="86"/>
      <c r="EL184" s="86"/>
      <c r="EO184" s="86"/>
      <c r="EP184" s="86"/>
      <c r="ES184" s="86"/>
      <c r="ET184" s="86"/>
      <c r="EW184" s="86"/>
      <c r="EX184" s="86"/>
      <c r="FA184" s="86"/>
      <c r="FB184" s="86"/>
      <c r="FE184" s="86"/>
      <c r="FF184" s="86"/>
      <c r="FI184" s="86"/>
      <c r="FJ184" s="86"/>
      <c r="FM184" s="86"/>
      <c r="FN184" s="86"/>
      <c r="FQ184" s="86"/>
      <c r="FR184" s="86"/>
      <c r="FU184" s="86"/>
      <c r="FV184" s="86"/>
      <c r="FY184" s="86"/>
      <c r="FZ184" s="86"/>
      <c r="GC184" s="86"/>
      <c r="GD184" s="86"/>
      <c r="GG184" s="86"/>
      <c r="GH184" s="86"/>
      <c r="GK184" s="86"/>
      <c r="GL184" s="86"/>
    </row>
    <row r="185" spans="1:194" ht="18" customHeight="1" x14ac:dyDescent="0.2">
      <c r="A185" s="448" t="s">
        <v>396</v>
      </c>
      <c r="B185" s="94" t="s">
        <v>32</v>
      </c>
      <c r="C185" s="266">
        <f>D185*('BDI '!$D$23+1)</f>
        <v>216.96</v>
      </c>
      <c r="D185" s="261">
        <v>188.2</v>
      </c>
      <c r="E185" s="458"/>
      <c r="F185" s="86"/>
      <c r="I185" s="86"/>
      <c r="J185" s="86"/>
      <c r="K185" s="93"/>
      <c r="M185" s="86"/>
      <c r="N185" s="86"/>
      <c r="Q185" s="86"/>
      <c r="R185" s="86"/>
      <c r="U185" s="86"/>
      <c r="V185" s="86"/>
      <c r="Y185" s="86"/>
      <c r="Z185" s="86"/>
      <c r="AC185" s="86"/>
      <c r="AD185" s="86"/>
      <c r="AG185" s="86"/>
      <c r="AH185" s="86"/>
      <c r="AK185" s="86"/>
      <c r="AL185" s="86"/>
      <c r="AO185" s="86"/>
      <c r="AP185" s="86"/>
      <c r="AS185" s="86"/>
      <c r="AT185" s="86"/>
      <c r="AW185" s="86"/>
      <c r="AX185" s="86"/>
      <c r="BA185" s="86"/>
      <c r="BB185" s="86"/>
      <c r="BE185" s="86"/>
      <c r="BF185" s="86"/>
      <c r="BI185" s="86"/>
      <c r="BJ185" s="86"/>
      <c r="BM185" s="86"/>
      <c r="BN185" s="86"/>
      <c r="BQ185" s="86"/>
      <c r="BR185" s="86"/>
      <c r="BU185" s="86"/>
      <c r="BV185" s="86"/>
      <c r="BY185" s="86"/>
      <c r="BZ185" s="86"/>
      <c r="CC185" s="86"/>
      <c r="CD185" s="86"/>
      <c r="CG185" s="86"/>
      <c r="CH185" s="86"/>
      <c r="CK185" s="86"/>
      <c r="CL185" s="86"/>
      <c r="CO185" s="86"/>
      <c r="CP185" s="86"/>
      <c r="CS185" s="86"/>
      <c r="CT185" s="86"/>
      <c r="CW185" s="86"/>
      <c r="CX185" s="86"/>
      <c r="DA185" s="86"/>
      <c r="DB185" s="86"/>
      <c r="DE185" s="86"/>
      <c r="DF185" s="86"/>
      <c r="DI185" s="86"/>
      <c r="DJ185" s="86"/>
      <c r="DM185" s="86"/>
      <c r="DN185" s="86"/>
      <c r="DQ185" s="86"/>
      <c r="DR185" s="86"/>
      <c r="DU185" s="86"/>
      <c r="DV185" s="86"/>
      <c r="DY185" s="86"/>
      <c r="DZ185" s="86"/>
      <c r="EC185" s="86"/>
      <c r="ED185" s="86"/>
      <c r="EG185" s="86"/>
      <c r="EH185" s="86"/>
      <c r="EK185" s="86"/>
      <c r="EL185" s="86"/>
      <c r="EO185" s="86"/>
      <c r="EP185" s="86"/>
      <c r="ES185" s="86"/>
      <c r="ET185" s="86"/>
      <c r="EW185" s="86"/>
      <c r="EX185" s="86"/>
      <c r="FA185" s="86"/>
      <c r="FB185" s="86"/>
      <c r="FE185" s="86"/>
      <c r="FF185" s="86"/>
      <c r="FI185" s="86"/>
      <c r="FJ185" s="86"/>
      <c r="FM185" s="86"/>
      <c r="FN185" s="86"/>
      <c r="FQ185" s="86"/>
      <c r="FR185" s="86"/>
      <c r="FU185" s="86"/>
      <c r="FV185" s="86"/>
      <c r="FY185" s="86"/>
      <c r="FZ185" s="86"/>
      <c r="GC185" s="86"/>
      <c r="GD185" s="86"/>
      <c r="GG185" s="86"/>
      <c r="GH185" s="86"/>
      <c r="GK185" s="86"/>
      <c r="GL185" s="86"/>
    </row>
    <row r="186" spans="1:194" ht="18" customHeight="1" x14ac:dyDescent="0.2">
      <c r="A186" s="253" t="s">
        <v>45</v>
      </c>
      <c r="B186" s="94" t="s">
        <v>43</v>
      </c>
      <c r="C186" s="266">
        <f>D186*('BDI '!$D$23+1)</f>
        <v>12.51</v>
      </c>
      <c r="D186" s="261">
        <v>10.85</v>
      </c>
      <c r="E186" s="458"/>
      <c r="F186" s="86"/>
      <c r="I186" s="86"/>
      <c r="J186" s="86"/>
      <c r="K186" s="93"/>
      <c r="M186" s="86"/>
      <c r="N186" s="86"/>
      <c r="Q186" s="86"/>
      <c r="R186" s="86"/>
      <c r="U186" s="86"/>
      <c r="V186" s="86"/>
      <c r="Y186" s="86"/>
      <c r="Z186" s="86"/>
      <c r="AC186" s="86"/>
      <c r="AD186" s="86"/>
      <c r="AG186" s="86"/>
      <c r="AH186" s="86"/>
      <c r="AK186" s="86"/>
      <c r="AL186" s="86"/>
      <c r="AO186" s="86"/>
      <c r="AP186" s="86"/>
      <c r="AS186" s="86"/>
      <c r="AT186" s="86"/>
      <c r="AW186" s="86"/>
      <c r="AX186" s="86"/>
      <c r="BA186" s="86"/>
      <c r="BB186" s="86"/>
      <c r="BE186" s="86"/>
      <c r="BF186" s="86"/>
      <c r="BI186" s="86"/>
      <c r="BJ186" s="86"/>
      <c r="BM186" s="86"/>
      <c r="BN186" s="86"/>
      <c r="BQ186" s="86"/>
      <c r="BR186" s="86"/>
      <c r="BU186" s="86"/>
      <c r="BV186" s="86"/>
      <c r="BY186" s="86"/>
      <c r="BZ186" s="86"/>
      <c r="CC186" s="86"/>
      <c r="CD186" s="86"/>
      <c r="CG186" s="86"/>
      <c r="CH186" s="86"/>
      <c r="CK186" s="86"/>
      <c r="CL186" s="86"/>
      <c r="CO186" s="86"/>
      <c r="CP186" s="86"/>
      <c r="CS186" s="86"/>
      <c r="CT186" s="86"/>
      <c r="CW186" s="86"/>
      <c r="CX186" s="86"/>
      <c r="DA186" s="86"/>
      <c r="DB186" s="86"/>
      <c r="DE186" s="86"/>
      <c r="DF186" s="86"/>
      <c r="DI186" s="86"/>
      <c r="DJ186" s="86"/>
      <c r="DM186" s="86"/>
      <c r="DN186" s="86"/>
      <c r="DQ186" s="86"/>
      <c r="DR186" s="86"/>
      <c r="DU186" s="86"/>
      <c r="DV186" s="86"/>
      <c r="DY186" s="86"/>
      <c r="DZ186" s="86"/>
      <c r="EC186" s="86"/>
      <c r="ED186" s="86"/>
      <c r="EG186" s="86"/>
      <c r="EH186" s="86"/>
      <c r="EK186" s="86"/>
      <c r="EL186" s="86"/>
      <c r="EO186" s="86"/>
      <c r="EP186" s="86"/>
      <c r="ES186" s="86"/>
      <c r="ET186" s="86"/>
      <c r="EW186" s="86"/>
      <c r="EX186" s="86"/>
      <c r="FA186" s="86"/>
      <c r="FB186" s="86"/>
      <c r="FE186" s="86"/>
      <c r="FF186" s="86"/>
      <c r="FI186" s="86"/>
      <c r="FJ186" s="86"/>
      <c r="FM186" s="86"/>
      <c r="FN186" s="86"/>
      <c r="FQ186" s="86"/>
      <c r="FR186" s="86"/>
      <c r="FU186" s="86"/>
      <c r="FV186" s="86"/>
      <c r="FY186" s="86"/>
      <c r="FZ186" s="86"/>
      <c r="GC186" s="86"/>
      <c r="GD186" s="86"/>
      <c r="GG186" s="86"/>
      <c r="GH186" s="86"/>
      <c r="GK186" s="86"/>
      <c r="GL186" s="86"/>
    </row>
    <row r="187" spans="1:194" ht="18" customHeight="1" x14ac:dyDescent="0.2">
      <c r="A187" s="109" t="s">
        <v>646</v>
      </c>
      <c r="B187" s="94" t="s">
        <v>43</v>
      </c>
      <c r="C187" s="266">
        <f>D187*('BDI '!$D$23+1)</f>
        <v>13.25</v>
      </c>
      <c r="D187" s="261">
        <v>11.49</v>
      </c>
      <c r="E187" s="458"/>
      <c r="F187" s="86"/>
      <c r="I187" s="86"/>
      <c r="J187" s="86"/>
      <c r="K187" s="93"/>
      <c r="M187" s="86"/>
      <c r="N187" s="86"/>
      <c r="Q187" s="86"/>
      <c r="R187" s="86"/>
      <c r="U187" s="86"/>
      <c r="V187" s="86"/>
      <c r="Y187" s="86"/>
      <c r="Z187" s="86"/>
      <c r="AC187" s="86"/>
      <c r="AD187" s="86"/>
      <c r="AG187" s="86"/>
      <c r="AH187" s="86"/>
      <c r="AK187" s="86"/>
      <c r="AL187" s="86"/>
      <c r="AO187" s="86"/>
      <c r="AP187" s="86"/>
      <c r="AS187" s="86"/>
      <c r="AT187" s="86"/>
      <c r="AW187" s="86"/>
      <c r="AX187" s="86"/>
      <c r="BA187" s="86"/>
      <c r="BB187" s="86"/>
      <c r="BE187" s="86"/>
      <c r="BF187" s="86"/>
      <c r="BI187" s="86"/>
      <c r="BJ187" s="86"/>
      <c r="BM187" s="86"/>
      <c r="BN187" s="86"/>
      <c r="BQ187" s="86"/>
      <c r="BR187" s="86"/>
      <c r="BU187" s="86"/>
      <c r="BV187" s="86"/>
      <c r="BY187" s="86"/>
      <c r="BZ187" s="86"/>
      <c r="CC187" s="86"/>
      <c r="CD187" s="86"/>
      <c r="CG187" s="86"/>
      <c r="CH187" s="86"/>
      <c r="CK187" s="86"/>
      <c r="CL187" s="86"/>
      <c r="CO187" s="86"/>
      <c r="CP187" s="86"/>
      <c r="CS187" s="86"/>
      <c r="CT187" s="86"/>
      <c r="CW187" s="86"/>
      <c r="CX187" s="86"/>
      <c r="DA187" s="86"/>
      <c r="DB187" s="86"/>
      <c r="DE187" s="86"/>
      <c r="DF187" s="86"/>
      <c r="DI187" s="86"/>
      <c r="DJ187" s="86"/>
      <c r="DM187" s="86"/>
      <c r="DN187" s="86"/>
      <c r="DQ187" s="86"/>
      <c r="DR187" s="86"/>
      <c r="DU187" s="86"/>
      <c r="DV187" s="86"/>
      <c r="DY187" s="86"/>
      <c r="DZ187" s="86"/>
      <c r="EC187" s="86"/>
      <c r="ED187" s="86"/>
      <c r="EG187" s="86"/>
      <c r="EH187" s="86"/>
      <c r="EK187" s="86"/>
      <c r="EL187" s="86"/>
      <c r="EO187" s="86"/>
      <c r="EP187" s="86"/>
      <c r="ES187" s="86"/>
      <c r="ET187" s="86"/>
      <c r="EW187" s="86"/>
      <c r="EX187" s="86"/>
      <c r="FA187" s="86"/>
      <c r="FB187" s="86"/>
      <c r="FE187" s="86"/>
      <c r="FF187" s="86"/>
      <c r="FI187" s="86"/>
      <c r="FJ187" s="86"/>
      <c r="FM187" s="86"/>
      <c r="FN187" s="86"/>
      <c r="FQ187" s="86"/>
      <c r="FR187" s="86"/>
      <c r="FU187" s="86"/>
      <c r="FV187" s="86"/>
      <c r="FY187" s="86"/>
      <c r="FZ187" s="86"/>
      <c r="GC187" s="86"/>
      <c r="GD187" s="86"/>
      <c r="GG187" s="86"/>
      <c r="GH187" s="86"/>
      <c r="GK187" s="86"/>
      <c r="GL187" s="86"/>
    </row>
    <row r="188" spans="1:194" ht="18" hidden="1" customHeight="1" x14ac:dyDescent="0.2">
      <c r="A188" s="108" t="s">
        <v>306</v>
      </c>
      <c r="B188" s="94" t="s">
        <v>32</v>
      </c>
      <c r="C188" s="266">
        <v>0</v>
      </c>
      <c r="D188" s="266"/>
      <c r="E188" s="86"/>
      <c r="F188" s="86"/>
      <c r="I188" s="86"/>
      <c r="J188" s="86"/>
      <c r="K188" s="93"/>
      <c r="M188" s="86"/>
      <c r="N188" s="86"/>
      <c r="Q188" s="86"/>
      <c r="R188" s="86"/>
      <c r="U188" s="86"/>
      <c r="V188" s="86"/>
      <c r="Y188" s="86"/>
      <c r="Z188" s="86"/>
      <c r="AC188" s="86"/>
      <c r="AD188" s="86"/>
      <c r="AG188" s="86"/>
      <c r="AH188" s="86"/>
      <c r="AK188" s="86"/>
      <c r="AL188" s="86"/>
      <c r="AO188" s="86"/>
      <c r="AP188" s="86"/>
      <c r="AS188" s="86"/>
      <c r="AT188" s="86"/>
      <c r="AW188" s="86"/>
      <c r="AX188" s="86"/>
      <c r="BA188" s="86"/>
      <c r="BB188" s="86"/>
      <c r="BE188" s="86"/>
      <c r="BF188" s="86"/>
      <c r="BI188" s="86"/>
      <c r="BJ188" s="86"/>
      <c r="BM188" s="86"/>
      <c r="BN188" s="86"/>
      <c r="BQ188" s="86"/>
      <c r="BR188" s="86"/>
      <c r="BU188" s="86"/>
      <c r="BV188" s="86"/>
      <c r="BY188" s="86"/>
      <c r="BZ188" s="86"/>
      <c r="CC188" s="86"/>
      <c r="CD188" s="86"/>
      <c r="CG188" s="86"/>
      <c r="CH188" s="86"/>
      <c r="CK188" s="86"/>
      <c r="CL188" s="86"/>
      <c r="CO188" s="86"/>
      <c r="CP188" s="86"/>
      <c r="CS188" s="86"/>
      <c r="CT188" s="86"/>
      <c r="CW188" s="86"/>
      <c r="CX188" s="86"/>
      <c r="DA188" s="86"/>
      <c r="DB188" s="86"/>
      <c r="DE188" s="86"/>
      <c r="DF188" s="86"/>
      <c r="DI188" s="86"/>
      <c r="DJ188" s="86"/>
      <c r="DM188" s="86"/>
      <c r="DN188" s="86"/>
      <c r="DQ188" s="86"/>
      <c r="DR188" s="86"/>
      <c r="DU188" s="86"/>
      <c r="DV188" s="86"/>
      <c r="DY188" s="86"/>
      <c r="DZ188" s="86"/>
      <c r="EC188" s="86"/>
      <c r="ED188" s="86"/>
      <c r="EG188" s="86"/>
      <c r="EH188" s="86"/>
      <c r="EK188" s="86"/>
      <c r="EL188" s="86"/>
      <c r="EO188" s="86"/>
      <c r="EP188" s="86"/>
      <c r="ES188" s="86"/>
      <c r="ET188" s="86"/>
      <c r="EW188" s="86"/>
      <c r="EX188" s="86"/>
      <c r="FA188" s="86"/>
      <c r="FB188" s="86"/>
      <c r="FE188" s="86"/>
      <c r="FF188" s="86"/>
      <c r="FI188" s="86"/>
      <c r="FJ188" s="86"/>
      <c r="FM188" s="86"/>
      <c r="FN188" s="86"/>
      <c r="FQ188" s="86"/>
      <c r="FR188" s="86"/>
      <c r="FU188" s="86"/>
      <c r="FV188" s="86"/>
      <c r="FY188" s="86"/>
      <c r="FZ188" s="86"/>
      <c r="GC188" s="86"/>
      <c r="GD188" s="86"/>
      <c r="GG188" s="86"/>
      <c r="GH188" s="86"/>
      <c r="GK188" s="86"/>
      <c r="GL188" s="86"/>
    </row>
    <row r="189" spans="1:194" ht="18" hidden="1" customHeight="1" x14ac:dyDescent="0.2">
      <c r="A189" s="108" t="s">
        <v>310</v>
      </c>
      <c r="B189" s="94" t="s">
        <v>32</v>
      </c>
      <c r="C189" s="266">
        <v>0</v>
      </c>
      <c r="D189" s="266"/>
      <c r="E189" s="86"/>
      <c r="F189" s="86"/>
      <c r="I189" s="86"/>
      <c r="J189" s="86"/>
      <c r="K189" s="93"/>
      <c r="M189" s="86"/>
      <c r="N189" s="86"/>
      <c r="Q189" s="86"/>
      <c r="R189" s="86"/>
      <c r="U189" s="86"/>
      <c r="V189" s="86"/>
      <c r="Y189" s="86"/>
      <c r="Z189" s="86"/>
      <c r="AC189" s="86"/>
      <c r="AD189" s="86"/>
      <c r="AG189" s="86"/>
      <c r="AH189" s="86"/>
      <c r="AK189" s="86"/>
      <c r="AL189" s="86"/>
      <c r="AO189" s="86"/>
      <c r="AP189" s="86"/>
      <c r="AS189" s="86"/>
      <c r="AT189" s="86"/>
      <c r="AW189" s="86"/>
      <c r="AX189" s="86"/>
      <c r="BA189" s="86"/>
      <c r="BB189" s="86"/>
      <c r="BE189" s="86"/>
      <c r="BF189" s="86"/>
      <c r="BI189" s="86"/>
      <c r="BJ189" s="86"/>
      <c r="BM189" s="86"/>
      <c r="BN189" s="86"/>
      <c r="BQ189" s="86"/>
      <c r="BR189" s="86"/>
      <c r="BU189" s="86"/>
      <c r="BV189" s="86"/>
      <c r="BY189" s="86"/>
      <c r="BZ189" s="86"/>
      <c r="CC189" s="86"/>
      <c r="CD189" s="86"/>
      <c r="CG189" s="86"/>
      <c r="CH189" s="86"/>
      <c r="CK189" s="86"/>
      <c r="CL189" s="86"/>
      <c r="CO189" s="86"/>
      <c r="CP189" s="86"/>
      <c r="CS189" s="86"/>
      <c r="CT189" s="86"/>
      <c r="CW189" s="86"/>
      <c r="CX189" s="86"/>
      <c r="DA189" s="86"/>
      <c r="DB189" s="86"/>
      <c r="DE189" s="86"/>
      <c r="DF189" s="86"/>
      <c r="DI189" s="86"/>
      <c r="DJ189" s="86"/>
      <c r="DM189" s="86"/>
      <c r="DN189" s="86"/>
      <c r="DQ189" s="86"/>
      <c r="DR189" s="86"/>
      <c r="DU189" s="86"/>
      <c r="DV189" s="86"/>
      <c r="DY189" s="86"/>
      <c r="DZ189" s="86"/>
      <c r="EC189" s="86"/>
      <c r="ED189" s="86"/>
      <c r="EG189" s="86"/>
      <c r="EH189" s="86"/>
      <c r="EK189" s="86"/>
      <c r="EL189" s="86"/>
      <c r="EO189" s="86"/>
      <c r="EP189" s="86"/>
      <c r="ES189" s="86"/>
      <c r="ET189" s="86"/>
      <c r="EW189" s="86"/>
      <c r="EX189" s="86"/>
      <c r="FA189" s="86"/>
      <c r="FB189" s="86"/>
      <c r="FE189" s="86"/>
      <c r="FF189" s="86"/>
      <c r="FI189" s="86"/>
      <c r="FJ189" s="86"/>
      <c r="FM189" s="86"/>
      <c r="FN189" s="86"/>
      <c r="FQ189" s="86"/>
      <c r="FR189" s="86"/>
      <c r="FU189" s="86"/>
      <c r="FV189" s="86"/>
      <c r="FY189" s="86"/>
      <c r="FZ189" s="86"/>
      <c r="GC189" s="86"/>
      <c r="GD189" s="86"/>
      <c r="GG189" s="86"/>
      <c r="GH189" s="86"/>
      <c r="GK189" s="86"/>
      <c r="GL189" s="86"/>
    </row>
    <row r="190" spans="1:194" ht="18" hidden="1" customHeight="1" x14ac:dyDescent="0.2">
      <c r="A190" s="108" t="s">
        <v>312</v>
      </c>
      <c r="B190" s="94" t="s">
        <v>32</v>
      </c>
      <c r="C190" s="266">
        <v>0</v>
      </c>
      <c r="D190" s="266"/>
      <c r="E190" s="86"/>
      <c r="F190" s="86"/>
      <c r="I190" s="86"/>
      <c r="J190" s="86"/>
      <c r="K190" s="93"/>
      <c r="M190" s="86"/>
      <c r="N190" s="86"/>
      <c r="Q190" s="86"/>
      <c r="R190" s="86"/>
      <c r="U190" s="86"/>
      <c r="V190" s="86"/>
      <c r="Y190" s="86"/>
      <c r="Z190" s="86"/>
      <c r="AC190" s="86"/>
      <c r="AD190" s="86"/>
      <c r="AG190" s="86"/>
      <c r="AH190" s="86"/>
      <c r="AK190" s="86"/>
      <c r="AL190" s="86"/>
      <c r="AO190" s="86"/>
      <c r="AP190" s="86"/>
      <c r="AS190" s="86"/>
      <c r="AT190" s="86"/>
      <c r="AW190" s="86"/>
      <c r="AX190" s="86"/>
      <c r="BA190" s="86"/>
      <c r="BB190" s="86"/>
      <c r="BE190" s="86"/>
      <c r="BF190" s="86"/>
      <c r="BI190" s="86"/>
      <c r="BJ190" s="86"/>
      <c r="BM190" s="86"/>
      <c r="BN190" s="86"/>
      <c r="BQ190" s="86"/>
      <c r="BR190" s="86"/>
      <c r="BU190" s="86"/>
      <c r="BV190" s="86"/>
      <c r="BY190" s="86"/>
      <c r="BZ190" s="86"/>
      <c r="CC190" s="86"/>
      <c r="CD190" s="86"/>
      <c r="CG190" s="86"/>
      <c r="CH190" s="86"/>
      <c r="CK190" s="86"/>
      <c r="CL190" s="86"/>
      <c r="CO190" s="86"/>
      <c r="CP190" s="86"/>
      <c r="CS190" s="86"/>
      <c r="CT190" s="86"/>
      <c r="CW190" s="86"/>
      <c r="CX190" s="86"/>
      <c r="DA190" s="86"/>
      <c r="DB190" s="86"/>
      <c r="DE190" s="86"/>
      <c r="DF190" s="86"/>
      <c r="DI190" s="86"/>
      <c r="DJ190" s="86"/>
      <c r="DM190" s="86"/>
      <c r="DN190" s="86"/>
      <c r="DQ190" s="86"/>
      <c r="DR190" s="86"/>
      <c r="DU190" s="86"/>
      <c r="DV190" s="86"/>
      <c r="DY190" s="86"/>
      <c r="DZ190" s="86"/>
      <c r="EC190" s="86"/>
      <c r="ED190" s="86"/>
      <c r="EG190" s="86"/>
      <c r="EH190" s="86"/>
      <c r="EK190" s="86"/>
      <c r="EL190" s="86"/>
      <c r="EO190" s="86"/>
      <c r="EP190" s="86"/>
      <c r="ES190" s="86"/>
      <c r="ET190" s="86"/>
      <c r="EW190" s="86"/>
      <c r="EX190" s="86"/>
      <c r="FA190" s="86"/>
      <c r="FB190" s="86"/>
      <c r="FE190" s="86"/>
      <c r="FF190" s="86"/>
      <c r="FI190" s="86"/>
      <c r="FJ190" s="86"/>
      <c r="FM190" s="86"/>
      <c r="FN190" s="86"/>
      <c r="FQ190" s="86"/>
      <c r="FR190" s="86"/>
      <c r="FU190" s="86"/>
      <c r="FV190" s="86"/>
      <c r="FY190" s="86"/>
      <c r="FZ190" s="86"/>
      <c r="GC190" s="86"/>
      <c r="GD190" s="86"/>
      <c r="GG190" s="86"/>
      <c r="GH190" s="86"/>
      <c r="GK190" s="86"/>
      <c r="GL190" s="86"/>
    </row>
    <row r="191" spans="1:194" ht="18" hidden="1" customHeight="1" x14ac:dyDescent="0.2">
      <c r="A191" s="108" t="s">
        <v>311</v>
      </c>
      <c r="B191" s="94" t="s">
        <v>32</v>
      </c>
      <c r="C191" s="266">
        <v>0</v>
      </c>
      <c r="D191" s="266"/>
      <c r="E191" s="86"/>
      <c r="F191" s="86"/>
      <c r="I191" s="86"/>
      <c r="J191" s="86"/>
      <c r="K191" s="93"/>
      <c r="M191" s="86"/>
      <c r="N191" s="86"/>
      <c r="Q191" s="86"/>
      <c r="R191" s="86"/>
      <c r="U191" s="86"/>
      <c r="V191" s="86"/>
      <c r="Y191" s="86"/>
      <c r="Z191" s="86"/>
      <c r="AC191" s="86"/>
      <c r="AD191" s="86"/>
      <c r="AG191" s="86"/>
      <c r="AH191" s="86"/>
      <c r="AK191" s="86"/>
      <c r="AL191" s="86"/>
      <c r="AO191" s="86"/>
      <c r="AP191" s="86"/>
      <c r="AS191" s="86"/>
      <c r="AT191" s="86"/>
      <c r="AW191" s="86"/>
      <c r="AX191" s="86"/>
      <c r="BA191" s="86"/>
      <c r="BB191" s="86"/>
      <c r="BE191" s="86"/>
      <c r="BF191" s="86"/>
      <c r="BI191" s="86"/>
      <c r="BJ191" s="86"/>
      <c r="BM191" s="86"/>
      <c r="BN191" s="86"/>
      <c r="BQ191" s="86"/>
      <c r="BR191" s="86"/>
      <c r="BU191" s="86"/>
      <c r="BV191" s="86"/>
      <c r="BY191" s="86"/>
      <c r="BZ191" s="86"/>
      <c r="CC191" s="86"/>
      <c r="CD191" s="86"/>
      <c r="CG191" s="86"/>
      <c r="CH191" s="86"/>
      <c r="CK191" s="86"/>
      <c r="CL191" s="86"/>
      <c r="CO191" s="86"/>
      <c r="CP191" s="86"/>
      <c r="CS191" s="86"/>
      <c r="CT191" s="86"/>
      <c r="CW191" s="86"/>
      <c r="CX191" s="86"/>
      <c r="DA191" s="86"/>
      <c r="DB191" s="86"/>
      <c r="DE191" s="86"/>
      <c r="DF191" s="86"/>
      <c r="DI191" s="86"/>
      <c r="DJ191" s="86"/>
      <c r="DM191" s="86"/>
      <c r="DN191" s="86"/>
      <c r="DQ191" s="86"/>
      <c r="DR191" s="86"/>
      <c r="DU191" s="86"/>
      <c r="DV191" s="86"/>
      <c r="DY191" s="86"/>
      <c r="DZ191" s="86"/>
      <c r="EC191" s="86"/>
      <c r="ED191" s="86"/>
      <c r="EG191" s="86"/>
      <c r="EH191" s="86"/>
      <c r="EK191" s="86"/>
      <c r="EL191" s="86"/>
      <c r="EO191" s="86"/>
      <c r="EP191" s="86"/>
      <c r="ES191" s="86"/>
      <c r="ET191" s="86"/>
      <c r="EW191" s="86"/>
      <c r="EX191" s="86"/>
      <c r="FA191" s="86"/>
      <c r="FB191" s="86"/>
      <c r="FE191" s="86"/>
      <c r="FF191" s="86"/>
      <c r="FI191" s="86"/>
      <c r="FJ191" s="86"/>
      <c r="FM191" s="86"/>
      <c r="FN191" s="86"/>
      <c r="FQ191" s="86"/>
      <c r="FR191" s="86"/>
      <c r="FU191" s="86"/>
      <c r="FV191" s="86"/>
      <c r="FY191" s="86"/>
      <c r="FZ191" s="86"/>
      <c r="GC191" s="86"/>
      <c r="GD191" s="86"/>
      <c r="GG191" s="86"/>
      <c r="GH191" s="86"/>
      <c r="GK191" s="86"/>
      <c r="GL191" s="86"/>
    </row>
    <row r="192" spans="1:194" ht="18" hidden="1" customHeight="1" x14ac:dyDescent="0.2">
      <c r="A192" s="108" t="s">
        <v>116</v>
      </c>
      <c r="B192" s="94" t="s">
        <v>32</v>
      </c>
      <c r="C192" s="266">
        <v>0</v>
      </c>
      <c r="D192" s="266"/>
      <c r="E192" s="86"/>
      <c r="F192" s="86"/>
      <c r="I192" s="86"/>
      <c r="J192" s="86"/>
      <c r="K192" s="93"/>
      <c r="M192" s="86"/>
      <c r="N192" s="86"/>
      <c r="Q192" s="86"/>
      <c r="R192" s="86"/>
      <c r="U192" s="86"/>
      <c r="V192" s="86"/>
      <c r="Y192" s="86"/>
      <c r="Z192" s="86"/>
      <c r="AC192" s="86"/>
      <c r="AD192" s="86"/>
      <c r="AG192" s="86"/>
      <c r="AH192" s="86"/>
      <c r="AK192" s="86"/>
      <c r="AL192" s="86"/>
      <c r="AO192" s="86"/>
      <c r="AP192" s="86"/>
      <c r="AS192" s="86"/>
      <c r="AT192" s="86"/>
      <c r="AW192" s="86"/>
      <c r="AX192" s="86"/>
      <c r="BA192" s="86"/>
      <c r="BB192" s="86"/>
      <c r="BE192" s="86"/>
      <c r="BF192" s="86"/>
      <c r="BI192" s="86"/>
      <c r="BJ192" s="86"/>
      <c r="BM192" s="86"/>
      <c r="BN192" s="86"/>
      <c r="BQ192" s="86"/>
      <c r="BR192" s="86"/>
      <c r="BU192" s="86"/>
      <c r="BV192" s="86"/>
      <c r="BY192" s="86"/>
      <c r="BZ192" s="86"/>
      <c r="CC192" s="86"/>
      <c r="CD192" s="86"/>
      <c r="CG192" s="86"/>
      <c r="CH192" s="86"/>
      <c r="CK192" s="86"/>
      <c r="CL192" s="86"/>
      <c r="CO192" s="86"/>
      <c r="CP192" s="86"/>
      <c r="CS192" s="86"/>
      <c r="CT192" s="86"/>
      <c r="CW192" s="86"/>
      <c r="CX192" s="86"/>
      <c r="DA192" s="86"/>
      <c r="DB192" s="86"/>
      <c r="DE192" s="86"/>
      <c r="DF192" s="86"/>
      <c r="DI192" s="86"/>
      <c r="DJ192" s="86"/>
      <c r="DM192" s="86"/>
      <c r="DN192" s="86"/>
      <c r="DQ192" s="86"/>
      <c r="DR192" s="86"/>
      <c r="DU192" s="86"/>
      <c r="DV192" s="86"/>
      <c r="DY192" s="86"/>
      <c r="DZ192" s="86"/>
      <c r="EC192" s="86"/>
      <c r="ED192" s="86"/>
      <c r="EG192" s="86"/>
      <c r="EH192" s="86"/>
      <c r="EK192" s="86"/>
      <c r="EL192" s="86"/>
      <c r="EO192" s="86"/>
      <c r="EP192" s="86"/>
      <c r="ES192" s="86"/>
      <c r="ET192" s="86"/>
      <c r="EW192" s="86"/>
      <c r="EX192" s="86"/>
      <c r="FA192" s="86"/>
      <c r="FB192" s="86"/>
      <c r="FE192" s="86"/>
      <c r="FF192" s="86"/>
      <c r="FI192" s="86"/>
      <c r="FJ192" s="86"/>
      <c r="FM192" s="86"/>
      <c r="FN192" s="86"/>
      <c r="FQ192" s="86"/>
      <c r="FR192" s="86"/>
      <c r="FU192" s="86"/>
      <c r="FV192" s="86"/>
      <c r="FY192" s="86"/>
      <c r="FZ192" s="86"/>
      <c r="GC192" s="86"/>
      <c r="GD192" s="86"/>
      <c r="GG192" s="86"/>
      <c r="GH192" s="86"/>
      <c r="GK192" s="86"/>
      <c r="GL192" s="86"/>
    </row>
    <row r="193" spans="1:194" ht="18" hidden="1" customHeight="1" x14ac:dyDescent="0.2">
      <c r="A193" s="108" t="s">
        <v>388</v>
      </c>
      <c r="B193" s="94" t="s">
        <v>32</v>
      </c>
      <c r="C193" s="266">
        <v>0</v>
      </c>
      <c r="D193" s="266"/>
      <c r="E193" s="86"/>
      <c r="F193" s="86"/>
      <c r="I193" s="86"/>
      <c r="J193" s="86"/>
      <c r="K193" s="93"/>
      <c r="M193" s="86"/>
      <c r="N193" s="86"/>
      <c r="Q193" s="86"/>
      <c r="R193" s="86"/>
      <c r="U193" s="86"/>
      <c r="V193" s="86"/>
      <c r="Y193" s="86"/>
      <c r="Z193" s="86"/>
      <c r="AC193" s="86"/>
      <c r="AD193" s="86"/>
      <c r="AG193" s="86"/>
      <c r="AH193" s="86"/>
      <c r="AK193" s="86"/>
      <c r="AL193" s="86"/>
      <c r="AO193" s="86"/>
      <c r="AP193" s="86"/>
      <c r="AS193" s="86"/>
      <c r="AT193" s="86"/>
      <c r="AW193" s="86"/>
      <c r="AX193" s="86"/>
      <c r="BA193" s="86"/>
      <c r="BB193" s="86"/>
      <c r="BE193" s="86"/>
      <c r="BF193" s="86"/>
      <c r="BI193" s="86"/>
      <c r="BJ193" s="86"/>
      <c r="BM193" s="86"/>
      <c r="BN193" s="86"/>
      <c r="BQ193" s="86"/>
      <c r="BR193" s="86"/>
      <c r="BU193" s="86"/>
      <c r="BV193" s="86"/>
      <c r="BY193" s="86"/>
      <c r="BZ193" s="86"/>
      <c r="CC193" s="86"/>
      <c r="CD193" s="86"/>
      <c r="CG193" s="86"/>
      <c r="CH193" s="86"/>
      <c r="CK193" s="86"/>
      <c r="CL193" s="86"/>
      <c r="CO193" s="86"/>
      <c r="CP193" s="86"/>
      <c r="CS193" s="86"/>
      <c r="CT193" s="86"/>
      <c r="CW193" s="86"/>
      <c r="CX193" s="86"/>
      <c r="DA193" s="86"/>
      <c r="DB193" s="86"/>
      <c r="DE193" s="86"/>
      <c r="DF193" s="86"/>
      <c r="DI193" s="86"/>
      <c r="DJ193" s="86"/>
      <c r="DM193" s="86"/>
      <c r="DN193" s="86"/>
      <c r="DQ193" s="86"/>
      <c r="DR193" s="86"/>
      <c r="DU193" s="86"/>
      <c r="DV193" s="86"/>
      <c r="DY193" s="86"/>
      <c r="DZ193" s="86"/>
      <c r="EC193" s="86"/>
      <c r="ED193" s="86"/>
      <c r="EG193" s="86"/>
      <c r="EH193" s="86"/>
      <c r="EK193" s="86"/>
      <c r="EL193" s="86"/>
      <c r="EO193" s="86"/>
      <c r="EP193" s="86"/>
      <c r="ES193" s="86"/>
      <c r="ET193" s="86"/>
      <c r="EW193" s="86"/>
      <c r="EX193" s="86"/>
      <c r="FA193" s="86"/>
      <c r="FB193" s="86"/>
      <c r="FE193" s="86"/>
      <c r="FF193" s="86"/>
      <c r="FI193" s="86"/>
      <c r="FJ193" s="86"/>
      <c r="FM193" s="86"/>
      <c r="FN193" s="86"/>
      <c r="FQ193" s="86"/>
      <c r="FR193" s="86"/>
      <c r="FU193" s="86"/>
      <c r="FV193" s="86"/>
      <c r="FY193" s="86"/>
      <c r="FZ193" s="86"/>
      <c r="GC193" s="86"/>
      <c r="GD193" s="86"/>
      <c r="GG193" s="86"/>
      <c r="GH193" s="86"/>
      <c r="GK193" s="86"/>
      <c r="GL193" s="86"/>
    </row>
    <row r="194" spans="1:194" ht="18" hidden="1" customHeight="1" x14ac:dyDescent="0.2">
      <c r="A194" s="108" t="s">
        <v>115</v>
      </c>
      <c r="B194" s="94" t="s">
        <v>32</v>
      </c>
      <c r="C194" s="266">
        <v>0</v>
      </c>
      <c r="D194" s="266"/>
      <c r="E194" s="86"/>
      <c r="F194" s="86"/>
      <c r="I194" s="86"/>
      <c r="J194" s="86"/>
      <c r="K194" s="93"/>
      <c r="M194" s="86"/>
      <c r="N194" s="86"/>
      <c r="Q194" s="86"/>
      <c r="R194" s="86"/>
      <c r="U194" s="86"/>
      <c r="V194" s="86"/>
      <c r="Y194" s="86"/>
      <c r="Z194" s="86"/>
      <c r="AC194" s="86"/>
      <c r="AD194" s="86"/>
      <c r="AG194" s="86"/>
      <c r="AH194" s="86"/>
      <c r="AK194" s="86"/>
      <c r="AL194" s="86"/>
      <c r="AO194" s="86"/>
      <c r="AP194" s="86"/>
      <c r="AS194" s="86"/>
      <c r="AT194" s="86"/>
      <c r="AW194" s="86"/>
      <c r="AX194" s="86"/>
      <c r="BA194" s="86"/>
      <c r="BB194" s="86"/>
      <c r="BE194" s="86"/>
      <c r="BF194" s="86"/>
      <c r="BI194" s="86"/>
      <c r="BJ194" s="86"/>
      <c r="BM194" s="86"/>
      <c r="BN194" s="86"/>
      <c r="BQ194" s="86"/>
      <c r="BR194" s="86"/>
      <c r="BU194" s="86"/>
      <c r="BV194" s="86"/>
      <c r="BY194" s="86"/>
      <c r="BZ194" s="86"/>
      <c r="CC194" s="86"/>
      <c r="CD194" s="86"/>
      <c r="CG194" s="86"/>
      <c r="CH194" s="86"/>
      <c r="CK194" s="86"/>
      <c r="CL194" s="86"/>
      <c r="CO194" s="86"/>
      <c r="CP194" s="86"/>
      <c r="CS194" s="86"/>
      <c r="CT194" s="86"/>
      <c r="CW194" s="86"/>
      <c r="CX194" s="86"/>
      <c r="DA194" s="86"/>
      <c r="DB194" s="86"/>
      <c r="DE194" s="86"/>
      <c r="DF194" s="86"/>
      <c r="DI194" s="86"/>
      <c r="DJ194" s="86"/>
      <c r="DM194" s="86"/>
      <c r="DN194" s="86"/>
      <c r="DQ194" s="86"/>
      <c r="DR194" s="86"/>
      <c r="DU194" s="86"/>
      <c r="DV194" s="86"/>
      <c r="DY194" s="86"/>
      <c r="DZ194" s="86"/>
      <c r="EC194" s="86"/>
      <c r="ED194" s="86"/>
      <c r="EG194" s="86"/>
      <c r="EH194" s="86"/>
      <c r="EK194" s="86"/>
      <c r="EL194" s="86"/>
      <c r="EO194" s="86"/>
      <c r="EP194" s="86"/>
      <c r="ES194" s="86"/>
      <c r="ET194" s="86"/>
      <c r="EW194" s="86"/>
      <c r="EX194" s="86"/>
      <c r="FA194" s="86"/>
      <c r="FB194" s="86"/>
      <c r="FE194" s="86"/>
      <c r="FF194" s="86"/>
      <c r="FI194" s="86"/>
      <c r="FJ194" s="86"/>
      <c r="FM194" s="86"/>
      <c r="FN194" s="86"/>
      <c r="FQ194" s="86"/>
      <c r="FR194" s="86"/>
      <c r="FU194" s="86"/>
      <c r="FV194" s="86"/>
      <c r="FY194" s="86"/>
      <c r="FZ194" s="86"/>
      <c r="GC194" s="86"/>
      <c r="GD194" s="86"/>
      <c r="GG194" s="86"/>
      <c r="GH194" s="86"/>
      <c r="GK194" s="86"/>
      <c r="GL194" s="86"/>
    </row>
    <row r="195" spans="1:194" ht="18" hidden="1" customHeight="1" x14ac:dyDescent="0.2">
      <c r="A195" s="108" t="s">
        <v>114</v>
      </c>
      <c r="B195" s="94" t="s">
        <v>32</v>
      </c>
      <c r="C195" s="266">
        <v>0</v>
      </c>
      <c r="D195" s="266"/>
      <c r="E195" s="86"/>
      <c r="F195" s="86"/>
      <c r="I195" s="86"/>
      <c r="J195" s="86"/>
      <c r="K195" s="93"/>
      <c r="M195" s="86"/>
      <c r="N195" s="86"/>
      <c r="Q195" s="86"/>
      <c r="R195" s="86"/>
      <c r="U195" s="86"/>
      <c r="V195" s="86"/>
      <c r="Y195" s="86"/>
      <c r="Z195" s="86"/>
      <c r="AC195" s="86"/>
      <c r="AD195" s="86"/>
      <c r="AG195" s="86"/>
      <c r="AH195" s="86"/>
      <c r="AK195" s="86"/>
      <c r="AL195" s="86"/>
      <c r="AO195" s="86"/>
      <c r="AP195" s="86"/>
      <c r="AS195" s="86"/>
      <c r="AT195" s="86"/>
      <c r="AW195" s="86"/>
      <c r="AX195" s="86"/>
      <c r="BA195" s="86"/>
      <c r="BB195" s="86"/>
      <c r="BE195" s="86"/>
      <c r="BF195" s="86"/>
      <c r="BI195" s="86"/>
      <c r="BJ195" s="86"/>
      <c r="BM195" s="86"/>
      <c r="BN195" s="86"/>
      <c r="BQ195" s="86"/>
      <c r="BR195" s="86"/>
      <c r="BU195" s="86"/>
      <c r="BV195" s="86"/>
      <c r="BY195" s="86"/>
      <c r="BZ195" s="86"/>
      <c r="CC195" s="86"/>
      <c r="CD195" s="86"/>
      <c r="CG195" s="86"/>
      <c r="CH195" s="86"/>
      <c r="CK195" s="86"/>
      <c r="CL195" s="86"/>
      <c r="CO195" s="86"/>
      <c r="CP195" s="86"/>
      <c r="CS195" s="86"/>
      <c r="CT195" s="86"/>
      <c r="CW195" s="86"/>
      <c r="CX195" s="86"/>
      <c r="DA195" s="86"/>
      <c r="DB195" s="86"/>
      <c r="DE195" s="86"/>
      <c r="DF195" s="86"/>
      <c r="DI195" s="86"/>
      <c r="DJ195" s="86"/>
      <c r="DM195" s="86"/>
      <c r="DN195" s="86"/>
      <c r="DQ195" s="86"/>
      <c r="DR195" s="86"/>
      <c r="DU195" s="86"/>
      <c r="DV195" s="86"/>
      <c r="DY195" s="86"/>
      <c r="DZ195" s="86"/>
      <c r="EC195" s="86"/>
      <c r="ED195" s="86"/>
      <c r="EG195" s="86"/>
      <c r="EH195" s="86"/>
      <c r="EK195" s="86"/>
      <c r="EL195" s="86"/>
      <c r="EO195" s="86"/>
      <c r="EP195" s="86"/>
      <c r="ES195" s="86"/>
      <c r="ET195" s="86"/>
      <c r="EW195" s="86"/>
      <c r="EX195" s="86"/>
      <c r="FA195" s="86"/>
      <c r="FB195" s="86"/>
      <c r="FE195" s="86"/>
      <c r="FF195" s="86"/>
      <c r="FI195" s="86"/>
      <c r="FJ195" s="86"/>
      <c r="FM195" s="86"/>
      <c r="FN195" s="86"/>
      <c r="FQ195" s="86"/>
      <c r="FR195" s="86"/>
      <c r="FU195" s="86"/>
      <c r="FV195" s="86"/>
      <c r="FY195" s="86"/>
      <c r="FZ195" s="86"/>
      <c r="GC195" s="86"/>
      <c r="GD195" s="86"/>
      <c r="GG195" s="86"/>
      <c r="GH195" s="86"/>
      <c r="GK195" s="86"/>
      <c r="GL195" s="86"/>
    </row>
    <row r="196" spans="1:194" ht="18" hidden="1" customHeight="1" x14ac:dyDescent="0.2">
      <c r="A196" s="108" t="s">
        <v>117</v>
      </c>
      <c r="B196" s="94" t="s">
        <v>32</v>
      </c>
      <c r="C196" s="266">
        <v>0</v>
      </c>
      <c r="D196" s="266"/>
      <c r="E196" s="86"/>
      <c r="F196" s="86"/>
      <c r="I196" s="86"/>
      <c r="J196" s="86"/>
      <c r="K196" s="93"/>
      <c r="M196" s="86"/>
      <c r="N196" s="86"/>
      <c r="Q196" s="86"/>
      <c r="R196" s="86"/>
      <c r="U196" s="86"/>
      <c r="V196" s="86"/>
      <c r="Y196" s="86"/>
      <c r="Z196" s="86"/>
      <c r="AC196" s="86"/>
      <c r="AD196" s="86"/>
      <c r="AG196" s="86"/>
      <c r="AH196" s="86"/>
      <c r="AK196" s="86"/>
      <c r="AL196" s="86"/>
      <c r="AO196" s="86"/>
      <c r="AP196" s="86"/>
      <c r="AS196" s="86"/>
      <c r="AT196" s="86"/>
      <c r="AW196" s="86"/>
      <c r="AX196" s="86"/>
      <c r="BA196" s="86"/>
      <c r="BB196" s="86"/>
      <c r="BE196" s="86"/>
      <c r="BF196" s="86"/>
      <c r="BI196" s="86"/>
      <c r="BJ196" s="86"/>
      <c r="BM196" s="86"/>
      <c r="BN196" s="86"/>
      <c r="BQ196" s="86"/>
      <c r="BR196" s="86"/>
      <c r="BU196" s="86"/>
      <c r="BV196" s="86"/>
      <c r="BY196" s="86"/>
      <c r="BZ196" s="86"/>
      <c r="CC196" s="86"/>
      <c r="CD196" s="86"/>
      <c r="CG196" s="86"/>
      <c r="CH196" s="86"/>
      <c r="CK196" s="86"/>
      <c r="CL196" s="86"/>
      <c r="CO196" s="86"/>
      <c r="CP196" s="86"/>
      <c r="CS196" s="86"/>
      <c r="CT196" s="86"/>
      <c r="CW196" s="86"/>
      <c r="CX196" s="86"/>
      <c r="DA196" s="86"/>
      <c r="DB196" s="86"/>
      <c r="DE196" s="86"/>
      <c r="DF196" s="86"/>
      <c r="DI196" s="86"/>
      <c r="DJ196" s="86"/>
      <c r="DM196" s="86"/>
      <c r="DN196" s="86"/>
      <c r="DQ196" s="86"/>
      <c r="DR196" s="86"/>
      <c r="DU196" s="86"/>
      <c r="DV196" s="86"/>
      <c r="DY196" s="86"/>
      <c r="DZ196" s="86"/>
      <c r="EC196" s="86"/>
      <c r="ED196" s="86"/>
      <c r="EG196" s="86"/>
      <c r="EH196" s="86"/>
      <c r="EK196" s="86"/>
      <c r="EL196" s="86"/>
      <c r="EO196" s="86"/>
      <c r="EP196" s="86"/>
      <c r="ES196" s="86"/>
      <c r="ET196" s="86"/>
      <c r="EW196" s="86"/>
      <c r="EX196" s="86"/>
      <c r="FA196" s="86"/>
      <c r="FB196" s="86"/>
      <c r="FE196" s="86"/>
      <c r="FF196" s="86"/>
      <c r="FI196" s="86"/>
      <c r="FJ196" s="86"/>
      <c r="FM196" s="86"/>
      <c r="FN196" s="86"/>
      <c r="FQ196" s="86"/>
      <c r="FR196" s="86"/>
      <c r="FU196" s="86"/>
      <c r="FV196" s="86"/>
      <c r="FY196" s="86"/>
      <c r="FZ196" s="86"/>
      <c r="GC196" s="86"/>
      <c r="GD196" s="86"/>
      <c r="GG196" s="86"/>
      <c r="GH196" s="86"/>
      <c r="GK196" s="86"/>
      <c r="GL196" s="86"/>
    </row>
    <row r="197" spans="1:194" ht="18" hidden="1" customHeight="1" x14ac:dyDescent="0.2">
      <c r="A197" s="108" t="s">
        <v>314</v>
      </c>
      <c r="B197" s="94" t="s">
        <v>32</v>
      </c>
      <c r="C197" s="266">
        <v>0</v>
      </c>
      <c r="D197" s="266"/>
      <c r="E197" s="86"/>
      <c r="F197" s="86"/>
      <c r="I197" s="86"/>
      <c r="J197" s="86"/>
      <c r="K197" s="93"/>
      <c r="M197" s="86"/>
      <c r="N197" s="86"/>
      <c r="Q197" s="86"/>
      <c r="R197" s="86"/>
      <c r="U197" s="86"/>
      <c r="V197" s="86"/>
      <c r="Y197" s="86"/>
      <c r="Z197" s="86"/>
      <c r="AC197" s="86"/>
      <c r="AD197" s="86"/>
      <c r="AG197" s="86"/>
      <c r="AH197" s="86"/>
      <c r="AK197" s="86"/>
      <c r="AL197" s="86"/>
      <c r="AO197" s="86"/>
      <c r="AP197" s="86"/>
      <c r="AS197" s="86"/>
      <c r="AT197" s="86"/>
      <c r="AW197" s="86"/>
      <c r="AX197" s="86"/>
      <c r="BA197" s="86"/>
      <c r="BB197" s="86"/>
      <c r="BE197" s="86"/>
      <c r="BF197" s="86"/>
      <c r="BI197" s="86"/>
      <c r="BJ197" s="86"/>
      <c r="BM197" s="86"/>
      <c r="BN197" s="86"/>
      <c r="BQ197" s="86"/>
      <c r="BR197" s="86"/>
      <c r="BU197" s="86"/>
      <c r="BV197" s="86"/>
      <c r="BY197" s="86"/>
      <c r="BZ197" s="86"/>
      <c r="CC197" s="86"/>
      <c r="CD197" s="86"/>
      <c r="CG197" s="86"/>
      <c r="CH197" s="86"/>
      <c r="CK197" s="86"/>
      <c r="CL197" s="86"/>
      <c r="CO197" s="86"/>
      <c r="CP197" s="86"/>
      <c r="CS197" s="86"/>
      <c r="CT197" s="86"/>
      <c r="CW197" s="86"/>
      <c r="CX197" s="86"/>
      <c r="DA197" s="86"/>
      <c r="DB197" s="86"/>
      <c r="DE197" s="86"/>
      <c r="DF197" s="86"/>
      <c r="DI197" s="86"/>
      <c r="DJ197" s="86"/>
      <c r="DM197" s="86"/>
      <c r="DN197" s="86"/>
      <c r="DQ197" s="86"/>
      <c r="DR197" s="86"/>
      <c r="DU197" s="86"/>
      <c r="DV197" s="86"/>
      <c r="DY197" s="86"/>
      <c r="DZ197" s="86"/>
      <c r="EC197" s="86"/>
      <c r="ED197" s="86"/>
      <c r="EG197" s="86"/>
      <c r="EH197" s="86"/>
      <c r="EK197" s="86"/>
      <c r="EL197" s="86"/>
      <c r="EO197" s="86"/>
      <c r="EP197" s="86"/>
      <c r="ES197" s="86"/>
      <c r="ET197" s="86"/>
      <c r="EW197" s="86"/>
      <c r="EX197" s="86"/>
      <c r="FA197" s="86"/>
      <c r="FB197" s="86"/>
      <c r="FE197" s="86"/>
      <c r="FF197" s="86"/>
      <c r="FI197" s="86"/>
      <c r="FJ197" s="86"/>
      <c r="FM197" s="86"/>
      <c r="FN197" s="86"/>
      <c r="FQ197" s="86"/>
      <c r="FR197" s="86"/>
      <c r="FU197" s="86"/>
      <c r="FV197" s="86"/>
      <c r="FY197" s="86"/>
      <c r="FZ197" s="86"/>
      <c r="GC197" s="86"/>
      <c r="GD197" s="86"/>
      <c r="GG197" s="86"/>
      <c r="GH197" s="86"/>
      <c r="GK197" s="86"/>
      <c r="GL197" s="86"/>
    </row>
    <row r="198" spans="1:194" ht="18" hidden="1" customHeight="1" x14ac:dyDescent="0.2">
      <c r="A198" s="108" t="s">
        <v>328</v>
      </c>
      <c r="B198" s="94" t="s">
        <v>32</v>
      </c>
      <c r="C198" s="266">
        <v>0</v>
      </c>
      <c r="D198" s="266"/>
      <c r="E198" s="86"/>
      <c r="F198" s="86"/>
      <c r="I198" s="86"/>
      <c r="J198" s="86"/>
      <c r="K198" s="93"/>
      <c r="M198" s="86"/>
      <c r="N198" s="86"/>
      <c r="Q198" s="86"/>
      <c r="R198" s="86"/>
      <c r="U198" s="86"/>
      <c r="V198" s="86"/>
      <c r="Y198" s="86"/>
      <c r="Z198" s="86"/>
      <c r="AC198" s="86"/>
      <c r="AD198" s="86"/>
      <c r="AG198" s="86"/>
      <c r="AH198" s="86"/>
      <c r="AK198" s="86"/>
      <c r="AL198" s="86"/>
      <c r="AO198" s="86"/>
      <c r="AP198" s="86"/>
      <c r="AS198" s="86"/>
      <c r="AT198" s="86"/>
      <c r="AW198" s="86"/>
      <c r="AX198" s="86"/>
      <c r="BA198" s="86"/>
      <c r="BB198" s="86"/>
      <c r="BE198" s="86"/>
      <c r="BF198" s="86"/>
      <c r="BI198" s="86"/>
      <c r="BJ198" s="86"/>
      <c r="BM198" s="86"/>
      <c r="BN198" s="86"/>
      <c r="BQ198" s="86"/>
      <c r="BR198" s="86"/>
      <c r="BU198" s="86"/>
      <c r="BV198" s="86"/>
      <c r="BY198" s="86"/>
      <c r="BZ198" s="86"/>
      <c r="CC198" s="86"/>
      <c r="CD198" s="86"/>
      <c r="CG198" s="86"/>
      <c r="CH198" s="86"/>
      <c r="CK198" s="86"/>
      <c r="CL198" s="86"/>
      <c r="CO198" s="86"/>
      <c r="CP198" s="86"/>
      <c r="CS198" s="86"/>
      <c r="CT198" s="86"/>
      <c r="CW198" s="86"/>
      <c r="CX198" s="86"/>
      <c r="DA198" s="86"/>
      <c r="DB198" s="86"/>
      <c r="DE198" s="86"/>
      <c r="DF198" s="86"/>
      <c r="DI198" s="86"/>
      <c r="DJ198" s="86"/>
      <c r="DM198" s="86"/>
      <c r="DN198" s="86"/>
      <c r="DQ198" s="86"/>
      <c r="DR198" s="86"/>
      <c r="DU198" s="86"/>
      <c r="DV198" s="86"/>
      <c r="DY198" s="86"/>
      <c r="DZ198" s="86"/>
      <c r="EC198" s="86"/>
      <c r="ED198" s="86"/>
      <c r="EG198" s="86"/>
      <c r="EH198" s="86"/>
      <c r="EK198" s="86"/>
      <c r="EL198" s="86"/>
      <c r="EO198" s="86"/>
      <c r="EP198" s="86"/>
      <c r="ES198" s="86"/>
      <c r="ET198" s="86"/>
      <c r="EW198" s="86"/>
      <c r="EX198" s="86"/>
      <c r="FA198" s="86"/>
      <c r="FB198" s="86"/>
      <c r="FE198" s="86"/>
      <c r="FF198" s="86"/>
      <c r="FI198" s="86"/>
      <c r="FJ198" s="86"/>
      <c r="FM198" s="86"/>
      <c r="FN198" s="86"/>
      <c r="FQ198" s="86"/>
      <c r="FR198" s="86"/>
      <c r="FU198" s="86"/>
      <c r="FV198" s="86"/>
      <c r="FY198" s="86"/>
      <c r="FZ198" s="86"/>
      <c r="GC198" s="86"/>
      <c r="GD198" s="86"/>
      <c r="GG198" s="86"/>
      <c r="GH198" s="86"/>
      <c r="GK198" s="86"/>
      <c r="GL198" s="86"/>
    </row>
    <row r="199" spans="1:194" ht="18" hidden="1" customHeight="1" x14ac:dyDescent="0.2">
      <c r="A199" s="108" t="s">
        <v>320</v>
      </c>
      <c r="B199" s="94" t="s">
        <v>32</v>
      </c>
      <c r="C199" s="266">
        <v>0</v>
      </c>
      <c r="D199" s="266"/>
      <c r="E199" s="86"/>
      <c r="F199" s="86"/>
      <c r="I199" s="86"/>
      <c r="J199" s="86"/>
      <c r="K199" s="93"/>
      <c r="M199" s="86"/>
      <c r="N199" s="86"/>
      <c r="Q199" s="86"/>
      <c r="R199" s="86"/>
      <c r="U199" s="86"/>
      <c r="V199" s="86"/>
      <c r="Y199" s="86"/>
      <c r="Z199" s="86"/>
      <c r="AC199" s="86"/>
      <c r="AD199" s="86"/>
      <c r="AG199" s="86"/>
      <c r="AH199" s="86"/>
      <c r="AK199" s="86"/>
      <c r="AL199" s="86"/>
      <c r="AO199" s="86"/>
      <c r="AP199" s="86"/>
      <c r="AS199" s="86"/>
      <c r="AT199" s="86"/>
      <c r="AW199" s="86"/>
      <c r="AX199" s="86"/>
      <c r="BA199" s="86"/>
      <c r="BB199" s="86"/>
      <c r="BE199" s="86"/>
      <c r="BF199" s="86"/>
      <c r="BI199" s="86"/>
      <c r="BJ199" s="86"/>
      <c r="BM199" s="86"/>
      <c r="BN199" s="86"/>
      <c r="BQ199" s="86"/>
      <c r="BR199" s="86"/>
      <c r="BU199" s="86"/>
      <c r="BV199" s="86"/>
      <c r="BY199" s="86"/>
      <c r="BZ199" s="86"/>
      <c r="CC199" s="86"/>
      <c r="CD199" s="86"/>
      <c r="CG199" s="86"/>
      <c r="CH199" s="86"/>
      <c r="CK199" s="86"/>
      <c r="CL199" s="86"/>
      <c r="CO199" s="86"/>
      <c r="CP199" s="86"/>
      <c r="CS199" s="86"/>
      <c r="CT199" s="86"/>
      <c r="CW199" s="86"/>
      <c r="CX199" s="86"/>
      <c r="DA199" s="86"/>
      <c r="DB199" s="86"/>
      <c r="DE199" s="86"/>
      <c r="DF199" s="86"/>
      <c r="DI199" s="86"/>
      <c r="DJ199" s="86"/>
      <c r="DM199" s="86"/>
      <c r="DN199" s="86"/>
      <c r="DQ199" s="86"/>
      <c r="DR199" s="86"/>
      <c r="DU199" s="86"/>
      <c r="DV199" s="86"/>
      <c r="DY199" s="86"/>
      <c r="DZ199" s="86"/>
      <c r="EC199" s="86"/>
      <c r="ED199" s="86"/>
      <c r="EG199" s="86"/>
      <c r="EH199" s="86"/>
      <c r="EK199" s="86"/>
      <c r="EL199" s="86"/>
      <c r="EO199" s="86"/>
      <c r="EP199" s="86"/>
      <c r="ES199" s="86"/>
      <c r="ET199" s="86"/>
      <c r="EW199" s="86"/>
      <c r="EX199" s="86"/>
      <c r="FA199" s="86"/>
      <c r="FB199" s="86"/>
      <c r="FE199" s="86"/>
      <c r="FF199" s="86"/>
      <c r="FI199" s="86"/>
      <c r="FJ199" s="86"/>
      <c r="FM199" s="86"/>
      <c r="FN199" s="86"/>
      <c r="FQ199" s="86"/>
      <c r="FR199" s="86"/>
      <c r="FU199" s="86"/>
      <c r="FV199" s="86"/>
      <c r="FY199" s="86"/>
      <c r="FZ199" s="86"/>
      <c r="GC199" s="86"/>
      <c r="GD199" s="86"/>
      <c r="GG199" s="86"/>
      <c r="GH199" s="86"/>
      <c r="GK199" s="86"/>
      <c r="GL199" s="86"/>
    </row>
    <row r="200" spans="1:194" ht="18" hidden="1" customHeight="1" x14ac:dyDescent="0.2">
      <c r="A200" s="108" t="s">
        <v>330</v>
      </c>
      <c r="B200" s="94" t="s">
        <v>32</v>
      </c>
      <c r="C200" s="266">
        <v>0</v>
      </c>
      <c r="D200" s="266"/>
      <c r="E200" s="86"/>
      <c r="F200" s="86"/>
      <c r="I200" s="86"/>
      <c r="J200" s="86"/>
      <c r="K200" s="93"/>
      <c r="M200" s="86"/>
      <c r="N200" s="86"/>
      <c r="Q200" s="86"/>
      <c r="R200" s="86"/>
      <c r="U200" s="86"/>
      <c r="V200" s="86"/>
      <c r="Y200" s="86"/>
      <c r="Z200" s="86"/>
      <c r="AC200" s="86"/>
      <c r="AD200" s="86"/>
      <c r="AG200" s="86"/>
      <c r="AH200" s="86"/>
      <c r="AK200" s="86"/>
      <c r="AL200" s="86"/>
      <c r="AO200" s="86"/>
      <c r="AP200" s="86"/>
      <c r="AS200" s="86"/>
      <c r="AT200" s="86"/>
      <c r="AW200" s="86"/>
      <c r="AX200" s="86"/>
      <c r="BA200" s="86"/>
      <c r="BB200" s="86"/>
      <c r="BE200" s="86"/>
      <c r="BF200" s="86"/>
      <c r="BI200" s="86"/>
      <c r="BJ200" s="86"/>
      <c r="BM200" s="86"/>
      <c r="BN200" s="86"/>
      <c r="BQ200" s="86"/>
      <c r="BR200" s="86"/>
      <c r="BU200" s="86"/>
      <c r="BV200" s="86"/>
      <c r="BY200" s="86"/>
      <c r="BZ200" s="86"/>
      <c r="CC200" s="86"/>
      <c r="CD200" s="86"/>
      <c r="CG200" s="86"/>
      <c r="CH200" s="86"/>
      <c r="CK200" s="86"/>
      <c r="CL200" s="86"/>
      <c r="CO200" s="86"/>
      <c r="CP200" s="86"/>
      <c r="CS200" s="86"/>
      <c r="CT200" s="86"/>
      <c r="CW200" s="86"/>
      <c r="CX200" s="86"/>
      <c r="DA200" s="86"/>
      <c r="DB200" s="86"/>
      <c r="DE200" s="86"/>
      <c r="DF200" s="86"/>
      <c r="DI200" s="86"/>
      <c r="DJ200" s="86"/>
      <c r="DM200" s="86"/>
      <c r="DN200" s="86"/>
      <c r="DQ200" s="86"/>
      <c r="DR200" s="86"/>
      <c r="DU200" s="86"/>
      <c r="DV200" s="86"/>
      <c r="DY200" s="86"/>
      <c r="DZ200" s="86"/>
      <c r="EC200" s="86"/>
      <c r="ED200" s="86"/>
      <c r="EG200" s="86"/>
      <c r="EH200" s="86"/>
      <c r="EK200" s="86"/>
      <c r="EL200" s="86"/>
      <c r="EO200" s="86"/>
      <c r="EP200" s="86"/>
      <c r="ES200" s="86"/>
      <c r="ET200" s="86"/>
      <c r="EW200" s="86"/>
      <c r="EX200" s="86"/>
      <c r="FA200" s="86"/>
      <c r="FB200" s="86"/>
      <c r="FE200" s="86"/>
      <c r="FF200" s="86"/>
      <c r="FI200" s="86"/>
      <c r="FJ200" s="86"/>
      <c r="FM200" s="86"/>
      <c r="FN200" s="86"/>
      <c r="FQ200" s="86"/>
      <c r="FR200" s="86"/>
      <c r="FU200" s="86"/>
      <c r="FV200" s="86"/>
      <c r="FY200" s="86"/>
      <c r="FZ200" s="86"/>
      <c r="GC200" s="86"/>
      <c r="GD200" s="86"/>
      <c r="GG200" s="86"/>
      <c r="GH200" s="86"/>
      <c r="GK200" s="86"/>
      <c r="GL200" s="86"/>
    </row>
    <row r="201" spans="1:194" hidden="1" x14ac:dyDescent="0.2">
      <c r="A201" s="109"/>
      <c r="B201" s="111"/>
      <c r="C201" s="266"/>
      <c r="D201" s="266"/>
      <c r="E201" s="86"/>
      <c r="F201" s="86"/>
      <c r="I201" s="86"/>
      <c r="J201" s="86"/>
      <c r="K201" s="93"/>
      <c r="M201" s="86"/>
      <c r="N201" s="86"/>
      <c r="Q201" s="86"/>
      <c r="R201" s="86"/>
      <c r="U201" s="86"/>
      <c r="V201" s="86"/>
      <c r="Y201" s="86"/>
      <c r="Z201" s="86"/>
      <c r="AC201" s="86"/>
      <c r="AD201" s="86"/>
      <c r="AG201" s="86"/>
      <c r="AH201" s="86"/>
      <c r="AK201" s="86"/>
      <c r="AL201" s="86"/>
      <c r="AO201" s="86"/>
      <c r="AP201" s="86"/>
      <c r="AS201" s="86"/>
      <c r="AT201" s="86"/>
      <c r="AW201" s="86"/>
      <c r="AX201" s="86"/>
      <c r="BA201" s="86"/>
      <c r="BB201" s="86"/>
      <c r="BE201" s="86"/>
      <c r="BF201" s="86"/>
      <c r="BI201" s="86"/>
      <c r="BJ201" s="86"/>
      <c r="BM201" s="86"/>
      <c r="BN201" s="86"/>
      <c r="BQ201" s="86"/>
      <c r="BR201" s="86"/>
      <c r="BU201" s="86"/>
      <c r="BV201" s="86"/>
      <c r="BY201" s="86"/>
      <c r="BZ201" s="86"/>
      <c r="CC201" s="86"/>
      <c r="CD201" s="86"/>
      <c r="CG201" s="86"/>
      <c r="CH201" s="86"/>
      <c r="CK201" s="86"/>
      <c r="CL201" s="86"/>
      <c r="CO201" s="86"/>
      <c r="CP201" s="86"/>
      <c r="CS201" s="86"/>
      <c r="CT201" s="86"/>
      <c r="CW201" s="86"/>
      <c r="CX201" s="86"/>
      <c r="DA201" s="86"/>
      <c r="DB201" s="86"/>
      <c r="DE201" s="86"/>
      <c r="DF201" s="86"/>
      <c r="DI201" s="86"/>
      <c r="DJ201" s="86"/>
      <c r="DM201" s="86"/>
      <c r="DN201" s="86"/>
      <c r="DQ201" s="86"/>
      <c r="DR201" s="86"/>
      <c r="DU201" s="86"/>
      <c r="DV201" s="86"/>
      <c r="DY201" s="86"/>
      <c r="DZ201" s="86"/>
      <c r="EC201" s="86"/>
      <c r="ED201" s="86"/>
      <c r="EG201" s="86"/>
      <c r="EH201" s="86"/>
      <c r="EK201" s="86"/>
      <c r="EL201" s="86"/>
      <c r="EO201" s="86"/>
      <c r="EP201" s="86"/>
      <c r="ES201" s="86"/>
      <c r="ET201" s="86"/>
      <c r="EW201" s="86"/>
      <c r="EX201" s="86"/>
      <c r="FA201" s="86"/>
      <c r="FB201" s="86"/>
      <c r="FE201" s="86"/>
      <c r="FF201" s="86"/>
      <c r="FI201" s="86"/>
      <c r="FJ201" s="86"/>
      <c r="FM201" s="86"/>
      <c r="FN201" s="86"/>
      <c r="FQ201" s="86"/>
      <c r="FR201" s="86"/>
      <c r="FU201" s="86"/>
      <c r="FV201" s="86"/>
      <c r="FY201" s="86"/>
      <c r="FZ201" s="86"/>
      <c r="GC201" s="86"/>
      <c r="GD201" s="86"/>
      <c r="GG201" s="86"/>
      <c r="GH201" s="86"/>
      <c r="GK201" s="86"/>
      <c r="GL201" s="86"/>
    </row>
    <row r="202" spans="1:194" hidden="1" x14ac:dyDescent="0.2">
      <c r="A202" s="454" t="s">
        <v>793</v>
      </c>
      <c r="B202" s="455"/>
      <c r="C202" s="456"/>
      <c r="D202" s="460"/>
      <c r="E202" s="86"/>
      <c r="F202" s="86"/>
      <c r="I202" s="86"/>
      <c r="J202" s="86"/>
      <c r="K202" s="93"/>
      <c r="M202" s="86"/>
      <c r="N202" s="86"/>
      <c r="Q202" s="86"/>
      <c r="R202" s="86"/>
      <c r="U202" s="86"/>
      <c r="V202" s="86"/>
      <c r="Y202" s="86"/>
      <c r="Z202" s="86"/>
      <c r="AC202" s="86"/>
      <c r="AD202" s="86"/>
      <c r="AG202" s="86"/>
      <c r="AH202" s="86"/>
      <c r="AK202" s="86"/>
      <c r="AL202" s="86"/>
      <c r="AO202" s="86"/>
      <c r="AP202" s="86"/>
      <c r="AS202" s="86"/>
      <c r="AT202" s="86"/>
      <c r="AW202" s="86"/>
      <c r="AX202" s="86"/>
      <c r="BA202" s="86"/>
      <c r="BB202" s="86"/>
      <c r="BE202" s="86"/>
      <c r="BF202" s="86"/>
      <c r="BI202" s="86"/>
      <c r="BJ202" s="86"/>
      <c r="BM202" s="86"/>
      <c r="BN202" s="86"/>
      <c r="BQ202" s="86"/>
      <c r="BR202" s="86"/>
      <c r="BU202" s="86"/>
      <c r="BV202" s="86"/>
      <c r="BY202" s="86"/>
      <c r="BZ202" s="86"/>
      <c r="CC202" s="86"/>
      <c r="CD202" s="86"/>
      <c r="CG202" s="86"/>
      <c r="CH202" s="86"/>
      <c r="CK202" s="86"/>
      <c r="CL202" s="86"/>
      <c r="CO202" s="86"/>
      <c r="CP202" s="86"/>
      <c r="CS202" s="86"/>
      <c r="CT202" s="86"/>
      <c r="CW202" s="86"/>
      <c r="CX202" s="86"/>
      <c r="DA202" s="86"/>
      <c r="DB202" s="86"/>
      <c r="DE202" s="86"/>
      <c r="DF202" s="86"/>
      <c r="DI202" s="86"/>
      <c r="DJ202" s="86"/>
      <c r="DM202" s="86"/>
      <c r="DN202" s="86"/>
      <c r="DQ202" s="86"/>
      <c r="DR202" s="86"/>
      <c r="DU202" s="86"/>
      <c r="DV202" s="86"/>
      <c r="DY202" s="86"/>
      <c r="DZ202" s="86"/>
      <c r="EC202" s="86"/>
      <c r="ED202" s="86"/>
      <c r="EG202" s="86"/>
      <c r="EH202" s="86"/>
      <c r="EK202" s="86"/>
      <c r="EL202" s="86"/>
      <c r="EO202" s="86"/>
      <c r="EP202" s="86"/>
      <c r="ES202" s="86"/>
      <c r="ET202" s="86"/>
      <c r="EW202" s="86"/>
      <c r="EX202" s="86"/>
      <c r="FA202" s="86"/>
      <c r="FB202" s="86"/>
      <c r="FE202" s="86"/>
      <c r="FF202" s="86"/>
      <c r="FI202" s="86"/>
      <c r="FJ202" s="86"/>
      <c r="FM202" s="86"/>
      <c r="FN202" s="86"/>
      <c r="FQ202" s="86"/>
      <c r="FR202" s="86"/>
      <c r="FU202" s="86"/>
      <c r="FV202" s="86"/>
      <c r="FY202" s="86"/>
      <c r="FZ202" s="86"/>
      <c r="GC202" s="86"/>
      <c r="GD202" s="86"/>
      <c r="GG202" s="86"/>
      <c r="GH202" s="86"/>
      <c r="GK202" s="86"/>
      <c r="GL202" s="86"/>
    </row>
    <row r="203" spans="1:194" ht="25.5" hidden="1" x14ac:dyDescent="0.2">
      <c r="A203" s="109" t="s">
        <v>794</v>
      </c>
      <c r="B203" s="111" t="s">
        <v>52</v>
      </c>
      <c r="C203" s="411">
        <v>13.12</v>
      </c>
      <c r="D203" s="461"/>
      <c r="E203" s="86"/>
      <c r="F203" s="86"/>
      <c r="I203" s="86"/>
      <c r="J203" s="86"/>
      <c r="K203" s="93"/>
      <c r="M203" s="86"/>
      <c r="N203" s="86"/>
      <c r="Q203" s="86"/>
      <c r="R203" s="86"/>
      <c r="U203" s="86"/>
      <c r="V203" s="86"/>
      <c r="Y203" s="86"/>
      <c r="Z203" s="86"/>
      <c r="AC203" s="86"/>
      <c r="AD203" s="86"/>
      <c r="AG203" s="86"/>
      <c r="AH203" s="86"/>
      <c r="AK203" s="86"/>
      <c r="AL203" s="86"/>
      <c r="AO203" s="86"/>
      <c r="AP203" s="86"/>
      <c r="AS203" s="86"/>
      <c r="AT203" s="86"/>
      <c r="AW203" s="86"/>
      <c r="AX203" s="86"/>
      <c r="BA203" s="86"/>
      <c r="BB203" s="86"/>
      <c r="BE203" s="86"/>
      <c r="BF203" s="86"/>
      <c r="BI203" s="86"/>
      <c r="BJ203" s="86"/>
      <c r="BM203" s="86"/>
      <c r="BN203" s="86"/>
      <c r="BQ203" s="86"/>
      <c r="BR203" s="86"/>
      <c r="BU203" s="86"/>
      <c r="BV203" s="86"/>
      <c r="BY203" s="86"/>
      <c r="BZ203" s="86"/>
      <c r="CC203" s="86"/>
      <c r="CD203" s="86"/>
      <c r="CG203" s="86"/>
      <c r="CH203" s="86"/>
      <c r="CK203" s="86"/>
      <c r="CL203" s="86"/>
      <c r="CO203" s="86"/>
      <c r="CP203" s="86"/>
      <c r="CS203" s="86"/>
      <c r="CT203" s="86"/>
      <c r="CW203" s="86"/>
      <c r="CX203" s="86"/>
      <c r="DA203" s="86"/>
      <c r="DB203" s="86"/>
      <c r="DE203" s="86"/>
      <c r="DF203" s="86"/>
      <c r="DI203" s="86"/>
      <c r="DJ203" s="86"/>
      <c r="DM203" s="86"/>
      <c r="DN203" s="86"/>
      <c r="DQ203" s="86"/>
      <c r="DR203" s="86"/>
      <c r="DU203" s="86"/>
      <c r="DV203" s="86"/>
      <c r="DY203" s="86"/>
      <c r="DZ203" s="86"/>
      <c r="EC203" s="86"/>
      <c r="ED203" s="86"/>
      <c r="EG203" s="86"/>
      <c r="EH203" s="86"/>
      <c r="EK203" s="86"/>
      <c r="EL203" s="86"/>
      <c r="EO203" s="86"/>
      <c r="EP203" s="86"/>
      <c r="ES203" s="86"/>
      <c r="ET203" s="86"/>
      <c r="EW203" s="86"/>
      <c r="EX203" s="86"/>
      <c r="FA203" s="86"/>
      <c r="FB203" s="86"/>
      <c r="FE203" s="86"/>
      <c r="FF203" s="86"/>
      <c r="FI203" s="86"/>
      <c r="FJ203" s="86"/>
      <c r="FM203" s="86"/>
      <c r="FN203" s="86"/>
      <c r="FQ203" s="86"/>
      <c r="FR203" s="86"/>
      <c r="FU203" s="86"/>
      <c r="FV203" s="86"/>
      <c r="FY203" s="86"/>
      <c r="FZ203" s="86"/>
      <c r="GC203" s="86"/>
      <c r="GD203" s="86"/>
      <c r="GG203" s="86"/>
      <c r="GH203" s="86"/>
      <c r="GK203" s="86"/>
      <c r="GL203" s="86"/>
    </row>
    <row r="204" spans="1:194" ht="28.5" hidden="1" customHeight="1" x14ac:dyDescent="0.2">
      <c r="A204" s="109" t="s">
        <v>795</v>
      </c>
      <c r="B204" s="457" t="s">
        <v>52</v>
      </c>
      <c r="C204" s="411">
        <v>9.14</v>
      </c>
      <c r="D204" s="461"/>
      <c r="E204" s="86"/>
      <c r="F204" s="86"/>
      <c r="I204" s="86"/>
      <c r="J204" s="86"/>
      <c r="M204" s="86"/>
      <c r="N204" s="86"/>
      <c r="Q204" s="86"/>
      <c r="R204" s="86"/>
      <c r="U204" s="86"/>
      <c r="V204" s="86"/>
      <c r="Y204" s="86"/>
      <c r="Z204" s="86"/>
      <c r="AC204" s="86"/>
      <c r="AD204" s="86"/>
      <c r="AG204" s="86"/>
      <c r="AH204" s="86"/>
      <c r="AK204" s="86"/>
      <c r="AL204" s="86"/>
      <c r="AO204" s="86"/>
      <c r="AP204" s="86"/>
      <c r="AS204" s="86"/>
      <c r="AT204" s="86"/>
      <c r="AW204" s="86"/>
      <c r="AX204" s="86"/>
      <c r="BA204" s="86"/>
      <c r="BB204" s="86"/>
      <c r="BE204" s="86"/>
      <c r="BF204" s="86"/>
      <c r="BI204" s="86"/>
      <c r="BJ204" s="86"/>
      <c r="BM204" s="86"/>
      <c r="BN204" s="86"/>
      <c r="BQ204" s="86"/>
      <c r="BR204" s="86"/>
      <c r="BU204" s="86"/>
      <c r="BV204" s="86"/>
      <c r="BY204" s="86"/>
      <c r="BZ204" s="86"/>
      <c r="CC204" s="86"/>
      <c r="CD204" s="86"/>
      <c r="CG204" s="86"/>
      <c r="CH204" s="86"/>
      <c r="CK204" s="86"/>
      <c r="CL204" s="86"/>
      <c r="CO204" s="86"/>
      <c r="CP204" s="86"/>
      <c r="CS204" s="86"/>
      <c r="CT204" s="86"/>
      <c r="CW204" s="86"/>
      <c r="CX204" s="86"/>
      <c r="DA204" s="86"/>
      <c r="DB204" s="86"/>
      <c r="DE204" s="86"/>
      <c r="DF204" s="86"/>
      <c r="DI204" s="86"/>
      <c r="DJ204" s="86"/>
      <c r="DM204" s="86"/>
      <c r="DN204" s="86"/>
      <c r="DQ204" s="86"/>
      <c r="DR204" s="86"/>
      <c r="DU204" s="86"/>
      <c r="DV204" s="86"/>
      <c r="DY204" s="86"/>
      <c r="DZ204" s="86"/>
      <c r="EC204" s="86"/>
      <c r="ED204" s="86"/>
      <c r="EG204" s="86"/>
      <c r="EH204" s="86"/>
      <c r="EK204" s="86"/>
      <c r="EL204" s="86"/>
      <c r="EO204" s="86"/>
      <c r="EP204" s="86"/>
      <c r="ES204" s="86"/>
      <c r="ET204" s="86"/>
      <c r="EW204" s="86"/>
      <c r="EX204" s="86"/>
      <c r="FA204" s="86"/>
      <c r="FB204" s="86"/>
      <c r="FE204" s="86"/>
      <c r="FF204" s="86"/>
      <c r="FI204" s="86"/>
      <c r="FJ204" s="86"/>
      <c r="FM204" s="86"/>
      <c r="FN204" s="86"/>
      <c r="FQ204" s="86"/>
      <c r="FR204" s="86"/>
      <c r="FU204" s="86"/>
      <c r="FV204" s="86"/>
      <c r="FY204" s="86"/>
      <c r="FZ204" s="86"/>
      <c r="GC204" s="86"/>
      <c r="GD204" s="86"/>
      <c r="GG204" s="86"/>
      <c r="GH204" s="86"/>
      <c r="GK204" s="86"/>
      <c r="GL204" s="86"/>
    </row>
    <row r="205" spans="1:194" x14ac:dyDescent="0.2">
      <c r="C205" s="267"/>
      <c r="D205" s="267"/>
      <c r="E205" s="86"/>
      <c r="F205" s="86"/>
      <c r="I205" s="86"/>
      <c r="J205" s="86"/>
      <c r="M205" s="86"/>
      <c r="N205" s="86"/>
      <c r="Q205" s="86"/>
      <c r="R205" s="86"/>
      <c r="U205" s="86"/>
      <c r="V205" s="86"/>
      <c r="Y205" s="86"/>
      <c r="Z205" s="86"/>
      <c r="AC205" s="86"/>
      <c r="AD205" s="86"/>
      <c r="AG205" s="86"/>
      <c r="AH205" s="86"/>
      <c r="AK205" s="86"/>
      <c r="AL205" s="86"/>
      <c r="AO205" s="86"/>
      <c r="AP205" s="86"/>
      <c r="AS205" s="86"/>
      <c r="AT205" s="86"/>
      <c r="AW205" s="86"/>
      <c r="AX205" s="86"/>
      <c r="BA205" s="86"/>
      <c r="BB205" s="86"/>
      <c r="BE205" s="86"/>
      <c r="BF205" s="86"/>
      <c r="BI205" s="86"/>
      <c r="BJ205" s="86"/>
      <c r="BM205" s="86"/>
      <c r="BN205" s="86"/>
      <c r="BQ205" s="86"/>
      <c r="BR205" s="86"/>
      <c r="BU205" s="86"/>
      <c r="BV205" s="86"/>
      <c r="BY205" s="86"/>
      <c r="BZ205" s="86"/>
      <c r="CC205" s="86"/>
      <c r="CD205" s="86"/>
      <c r="CG205" s="86"/>
      <c r="CH205" s="86"/>
      <c r="CK205" s="86"/>
      <c r="CL205" s="86"/>
      <c r="CO205" s="86"/>
      <c r="CP205" s="86"/>
      <c r="CS205" s="86"/>
      <c r="CT205" s="86"/>
      <c r="CW205" s="86"/>
      <c r="CX205" s="86"/>
      <c r="DA205" s="86"/>
      <c r="DB205" s="86"/>
      <c r="DE205" s="86"/>
      <c r="DF205" s="86"/>
      <c r="DI205" s="86"/>
      <c r="DJ205" s="86"/>
      <c r="DM205" s="86"/>
      <c r="DN205" s="86"/>
      <c r="DQ205" s="86"/>
      <c r="DR205" s="86"/>
      <c r="DU205" s="86"/>
      <c r="DV205" s="86"/>
      <c r="DY205" s="86"/>
      <c r="DZ205" s="86"/>
      <c r="EC205" s="86"/>
      <c r="ED205" s="86"/>
      <c r="EG205" s="86"/>
      <c r="EH205" s="86"/>
      <c r="EK205" s="86"/>
      <c r="EL205" s="86"/>
      <c r="EO205" s="86"/>
      <c r="EP205" s="86"/>
      <c r="ES205" s="86"/>
      <c r="ET205" s="86"/>
      <c r="EW205" s="86"/>
      <c r="EX205" s="86"/>
      <c r="FA205" s="86"/>
      <c r="FB205" s="86"/>
      <c r="FE205" s="86"/>
      <c r="FF205" s="86"/>
      <c r="FI205" s="86"/>
      <c r="FJ205" s="86"/>
      <c r="FM205" s="86"/>
      <c r="FN205" s="86"/>
      <c r="FQ205" s="86"/>
      <c r="FR205" s="86"/>
      <c r="FU205" s="86"/>
      <c r="FV205" s="86"/>
      <c r="FY205" s="86"/>
      <c r="FZ205" s="86"/>
      <c r="GC205" s="86"/>
      <c r="GD205" s="86"/>
      <c r="GG205" s="86"/>
      <c r="GH205" s="86"/>
      <c r="GK205" s="86"/>
      <c r="GL205" s="86"/>
    </row>
  </sheetData>
  <sheetProtection sheet="1" objects="1" scenarios="1"/>
  <autoFilter ref="A1:D204" xr:uid="{00000000-0001-0000-0400-000000000000}">
    <filterColumn colId="3">
      <colorFilter dxfId="28"/>
    </filterColumn>
  </autoFilter>
  <sortState xmlns:xlrd2="http://schemas.microsoft.com/office/spreadsheetml/2017/richdata2" ref="A2:C204">
    <sortCondition ref="A1"/>
  </sortState>
  <phoneticPr fontId="0" type="noConversion"/>
  <conditionalFormatting sqref="C201:D201">
    <cfRule type="cellIs" dxfId="27" priority="117" stopIfTrue="1" operator="lessThan">
      <formula>#REF!</formula>
    </cfRule>
    <cfRule type="cellIs" dxfId="26" priority="118" stopIfTrue="1" operator="greaterThan">
      <formula>#REF!</formula>
    </cfRule>
  </conditionalFormatting>
  <conditionalFormatting sqref="C201:D201">
    <cfRule type="cellIs" dxfId="25" priority="119" stopIfTrue="1" operator="lessThan">
      <formula>#REF!</formula>
    </cfRule>
    <cfRule type="cellIs" dxfId="24" priority="120" stopIfTrue="1" operator="greaterThan">
      <formula>#REF!</formula>
    </cfRule>
  </conditionalFormatting>
  <conditionalFormatting sqref="C2:D200">
    <cfRule type="cellIs" dxfId="23" priority="5" stopIfTrue="1" operator="lessThan">
      <formula>#REF!</formula>
    </cfRule>
    <cfRule type="cellIs" dxfId="22" priority="6" stopIfTrue="1" operator="greaterThan">
      <formula>#REF!</formula>
    </cfRule>
  </conditionalFormatting>
  <conditionalFormatting sqref="C2:D200">
    <cfRule type="cellIs" dxfId="21" priority="7" stopIfTrue="1" operator="lessThan">
      <formula>#REF!</formula>
    </cfRule>
    <cfRule type="cellIs" dxfId="20" priority="8" stopIfTrue="1" operator="greaterThan">
      <formula>#REF!</formula>
    </cfRule>
  </conditionalFormatting>
  <conditionalFormatting sqref="C202:D204">
    <cfRule type="cellIs" dxfId="19" priority="1" stopIfTrue="1" operator="lessThan">
      <formula>#REF!</formula>
    </cfRule>
    <cfRule type="cellIs" dxfId="18" priority="2" stopIfTrue="1" operator="greaterThan">
      <formula>#REF!</formula>
    </cfRule>
  </conditionalFormatting>
  <conditionalFormatting sqref="C202:D204">
    <cfRule type="cellIs" dxfId="17" priority="3" stopIfTrue="1" operator="lessThan">
      <formula>#REF!</formula>
    </cfRule>
    <cfRule type="cellIs" dxfId="16" priority="4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75" fitToHeight="0" orientation="portrait" r:id="rId1"/>
  <headerFooter>
    <oddHeader>&amp;L&amp;G&amp;CRORAIMA ENERGIA S/A 
LOTE 07 -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203"/>
  <sheetViews>
    <sheetView showGridLines="0" tabSelected="1" view="pageBreakPreview" zoomScale="120" zoomScaleNormal="120" zoomScaleSheetLayoutView="120" workbookViewId="0">
      <pane ySplit="5" topLeftCell="A76" activePane="bottomLeft" state="frozen"/>
      <selection activeCell="B15" sqref="B15:F15"/>
      <selection pane="bottomLeft" activeCell="D80" sqref="D80"/>
    </sheetView>
  </sheetViews>
  <sheetFormatPr defaultRowHeight="12.75" x14ac:dyDescent="0.2"/>
  <cols>
    <col min="1" max="1" width="6.140625" style="381" customWidth="1"/>
    <col min="2" max="2" width="42.85546875" style="382" customWidth="1"/>
    <col min="3" max="3" width="5.7109375" style="381" bestFit="1" customWidth="1"/>
    <col min="4" max="4" width="14.28515625" style="327" bestFit="1" customWidth="1"/>
    <col min="5" max="5" width="9.140625" style="327" customWidth="1"/>
    <col min="6" max="7" width="12.85546875" style="327" customWidth="1"/>
    <col min="8" max="8" width="19.28515625" style="327" bestFit="1" customWidth="1"/>
    <col min="9" max="9" width="14.140625" style="384" customWidth="1"/>
    <col min="10" max="10" width="18.140625" style="348" customWidth="1"/>
    <col min="11" max="11" width="14" style="330" customWidth="1"/>
    <col min="12" max="16384" width="9.140625" style="330"/>
  </cols>
  <sheetData>
    <row r="1" spans="1:10" ht="76.5" customHeight="1" x14ac:dyDescent="0.2">
      <c r="A1" s="487" t="s">
        <v>694</v>
      </c>
      <c r="B1" s="488"/>
      <c r="C1" s="488"/>
      <c r="D1" s="488"/>
      <c r="E1" s="488"/>
      <c r="F1" s="488"/>
      <c r="G1" s="488"/>
      <c r="H1" s="488"/>
      <c r="I1" s="488"/>
      <c r="J1" s="488"/>
    </row>
    <row r="2" spans="1:10" x14ac:dyDescent="0.2">
      <c r="A2" s="489" t="s">
        <v>792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0" x14ac:dyDescent="0.2">
      <c r="A3" s="489" t="s">
        <v>779</v>
      </c>
      <c r="B3" s="489"/>
      <c r="C3" s="489"/>
      <c r="D3" s="489"/>
      <c r="E3" s="489"/>
      <c r="F3" s="489"/>
      <c r="G3" s="489"/>
      <c r="H3" s="489"/>
      <c r="I3" s="489"/>
      <c r="J3" s="489"/>
    </row>
    <row r="4" spans="1:10" x14ac:dyDescent="0.2">
      <c r="A4" s="489" t="s">
        <v>778</v>
      </c>
      <c r="B4" s="489"/>
      <c r="C4" s="489"/>
      <c r="D4" s="489"/>
      <c r="E4" s="489"/>
      <c r="F4" s="489"/>
      <c r="G4" s="489"/>
      <c r="H4" s="489"/>
      <c r="I4" s="489"/>
      <c r="J4" s="489"/>
    </row>
    <row r="5" spans="1:10" s="337" customFormat="1" ht="37.5" customHeight="1" x14ac:dyDescent="0.2">
      <c r="A5" s="332" t="s">
        <v>0</v>
      </c>
      <c r="B5" s="333" t="s">
        <v>750</v>
      </c>
      <c r="C5" s="334" t="s">
        <v>1</v>
      </c>
      <c r="D5" s="320" t="s">
        <v>443</v>
      </c>
      <c r="E5" s="335" t="s">
        <v>444</v>
      </c>
      <c r="F5" s="335" t="s">
        <v>445</v>
      </c>
      <c r="G5" s="335" t="s">
        <v>759</v>
      </c>
      <c r="H5" s="335" t="s">
        <v>760</v>
      </c>
      <c r="I5" s="335" t="s">
        <v>446</v>
      </c>
      <c r="J5" s="336" t="s">
        <v>447</v>
      </c>
    </row>
    <row r="6" spans="1:10" ht="29.25" customHeight="1" x14ac:dyDescent="0.2">
      <c r="A6" s="332">
        <v>1</v>
      </c>
      <c r="B6" s="338" t="s">
        <v>407</v>
      </c>
      <c r="C6" s="339"/>
      <c r="D6" s="321"/>
      <c r="E6" s="321"/>
      <c r="F6" s="321"/>
      <c r="G6" s="321"/>
      <c r="H6" s="321"/>
      <c r="I6" s="321"/>
      <c r="J6" s="340" t="s">
        <v>651</v>
      </c>
    </row>
    <row r="7" spans="1:10" ht="29.25" customHeight="1" x14ac:dyDescent="0.2">
      <c r="A7" s="341" t="s">
        <v>406</v>
      </c>
      <c r="B7" s="342" t="s">
        <v>592</v>
      </c>
      <c r="C7" s="343" t="s">
        <v>27</v>
      </c>
      <c r="D7" s="322">
        <v>1</v>
      </c>
      <c r="E7" s="322"/>
      <c r="F7" s="322"/>
      <c r="G7" s="322"/>
      <c r="H7" s="322"/>
      <c r="I7" s="344">
        <v>0</v>
      </c>
      <c r="J7" s="345">
        <f>ROUND(D7*I7,2)</f>
        <v>0</v>
      </c>
    </row>
    <row r="8" spans="1:10" s="347" customFormat="1" ht="29.25" customHeight="1" x14ac:dyDescent="0.2">
      <c r="A8" s="490" t="s">
        <v>428</v>
      </c>
      <c r="B8" s="491"/>
      <c r="C8" s="491"/>
      <c r="D8" s="492"/>
      <c r="E8" s="491"/>
      <c r="F8" s="491"/>
      <c r="G8" s="491"/>
      <c r="H8" s="491"/>
      <c r="I8" s="493"/>
      <c r="J8" s="346">
        <f>SUM(J7:J7)</f>
        <v>0</v>
      </c>
    </row>
    <row r="9" spans="1:10" ht="29.25" customHeight="1" x14ac:dyDescent="0.2">
      <c r="A9" s="332">
        <v>2</v>
      </c>
      <c r="B9" s="338" t="s">
        <v>442</v>
      </c>
      <c r="C9" s="339"/>
      <c r="D9" s="321"/>
      <c r="E9" s="321"/>
      <c r="F9" s="321"/>
      <c r="G9" s="321"/>
      <c r="H9" s="321"/>
      <c r="I9" s="321"/>
      <c r="J9" s="340" t="s">
        <v>651</v>
      </c>
    </row>
    <row r="10" spans="1:10" ht="12.75" customHeight="1" x14ac:dyDescent="0.2">
      <c r="A10" s="278" t="s">
        <v>3</v>
      </c>
      <c r="B10" s="276" t="s">
        <v>732</v>
      </c>
      <c r="C10" s="278" t="s">
        <v>4</v>
      </c>
      <c r="D10" s="429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customHeight="1" x14ac:dyDescent="0.2">
      <c r="A11" s="278" t="s">
        <v>5</v>
      </c>
      <c r="B11" s="276" t="s">
        <v>269</v>
      </c>
      <c r="C11" s="278" t="s">
        <v>4</v>
      </c>
      <c r="D11" s="429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customHeight="1" x14ac:dyDescent="0.2">
      <c r="A12" s="278" t="s">
        <v>6</v>
      </c>
      <c r="B12" s="276" t="s">
        <v>137</v>
      </c>
      <c r="C12" s="278" t="s">
        <v>4</v>
      </c>
      <c r="D12" s="429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customHeight="1" x14ac:dyDescent="0.2">
      <c r="A13" s="278" t="s">
        <v>7</v>
      </c>
      <c r="B13" s="276" t="s">
        <v>733</v>
      </c>
      <c r="C13" s="278" t="s">
        <v>4</v>
      </c>
      <c r="D13" s="429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customHeight="1" x14ac:dyDescent="0.2">
      <c r="A14" s="278" t="s">
        <v>8</v>
      </c>
      <c r="B14" s="276" t="s">
        <v>268</v>
      </c>
      <c r="C14" s="278" t="s">
        <v>4</v>
      </c>
      <c r="D14" s="429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customHeight="1" x14ac:dyDescent="0.2">
      <c r="A15" s="278" t="s">
        <v>9</v>
      </c>
      <c r="B15" s="276" t="s">
        <v>138</v>
      </c>
      <c r="C15" s="278" t="s">
        <v>4</v>
      </c>
      <c r="D15" s="429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734</v>
      </c>
      <c r="C16" s="278" t="s">
        <v>4</v>
      </c>
      <c r="D16" s="429">
        <v>7</v>
      </c>
      <c r="E16" s="280">
        <f>IF(D16=0,0,VLOOKUP(B16,Composições!$B:$K,10,FALSE))</f>
        <v>5.5</v>
      </c>
      <c r="F16" s="280">
        <f t="shared" si="0"/>
        <v>38.5</v>
      </c>
      <c r="G16" s="280">
        <f>E16*'Composições Custo-hora'!$C$78*('BDI '!$D$44+1)</f>
        <v>295.93</v>
      </c>
      <c r="H16" s="280">
        <f t="shared" si="1"/>
        <v>2071.5100000000002</v>
      </c>
      <c r="I16" s="281">
        <f>IF(D16=0,0,VLOOKUP(B16,Composições!$B:$K,8,FALSE))</f>
        <v>1654.39</v>
      </c>
      <c r="J16" s="282">
        <f>IF(D16=0,0,VLOOKUP(B16,Composições!$B:$K,9,FALSE))</f>
        <v>11216.17</v>
      </c>
    </row>
    <row r="17" spans="1:10" ht="12.75" customHeight="1" x14ac:dyDescent="0.2">
      <c r="A17" s="278" t="s">
        <v>11</v>
      </c>
      <c r="B17" s="276" t="s">
        <v>270</v>
      </c>
      <c r="C17" s="278" t="s">
        <v>4</v>
      </c>
      <c r="D17" s="429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customHeight="1" x14ac:dyDescent="0.2">
      <c r="A18" s="278" t="s">
        <v>12</v>
      </c>
      <c r="B18" s="276" t="s">
        <v>139</v>
      </c>
      <c r="C18" s="278" t="s">
        <v>4</v>
      </c>
      <c r="D18" s="429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customHeight="1" x14ac:dyDescent="0.2">
      <c r="A19" s="278" t="s">
        <v>13</v>
      </c>
      <c r="B19" s="276" t="s">
        <v>735</v>
      </c>
      <c r="C19" s="278" t="s">
        <v>4</v>
      </c>
      <c r="D19" s="429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customHeight="1" x14ac:dyDescent="0.2">
      <c r="A20" s="278" t="s">
        <v>14</v>
      </c>
      <c r="B20" s="276" t="s">
        <v>271</v>
      </c>
      <c r="C20" s="278" t="s">
        <v>4</v>
      </c>
      <c r="D20" s="429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customHeight="1" x14ac:dyDescent="0.2">
      <c r="A21" s="278" t="s">
        <v>15</v>
      </c>
      <c r="B21" s="276" t="s">
        <v>140</v>
      </c>
      <c r="C21" s="278" t="s">
        <v>4</v>
      </c>
      <c r="D21" s="429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customHeight="1" x14ac:dyDescent="0.2">
      <c r="A22" s="278" t="s">
        <v>16</v>
      </c>
      <c r="B22" s="276" t="s">
        <v>230</v>
      </c>
      <c r="C22" s="278" t="s">
        <v>4</v>
      </c>
      <c r="D22" s="429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customHeight="1" x14ac:dyDescent="0.2">
      <c r="A23" s="278" t="s">
        <v>17</v>
      </c>
      <c r="B23" s="276" t="s">
        <v>231</v>
      </c>
      <c r="C23" s="278" t="s">
        <v>4</v>
      </c>
      <c r="D23" s="429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customHeight="1" x14ac:dyDescent="0.2">
      <c r="A24" s="278" t="s">
        <v>18</v>
      </c>
      <c r="B24" s="276" t="s">
        <v>288</v>
      </c>
      <c r="C24" s="278" t="s">
        <v>4</v>
      </c>
      <c r="D24" s="429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customHeight="1" x14ac:dyDescent="0.2">
      <c r="A25" s="278" t="s">
        <v>19</v>
      </c>
      <c r="B25" s="276" t="s">
        <v>289</v>
      </c>
      <c r="C25" s="278" t="s">
        <v>4</v>
      </c>
      <c r="D25" s="429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701</v>
      </c>
      <c r="C26" s="278" t="s">
        <v>4</v>
      </c>
      <c r="D26" s="429">
        <v>218</v>
      </c>
      <c r="E26" s="280">
        <f>IF(D26=0,0,VLOOKUP(B26,Composições!$B:$K,10,FALSE))</f>
        <v>3.5</v>
      </c>
      <c r="F26" s="280">
        <f>D26*E26</f>
        <v>763</v>
      </c>
      <c r="G26" s="280">
        <f>E26*'Composições Custo-hora'!$C$78*('BDI '!$D$44+1)</f>
        <v>188.32</v>
      </c>
      <c r="H26" s="280">
        <f t="shared" si="1"/>
        <v>41053.760000000002</v>
      </c>
      <c r="I26" s="281">
        <f>IF(D26=0,0,VLOOKUP(B26,Composições!$B:$K,8,FALSE))</f>
        <v>1296.1099999999999</v>
      </c>
      <c r="J26" s="282">
        <f>IF(D26=0,0,VLOOKUP(B26,Composições!$B:$K,9,FALSE))</f>
        <v>282551.98</v>
      </c>
    </row>
    <row r="27" spans="1:10" ht="12.75" customHeight="1" x14ac:dyDescent="0.2">
      <c r="A27" s="278" t="s">
        <v>196</v>
      </c>
      <c r="B27" s="276" t="s">
        <v>302</v>
      </c>
      <c r="C27" s="278" t="s">
        <v>4</v>
      </c>
      <c r="D27" s="429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704</v>
      </c>
      <c r="C28" s="278" t="s">
        <v>4</v>
      </c>
      <c r="D28" s="429">
        <v>166</v>
      </c>
      <c r="E28" s="280">
        <f>IF(D28=0,0,VLOOKUP(B28,Composições!$B:$K,10,FALSE))</f>
        <v>4.5</v>
      </c>
      <c r="F28" s="280">
        <f t="shared" si="0"/>
        <v>747</v>
      </c>
      <c r="G28" s="280">
        <f>E28*'Composições Custo-hora'!$C$78*('BDI '!$D$44+1)</f>
        <v>242.13</v>
      </c>
      <c r="H28" s="280">
        <f t="shared" si="1"/>
        <v>40193.58</v>
      </c>
      <c r="I28" s="281">
        <f>IF(D28=0,0,VLOOKUP(B28,Composições!$B:$K,8,FALSE))</f>
        <v>2647.37</v>
      </c>
      <c r="J28" s="282">
        <f>IF(D28=0,0,VLOOKUP(B28,Composições!$B:$K,9,FALSE))</f>
        <v>429324.14</v>
      </c>
    </row>
    <row r="29" spans="1:10" ht="12.75" customHeight="1" x14ac:dyDescent="0.2">
      <c r="A29" s="278" t="s">
        <v>21</v>
      </c>
      <c r="B29" s="276" t="s">
        <v>303</v>
      </c>
      <c r="C29" s="278" t="s">
        <v>4</v>
      </c>
      <c r="D29" s="429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customHeight="1" x14ac:dyDescent="0.2">
      <c r="A30" s="278" t="s">
        <v>22</v>
      </c>
      <c r="B30" s="276" t="s">
        <v>708</v>
      </c>
      <c r="C30" s="278" t="s">
        <v>4</v>
      </c>
      <c r="D30" s="429">
        <v>0</v>
      </c>
      <c r="E30" s="280">
        <f>IF(D30=0,0,VLOOKUP(B30,Composições!$B:$K,10,FALSE))</f>
        <v>0</v>
      </c>
      <c r="F30" s="280">
        <f t="shared" si="0"/>
        <v>0</v>
      </c>
      <c r="G30" s="280">
        <f>E30*'Composições Custo-hora'!$C$78*('BDI '!$D$44+1)</f>
        <v>0</v>
      </c>
      <c r="H30" s="280">
        <f t="shared" si="1"/>
        <v>0</v>
      </c>
      <c r="I30" s="281">
        <f>IF(D30=0,0,VLOOKUP(B30,Composições!$B:$K,8,FALSE))</f>
        <v>0</v>
      </c>
      <c r="J30" s="282">
        <f>IF(D30=0,0,VLOOKUP(B30,Composições!$B:$K,9,FALSE))</f>
        <v>0</v>
      </c>
    </row>
    <row r="31" spans="1:10" x14ac:dyDescent="0.2">
      <c r="A31" s="278" t="s">
        <v>23</v>
      </c>
      <c r="B31" s="276" t="s">
        <v>167</v>
      </c>
      <c r="C31" s="278" t="s">
        <v>4</v>
      </c>
      <c r="D31" s="429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714</v>
      </c>
      <c r="C32" s="278" t="s">
        <v>4</v>
      </c>
      <c r="D32" s="429">
        <v>43</v>
      </c>
      <c r="E32" s="280">
        <f>IF(D32=0,0,VLOOKUP(B32,Composições!$B:$K,10,FALSE))</f>
        <v>6</v>
      </c>
      <c r="F32" s="280">
        <f t="shared" si="0"/>
        <v>258</v>
      </c>
      <c r="G32" s="280">
        <f>E32*'Composições Custo-hora'!$C$78*('BDI '!$D$44+1)</f>
        <v>322.83999999999997</v>
      </c>
      <c r="H32" s="280">
        <f t="shared" si="1"/>
        <v>13882.12</v>
      </c>
      <c r="I32" s="281">
        <f>IF(D32=0,0,VLOOKUP(B32,Composições!$B:$K,8,FALSE))</f>
        <v>3661.75</v>
      </c>
      <c r="J32" s="282">
        <f>IF(D32=0,0,VLOOKUP(B32,Composições!$B:$K,9,FALSE))</f>
        <v>152976.37</v>
      </c>
    </row>
    <row r="33" spans="1:10" ht="12.75" customHeight="1" x14ac:dyDescent="0.2">
      <c r="A33" s="278" t="s">
        <v>25</v>
      </c>
      <c r="B33" s="276" t="s">
        <v>168</v>
      </c>
      <c r="C33" s="278" t="s">
        <v>4</v>
      </c>
      <c r="D33" s="429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customHeight="1" x14ac:dyDescent="0.2">
      <c r="A34" s="278" t="s">
        <v>26</v>
      </c>
      <c r="B34" s="276" t="s">
        <v>729</v>
      </c>
      <c r="C34" s="278" t="s">
        <v>4</v>
      </c>
      <c r="D34" s="429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customHeight="1" x14ac:dyDescent="0.2">
      <c r="A35" s="278" t="s">
        <v>463</v>
      </c>
      <c r="B35" s="277" t="s">
        <v>337</v>
      </c>
      <c r="C35" s="278" t="s">
        <v>4</v>
      </c>
      <c r="D35" s="429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x14ac:dyDescent="0.2">
      <c r="A36" s="278" t="s">
        <v>464</v>
      </c>
      <c r="B36" s="276" t="s">
        <v>143</v>
      </c>
      <c r="C36" s="278" t="s">
        <v>4</v>
      </c>
      <c r="D36" s="429">
        <v>0</v>
      </c>
      <c r="E36" s="280">
        <f>IF(D36=0,0,VLOOKUP(B36,Composições!$B:$K,10,FALSE))</f>
        <v>0</v>
      </c>
      <c r="F36" s="280">
        <f t="shared" si="0"/>
        <v>0</v>
      </c>
      <c r="G36" s="280">
        <f>E36*'Composições Custo-hora'!$C$78*('BDI '!$D$44+1)</f>
        <v>0</v>
      </c>
      <c r="H36" s="280">
        <f t="shared" si="1"/>
        <v>0</v>
      </c>
      <c r="I36" s="281">
        <f>IF(D36=0,0,VLOOKUP(B36,Composições!$B:$K,8,FALSE))</f>
        <v>0</v>
      </c>
      <c r="J36" s="282">
        <f>IF(D36=0,0,VLOOKUP(B36,Composições!$B:$K,9,FALSE))</f>
        <v>0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9">
        <v>343</v>
      </c>
      <c r="E37" s="280">
        <f>IF(D37=0,0,VLOOKUP(B37,Composições!$B:$K,10,FALSE))</f>
        <v>1</v>
      </c>
      <c r="F37" s="280">
        <f t="shared" si="0"/>
        <v>343</v>
      </c>
      <c r="G37" s="280">
        <f>E37*'Composições Custo-hora'!$C$78*('BDI '!$D$44+1)</f>
        <v>53.81</v>
      </c>
      <c r="H37" s="280">
        <f t="shared" si="1"/>
        <v>18456.830000000002</v>
      </c>
      <c r="I37" s="281">
        <f>IF(D37=0,0,VLOOKUP(B37,Composições!$B:$K,8,FALSE))</f>
        <v>353.25</v>
      </c>
      <c r="J37" s="282">
        <f>IF(D37=0,0,VLOOKUP(B37,Composições!$B:$K,9,FALSE))</f>
        <v>121164.75</v>
      </c>
    </row>
    <row r="38" spans="1:10" x14ac:dyDescent="0.2">
      <c r="A38" s="278" t="s">
        <v>126</v>
      </c>
      <c r="B38" s="276" t="s">
        <v>144</v>
      </c>
      <c r="C38" s="278" t="s">
        <v>4</v>
      </c>
      <c r="D38" s="429">
        <v>0</v>
      </c>
      <c r="E38" s="280">
        <f>IF(D38=0,0,VLOOKUP(B38,Composições!$B:$K,10,FALSE))</f>
        <v>0</v>
      </c>
      <c r="F38" s="280">
        <f t="shared" si="0"/>
        <v>0</v>
      </c>
      <c r="G38" s="280">
        <f>E38*'Composições Custo-hora'!$C$78*('BDI '!$D$44+1)</f>
        <v>0</v>
      </c>
      <c r="H38" s="280">
        <f t="shared" si="1"/>
        <v>0</v>
      </c>
      <c r="I38" s="281">
        <f>IF(D38=0,0,VLOOKUP(B38,Composições!$B:$K,8,FALSE))</f>
        <v>0</v>
      </c>
      <c r="J38" s="282">
        <f>IF(D38=0,0,VLOOKUP(B38,Composições!$B:$K,9,FALSE))</f>
        <v>0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9">
        <v>206</v>
      </c>
      <c r="E39" s="280">
        <f>IF(D39=0,0,VLOOKUP(B39,Composições!$B:$K,10,FALSE))</f>
        <v>1</v>
      </c>
      <c r="F39" s="280">
        <f t="shared" si="0"/>
        <v>206</v>
      </c>
      <c r="G39" s="280">
        <f>E39*'Composições Custo-hora'!$C$78*('BDI '!$D$44+1)</f>
        <v>53.81</v>
      </c>
      <c r="H39" s="280">
        <f t="shared" si="1"/>
        <v>11084.86</v>
      </c>
      <c r="I39" s="281">
        <f>IF(D39=0,0,VLOOKUP(B39,Composições!$B:$K,8,FALSE))</f>
        <v>637.54</v>
      </c>
      <c r="J39" s="282">
        <f>IF(D39=0,0,VLOOKUP(B39,Composições!$B:$K,9,FALSE))</f>
        <v>131333.24</v>
      </c>
    </row>
    <row r="40" spans="1:10" x14ac:dyDescent="0.2">
      <c r="A40" s="278" t="s">
        <v>128</v>
      </c>
      <c r="B40" s="276" t="s">
        <v>145</v>
      </c>
      <c r="C40" s="278" t="s">
        <v>4</v>
      </c>
      <c r="D40" s="429">
        <v>0</v>
      </c>
      <c r="E40" s="280">
        <f>IF(D40=0,0,VLOOKUP(B40,Composições!$B:$K,10,FALSE))</f>
        <v>0</v>
      </c>
      <c r="F40" s="280">
        <f t="shared" si="0"/>
        <v>0</v>
      </c>
      <c r="G40" s="280">
        <f>E40*'Composições Custo-hora'!$C$78*('BDI '!$D$44+1)</f>
        <v>0</v>
      </c>
      <c r="H40" s="280">
        <f t="shared" si="1"/>
        <v>0</v>
      </c>
      <c r="I40" s="281">
        <f>IF(D40=0,0,VLOOKUP(B40,Composições!$B:$K,8,FALSE))</f>
        <v>0</v>
      </c>
      <c r="J40" s="282">
        <f>IF(D40=0,0,VLOOKUP(B40,Composições!$B:$K,9,FALSE))</f>
        <v>0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9">
        <v>235</v>
      </c>
      <c r="E41" s="280">
        <f>IF(D41=0,0,VLOOKUP(B41,Composições!$B:$K,10,FALSE))</f>
        <v>1</v>
      </c>
      <c r="F41" s="280">
        <f t="shared" si="0"/>
        <v>235</v>
      </c>
      <c r="G41" s="280">
        <f>E41*'Composições Custo-hora'!$C$78*('BDI '!$D$44+1)</f>
        <v>53.81</v>
      </c>
      <c r="H41" s="280">
        <f t="shared" si="1"/>
        <v>12645.35</v>
      </c>
      <c r="I41" s="281">
        <f>IF(D41=0,0,VLOOKUP(B41,Composições!$B:$K,8,FALSE))</f>
        <v>297.97000000000003</v>
      </c>
      <c r="J41" s="282">
        <f>IF(D41=0,0,VLOOKUP(B41,Composições!$B:$K,9,FALSE))</f>
        <v>70022.95</v>
      </c>
    </row>
    <row r="42" spans="1:10" x14ac:dyDescent="0.2">
      <c r="A42" s="278" t="s">
        <v>130</v>
      </c>
      <c r="B42" s="276" t="s">
        <v>146</v>
      </c>
      <c r="C42" s="278" t="s">
        <v>4</v>
      </c>
      <c r="D42" s="429">
        <v>0</v>
      </c>
      <c r="E42" s="280">
        <f>IF(D42=0,0,VLOOKUP(B42,Composições!$B:$K,10,FALSE))</f>
        <v>0</v>
      </c>
      <c r="F42" s="280">
        <f t="shared" si="0"/>
        <v>0</v>
      </c>
      <c r="G42" s="280">
        <f>E42*'Composições Custo-hora'!$C$78*('BDI '!$D$44+1)</f>
        <v>0</v>
      </c>
      <c r="H42" s="280">
        <f t="shared" si="1"/>
        <v>0</v>
      </c>
      <c r="I42" s="281">
        <f>IF(D42=0,0,VLOOKUP(B42,Composições!$B:$K,8,FALSE))</f>
        <v>0</v>
      </c>
      <c r="J42" s="282">
        <f>IF(D42=0,0,VLOOKUP(B42,Composições!$B:$K,9,FALSE))</f>
        <v>0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9">
        <v>33</v>
      </c>
      <c r="E43" s="280">
        <f>IF(D43=0,0,VLOOKUP(B43,Composições!$B:$K,10,FALSE))</f>
        <v>1</v>
      </c>
      <c r="F43" s="280">
        <f t="shared" ref="F43:F75" si="3">D43*E43</f>
        <v>33</v>
      </c>
      <c r="G43" s="280">
        <f>E43*'Composições Custo-hora'!$C$78*('BDI '!$D$44+1)</f>
        <v>53.81</v>
      </c>
      <c r="H43" s="280">
        <f t="shared" si="1"/>
        <v>1775.73</v>
      </c>
      <c r="I43" s="281">
        <f>IF(D43=0,0,VLOOKUP(B43,Composições!$B:$K,8,FALSE))</f>
        <v>921.92</v>
      </c>
      <c r="J43" s="282">
        <f>IF(D43=0,0,VLOOKUP(B43,Composições!$B:$K,9,FALSE))</f>
        <v>30423.360000000001</v>
      </c>
    </row>
    <row r="44" spans="1:10" ht="12.75" customHeight="1" x14ac:dyDescent="0.2">
      <c r="A44" s="278" t="s">
        <v>132</v>
      </c>
      <c r="B44" s="276" t="s">
        <v>730</v>
      </c>
      <c r="C44" s="278" t="s">
        <v>4</v>
      </c>
      <c r="D44" s="429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customHeight="1" x14ac:dyDescent="0.2">
      <c r="A45" s="278" t="s">
        <v>133</v>
      </c>
      <c r="B45" s="276" t="s">
        <v>731</v>
      </c>
      <c r="C45" s="278" t="s">
        <v>4</v>
      </c>
      <c r="D45" s="429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customHeight="1" x14ac:dyDescent="0.2">
      <c r="A46" s="278" t="s">
        <v>134</v>
      </c>
      <c r="B46" s="276" t="s">
        <v>155</v>
      </c>
      <c r="C46" s="278" t="s">
        <v>4</v>
      </c>
      <c r="D46" s="429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customHeight="1" x14ac:dyDescent="0.2">
      <c r="A47" s="278" t="s">
        <v>135</v>
      </c>
      <c r="B47" s="276" t="s">
        <v>154</v>
      </c>
      <c r="C47" s="278" t="s">
        <v>4</v>
      </c>
      <c r="D47" s="429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customHeight="1" x14ac:dyDescent="0.2">
      <c r="A48" s="278" t="s">
        <v>136</v>
      </c>
      <c r="B48" s="276" t="s">
        <v>153</v>
      </c>
      <c r="C48" s="278" t="s">
        <v>4</v>
      </c>
      <c r="D48" s="429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customHeight="1" x14ac:dyDescent="0.2">
      <c r="A49" s="278" t="s">
        <v>195</v>
      </c>
      <c r="B49" s="276" t="s">
        <v>152</v>
      </c>
      <c r="C49" s="278" t="s">
        <v>4</v>
      </c>
      <c r="D49" s="429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customHeight="1" x14ac:dyDescent="0.2">
      <c r="A50" s="278" t="s">
        <v>198</v>
      </c>
      <c r="B50" s="276" t="s">
        <v>151</v>
      </c>
      <c r="C50" s="278" t="s">
        <v>4</v>
      </c>
      <c r="D50" s="429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customHeight="1" x14ac:dyDescent="0.2">
      <c r="A51" s="278" t="s">
        <v>199</v>
      </c>
      <c r="B51" s="276" t="s">
        <v>156</v>
      </c>
      <c r="C51" s="278" t="s">
        <v>4</v>
      </c>
      <c r="D51" s="429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customHeight="1" x14ac:dyDescent="0.2">
      <c r="A52" s="278" t="s">
        <v>466</v>
      </c>
      <c r="B52" s="276" t="s">
        <v>157</v>
      </c>
      <c r="C52" s="278" t="s">
        <v>4</v>
      </c>
      <c r="D52" s="429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customHeight="1" x14ac:dyDescent="0.2">
      <c r="A53" s="278" t="s">
        <v>467</v>
      </c>
      <c r="B53" s="276" t="s">
        <v>158</v>
      </c>
      <c r="C53" s="278" t="s">
        <v>4</v>
      </c>
      <c r="D53" s="429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customHeight="1" x14ac:dyDescent="0.2">
      <c r="A54" s="278" t="s">
        <v>468</v>
      </c>
      <c r="B54" s="276" t="s">
        <v>159</v>
      </c>
      <c r="C54" s="278" t="s">
        <v>4</v>
      </c>
      <c r="D54" s="429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customHeight="1" x14ac:dyDescent="0.2">
      <c r="A55" s="278" t="s">
        <v>200</v>
      </c>
      <c r="B55" s="276" t="s">
        <v>160</v>
      </c>
      <c r="C55" s="278" t="s">
        <v>4</v>
      </c>
      <c r="D55" s="429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customHeight="1" x14ac:dyDescent="0.2">
      <c r="A56" s="278" t="s">
        <v>201</v>
      </c>
      <c r="B56" s="276" t="s">
        <v>161</v>
      </c>
      <c r="C56" s="278" t="s">
        <v>4</v>
      </c>
      <c r="D56" s="429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customHeight="1" x14ac:dyDescent="0.2">
      <c r="A57" s="278" t="s">
        <v>202</v>
      </c>
      <c r="B57" s="276" t="s">
        <v>162</v>
      </c>
      <c r="C57" s="278" t="s">
        <v>4</v>
      </c>
      <c r="D57" s="429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customHeight="1" x14ac:dyDescent="0.2">
      <c r="A58" s="278" t="s">
        <v>469</v>
      </c>
      <c r="B58" s="276" t="s">
        <v>163</v>
      </c>
      <c r="C58" s="278" t="s">
        <v>4</v>
      </c>
      <c r="D58" s="429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customHeight="1" x14ac:dyDescent="0.2">
      <c r="A59" s="278" t="s">
        <v>203</v>
      </c>
      <c r="B59" s="276" t="s">
        <v>164</v>
      </c>
      <c r="C59" s="278" t="s">
        <v>4</v>
      </c>
      <c r="D59" s="429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customHeight="1" x14ac:dyDescent="0.2">
      <c r="A60" s="278" t="s">
        <v>204</v>
      </c>
      <c r="B60" s="276" t="s">
        <v>165</v>
      </c>
      <c r="C60" s="278" t="s">
        <v>4</v>
      </c>
      <c r="D60" s="429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customHeight="1" x14ac:dyDescent="0.2">
      <c r="A61" s="278" t="s">
        <v>205</v>
      </c>
      <c r="B61" s="276" t="s">
        <v>166</v>
      </c>
      <c r="C61" s="278" t="s">
        <v>4</v>
      </c>
      <c r="D61" s="429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9">
        <v>81</v>
      </c>
      <c r="E62" s="280">
        <f>IF(D62=0,0,VLOOKUP(B62,Composições!$B:$K,10,FALSE))</f>
        <v>9.36</v>
      </c>
      <c r="F62" s="280">
        <f t="shared" si="3"/>
        <v>758.16</v>
      </c>
      <c r="G62" s="280">
        <f>E62*'Composições Custo-hora'!$C$78*('BDI '!$D$44+1)</f>
        <v>503.62</v>
      </c>
      <c r="H62" s="280">
        <f t="shared" si="1"/>
        <v>40793.22</v>
      </c>
      <c r="I62" s="281">
        <f>IF(D62=0,0,VLOOKUP(B62,Composições!$B:$K,8,FALSE))</f>
        <v>2291.92</v>
      </c>
      <c r="J62" s="282">
        <f>IF(D62=0,0,VLOOKUP(B62,Composições!$B:$K,9,FALSE))</f>
        <v>185645.12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9">
        <v>2</v>
      </c>
      <c r="E63" s="280">
        <f>IF(D63=0,0,VLOOKUP(B63,Composições!$B:$K,10,FALSE))</f>
        <v>9.36</v>
      </c>
      <c r="F63" s="280">
        <f t="shared" si="3"/>
        <v>18.72</v>
      </c>
      <c r="G63" s="280">
        <f>E63*'Composições Custo-hora'!$C$78*('BDI '!$D$44+1)</f>
        <v>503.62</v>
      </c>
      <c r="H63" s="280">
        <f t="shared" si="1"/>
        <v>1007.24</v>
      </c>
      <c r="I63" s="281">
        <f>IF(D63=0,0,VLOOKUP(B63,Composições!$B:$K,8,FALSE))</f>
        <v>2291.92</v>
      </c>
      <c r="J63" s="282">
        <f>IF(D63=0,0,VLOOKUP(B63,Composições!$B:$K,9,FALSE))</f>
        <v>4583.83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9">
        <v>17</v>
      </c>
      <c r="E64" s="280">
        <f>IF(D64=0,0,VLOOKUP(B64,Composições!$B:$K,10,FALSE))</f>
        <v>9.36</v>
      </c>
      <c r="F64" s="280">
        <f t="shared" si="3"/>
        <v>159.12</v>
      </c>
      <c r="G64" s="280">
        <f>E64*'Composições Custo-hora'!$C$78*('BDI '!$D$44+1)</f>
        <v>503.62</v>
      </c>
      <c r="H64" s="280">
        <f t="shared" si="1"/>
        <v>8561.5400000000009</v>
      </c>
      <c r="I64" s="281">
        <f>IF(D64=0,0,VLOOKUP(B64,Composições!$B:$K,8,FALSE))</f>
        <v>2291.92</v>
      </c>
      <c r="J64" s="282">
        <f>IF(D64=0,0,VLOOKUP(B64,Composições!$B:$K,9,FALSE))</f>
        <v>38962.559999999998</v>
      </c>
    </row>
    <row r="65" spans="1:10" ht="25.5" x14ac:dyDescent="0.2">
      <c r="A65" s="278" t="s">
        <v>207</v>
      </c>
      <c r="B65" s="276" t="s">
        <v>315</v>
      </c>
      <c r="C65" s="278" t="s">
        <v>4</v>
      </c>
      <c r="D65" s="429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x14ac:dyDescent="0.2">
      <c r="A66" s="278" t="s">
        <v>472</v>
      </c>
      <c r="B66" s="276" t="s">
        <v>316</v>
      </c>
      <c r="C66" s="278" t="s">
        <v>4</v>
      </c>
      <c r="D66" s="429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x14ac:dyDescent="0.2">
      <c r="A67" s="278" t="s">
        <v>208</v>
      </c>
      <c r="B67" s="276" t="s">
        <v>317</v>
      </c>
      <c r="C67" s="278" t="s">
        <v>4</v>
      </c>
      <c r="D67" s="429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x14ac:dyDescent="0.2">
      <c r="A68" s="278" t="s">
        <v>209</v>
      </c>
      <c r="B68" s="276" t="s">
        <v>326</v>
      </c>
      <c r="C68" s="278" t="s">
        <v>4</v>
      </c>
      <c r="D68" s="429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x14ac:dyDescent="0.2">
      <c r="A69" s="278" t="s">
        <v>210</v>
      </c>
      <c r="B69" s="277" t="s">
        <v>318</v>
      </c>
      <c r="C69" s="278" t="s">
        <v>4</v>
      </c>
      <c r="D69" s="429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9">
        <v>26</v>
      </c>
      <c r="E70" s="280">
        <f>IF(D70=0,0,VLOOKUP(B70,Composições!$B:$K,10,FALSE))</f>
        <v>9.36</v>
      </c>
      <c r="F70" s="280">
        <f t="shared" si="3"/>
        <v>243.36</v>
      </c>
      <c r="G70" s="280">
        <f>E70*'Composições Custo-hora'!$C$78*('BDI '!$D$44+1)</f>
        <v>503.62</v>
      </c>
      <c r="H70" s="280">
        <f t="shared" si="1"/>
        <v>13094.12</v>
      </c>
      <c r="I70" s="281">
        <f>IF(D70=0,0,VLOOKUP(B70,Composições!$B:$K,8,FALSE))</f>
        <v>3194.33</v>
      </c>
      <c r="J70" s="282">
        <f>IF(D70=0,0,VLOOKUP(B70,Composições!$B:$K,9,FALSE))</f>
        <v>83052.58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9">
        <v>1</v>
      </c>
      <c r="E71" s="280">
        <f>IF(D71=0,0,VLOOKUP(B71,Composições!$B:$K,10,FALSE))</f>
        <v>9.36</v>
      </c>
      <c r="F71" s="280">
        <f t="shared" si="3"/>
        <v>9.36</v>
      </c>
      <c r="G71" s="280">
        <f>E71*'Composições Custo-hora'!$C$78*('BDI '!$D$44+1)</f>
        <v>503.62</v>
      </c>
      <c r="H71" s="280">
        <f t="shared" si="1"/>
        <v>503.62</v>
      </c>
      <c r="I71" s="281">
        <f>IF(D71=0,0,VLOOKUP(B71,Composições!$B:$K,8,FALSE))</f>
        <v>3194.33</v>
      </c>
      <c r="J71" s="282">
        <f>IF(D71=0,0,VLOOKUP(B71,Composições!$B:$K,9,FALSE))</f>
        <v>3194.33</v>
      </c>
    </row>
    <row r="72" spans="1:10" ht="25.5" x14ac:dyDescent="0.2">
      <c r="A72" s="278" t="s">
        <v>213</v>
      </c>
      <c r="B72" s="277" t="s">
        <v>780</v>
      </c>
      <c r="C72" s="278" t="s">
        <v>4</v>
      </c>
      <c r="D72" s="429">
        <v>7</v>
      </c>
      <c r="E72" s="280">
        <f>IF(D72=0,0,VLOOKUP(B72,Composições!$B:$K,10,FALSE))</f>
        <v>9.36</v>
      </c>
      <c r="F72" s="280">
        <f t="shared" si="3"/>
        <v>65.52</v>
      </c>
      <c r="G72" s="280">
        <f>E72*'Composições Custo-hora'!$C$78*('BDI '!$D$44+1)</f>
        <v>503.62</v>
      </c>
      <c r="H72" s="280">
        <f t="shared" si="1"/>
        <v>3525.34</v>
      </c>
      <c r="I72" s="281">
        <f>IF(D72=0,0,VLOOKUP(B72,Composições!$B:$K,8,FALSE))</f>
        <v>3194.33</v>
      </c>
      <c r="J72" s="282">
        <f>IF(D72=0,0,VLOOKUP(B72,Composições!$B:$K,9,FALSE))</f>
        <v>22360.31</v>
      </c>
    </row>
    <row r="73" spans="1:10" ht="25.5" x14ac:dyDescent="0.2">
      <c r="A73" s="278" t="s">
        <v>473</v>
      </c>
      <c r="B73" s="277" t="s">
        <v>327</v>
      </c>
      <c r="C73" s="278" t="s">
        <v>4</v>
      </c>
      <c r="D73" s="429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x14ac:dyDescent="0.2">
      <c r="A74" s="278" t="s">
        <v>474</v>
      </c>
      <c r="B74" s="277" t="s">
        <v>319</v>
      </c>
      <c r="C74" s="278" t="s">
        <v>4</v>
      </c>
      <c r="D74" s="429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x14ac:dyDescent="0.2">
      <c r="A75" s="278" t="s">
        <v>214</v>
      </c>
      <c r="B75" s="277" t="s">
        <v>329</v>
      </c>
      <c r="C75" s="278" t="s">
        <v>4</v>
      </c>
      <c r="D75" s="429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9">
        <v>924</v>
      </c>
      <c r="E76" s="280">
        <f>IF(D76=0,0,VLOOKUP(B76,Composições!$B:$K,10,FALSE))</f>
        <v>0.5</v>
      </c>
      <c r="F76" s="280">
        <f t="shared" ref="F76:F107" si="6">D76*E76</f>
        <v>462</v>
      </c>
      <c r="G76" s="280">
        <f>E76*'Composições Custo-hora'!$C$78*('BDI '!$D$44+1)</f>
        <v>26.9</v>
      </c>
      <c r="H76" s="280">
        <f t="shared" si="5"/>
        <v>24855.599999999999</v>
      </c>
      <c r="I76" s="281">
        <f>IF(D76=0,0,VLOOKUP(B76,Composições!$B:$K,8,FALSE))</f>
        <v>86.55</v>
      </c>
      <c r="J76" s="282">
        <f>IF(D76=0,0,VLOOKUP(B76,Composições!$B:$K,9,FALSE))</f>
        <v>79972.2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9">
        <v>251</v>
      </c>
      <c r="E77" s="280">
        <f>IF(D77=0,0,VLOOKUP(B77,Composições!$B:$K,10,FALSE))</f>
        <v>0.5</v>
      </c>
      <c r="F77" s="280">
        <f t="shared" si="6"/>
        <v>125.5</v>
      </c>
      <c r="G77" s="280">
        <f>E77*'Composições Custo-hora'!$C$78*('BDI '!$D$44+1)</f>
        <v>26.9</v>
      </c>
      <c r="H77" s="280">
        <f t="shared" si="5"/>
        <v>6751.9</v>
      </c>
      <c r="I77" s="281">
        <f>IF(D77=0,0,VLOOKUP(B77,Composições!$B:$K,8,FALSE))</f>
        <v>90.36</v>
      </c>
      <c r="J77" s="282">
        <f>IF(D77=0,0,VLOOKUP(B77,Composições!$B:$K,9,FALSE))</f>
        <v>22680.36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9">
        <v>75</v>
      </c>
      <c r="E78" s="280">
        <f>IF(D78=0,0,VLOOKUP(B78,Composições!$B:$K,10,FALSE))</f>
        <v>1</v>
      </c>
      <c r="F78" s="280">
        <f t="shared" si="6"/>
        <v>75</v>
      </c>
      <c r="G78" s="280">
        <f>E78*'Composições Custo-hora'!$C$78*('BDI '!$D$44+1)</f>
        <v>53.81</v>
      </c>
      <c r="H78" s="280">
        <f t="shared" si="5"/>
        <v>4035.75</v>
      </c>
      <c r="I78" s="281">
        <f>IF(D78=0,0,VLOOKUP(B78,Composições!$B:$K,8,FALSE))</f>
        <v>152.05000000000001</v>
      </c>
      <c r="J78" s="282">
        <f>IF(D78=0,0,VLOOKUP(B78,Composições!$B:$K,9,FALSE))</f>
        <v>11403.75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9">
        <v>199</v>
      </c>
      <c r="E79" s="280">
        <f>IF(D79=0,0,VLOOKUP(B79,Composições!$B:$K,10,FALSE))</f>
        <v>1</v>
      </c>
      <c r="F79" s="280">
        <f t="shared" si="6"/>
        <v>199</v>
      </c>
      <c r="G79" s="280">
        <f>E79*'Composições Custo-hora'!$C$78*('BDI '!$D$44+1)</f>
        <v>53.81</v>
      </c>
      <c r="H79" s="280">
        <f t="shared" si="5"/>
        <v>10708.19</v>
      </c>
      <c r="I79" s="281">
        <f>IF(D79=0,0,VLOOKUP(B79,Composições!$B:$K,8,FALSE))</f>
        <v>126.84</v>
      </c>
      <c r="J79" s="282">
        <f>IF(D79=0,0,VLOOKUP(B79,Composições!$B:$K,9,FALSE))</f>
        <v>25241.16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9">
        <v>121</v>
      </c>
      <c r="E80" s="280">
        <f>IF(D80=0,0,VLOOKUP(B80,Composições!$B:$K,10,FALSE))</f>
        <v>1</v>
      </c>
      <c r="F80" s="280">
        <f t="shared" si="6"/>
        <v>121</v>
      </c>
      <c r="G80" s="280">
        <f>E80*'Composições Custo-hora'!$C$78*('BDI '!$D$44+1)</f>
        <v>53.81</v>
      </c>
      <c r="H80" s="280">
        <f t="shared" si="5"/>
        <v>6511.01</v>
      </c>
      <c r="I80" s="281">
        <f>IF(D80=0,0,VLOOKUP(B80,Composições!$B:$K,8,FALSE))</f>
        <v>126.84</v>
      </c>
      <c r="J80" s="282">
        <f>IF(D80=0,0,VLOOKUP(B80,Composições!$B:$K,9,FALSE))</f>
        <v>15347.64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9">
        <v>68</v>
      </c>
      <c r="E81" s="280">
        <f>IF(D81=0,0,VLOOKUP(B81,Composições!$B:$K,10,FALSE))</f>
        <v>1.5</v>
      </c>
      <c r="F81" s="280">
        <f t="shared" si="6"/>
        <v>102</v>
      </c>
      <c r="G81" s="280">
        <f>E81*'Composições Custo-hora'!$C$78*('BDI '!$D$44+1)</f>
        <v>80.709999999999994</v>
      </c>
      <c r="H81" s="280">
        <f t="shared" si="5"/>
        <v>5488.28</v>
      </c>
      <c r="I81" s="281">
        <f>IF(D81=0,0,VLOOKUP(B81,Composições!$B:$K,8,FALSE))</f>
        <v>289.47000000000003</v>
      </c>
      <c r="J81" s="282">
        <f>IF(D81=0,0,VLOOKUP(B81,Composições!$B:$K,9,FALSE))</f>
        <v>19683.96</v>
      </c>
    </row>
    <row r="82" spans="1:11" x14ac:dyDescent="0.2">
      <c r="A82" s="278" t="s">
        <v>221</v>
      </c>
      <c r="B82" s="276" t="s">
        <v>118</v>
      </c>
      <c r="C82" s="278" t="s">
        <v>4</v>
      </c>
      <c r="D82" s="429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x14ac:dyDescent="0.2">
      <c r="A83" s="278" t="s">
        <v>222</v>
      </c>
      <c r="B83" s="277" t="s">
        <v>382</v>
      </c>
      <c r="C83" s="278" t="s">
        <v>4</v>
      </c>
      <c r="D83" s="429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x14ac:dyDescent="0.2">
      <c r="A84" s="278" t="s">
        <v>223</v>
      </c>
      <c r="B84" s="277" t="s">
        <v>384</v>
      </c>
      <c r="C84" s="278" t="s">
        <v>4</v>
      </c>
      <c r="D84" s="429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9">
        <v>31</v>
      </c>
      <c r="E85" s="280">
        <f>IF(D85=0,0,VLOOKUP(B85,Composições!$B:$K,10,FALSE))</f>
        <v>5.33</v>
      </c>
      <c r="F85" s="280">
        <f t="shared" si="6"/>
        <v>165.23</v>
      </c>
      <c r="G85" s="280">
        <f>E85*'Composições Custo-hora'!$C$78*('BDI '!$D$44+1)</f>
        <v>286.79000000000002</v>
      </c>
      <c r="H85" s="280">
        <f t="shared" si="5"/>
        <v>8890.49</v>
      </c>
      <c r="I85" s="281">
        <f>IF(D85=0,0,VLOOKUP(B85,Composições!$B:$K,8,FALSE))</f>
        <v>1789.17</v>
      </c>
      <c r="J85" s="282">
        <f>IF(D85=0,0,VLOOKUP(B85,Composições!$B:$K,9,FALSE))</f>
        <v>55464.27</v>
      </c>
    </row>
    <row r="86" spans="1:11" ht="25.5" x14ac:dyDescent="0.2">
      <c r="A86" s="278" t="s">
        <v>225</v>
      </c>
      <c r="B86" s="276" t="s">
        <v>170</v>
      </c>
      <c r="C86" s="278" t="s">
        <v>4</v>
      </c>
      <c r="D86" s="429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9">
        <v>14</v>
      </c>
      <c r="E87" s="280">
        <f>IF(D87=0,0,VLOOKUP(B87,Composições!$B:$K,10,FALSE))</f>
        <v>5.33</v>
      </c>
      <c r="F87" s="280">
        <f t="shared" si="6"/>
        <v>74.62</v>
      </c>
      <c r="G87" s="280">
        <f>E87*'Composições Custo-hora'!$C$78*('BDI '!$D$44+1)</f>
        <v>286.79000000000002</v>
      </c>
      <c r="H87" s="280">
        <f t="shared" si="5"/>
        <v>4015.06</v>
      </c>
      <c r="I87" s="281">
        <f>IF(D87=0,0,VLOOKUP(B87,Composições!$B:$K,8,FALSE))</f>
        <v>2066.42</v>
      </c>
      <c r="J87" s="282">
        <f>IF(D87=0,0,VLOOKUP(B87,Composições!$B:$K,9,FALSE))</f>
        <v>28929.88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9">
        <v>14</v>
      </c>
      <c r="E88" s="280">
        <f>IF(D88=0,0,VLOOKUP(B88,Composições!$B:$K,10,FALSE))</f>
        <v>5.99</v>
      </c>
      <c r="F88" s="280">
        <f t="shared" si="6"/>
        <v>83.86</v>
      </c>
      <c r="G88" s="280">
        <f>E88*'Composições Custo-hora'!$C$78*('BDI '!$D$44+1)</f>
        <v>322.3</v>
      </c>
      <c r="H88" s="280">
        <f t="shared" si="5"/>
        <v>4512.2</v>
      </c>
      <c r="I88" s="281">
        <f>IF(D88=0,0,VLOOKUP(B88,Composições!$B:$K,8,FALSE))</f>
        <v>3690.71</v>
      </c>
      <c r="J88" s="282">
        <f>IF(D88=0,0,VLOOKUP(B88,Composições!$B:$K,9,FALSE))</f>
        <v>51669.94</v>
      </c>
      <c r="K88" s="398"/>
    </row>
    <row r="89" spans="1:11" x14ac:dyDescent="0.2">
      <c r="A89" s="278" t="s">
        <v>228</v>
      </c>
      <c r="B89" s="277" t="s">
        <v>325</v>
      </c>
      <c r="C89" s="278" t="s">
        <v>4</v>
      </c>
      <c r="D89" s="429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9"/>
    </row>
    <row r="90" spans="1:11" x14ac:dyDescent="0.2">
      <c r="A90" s="278" t="s">
        <v>229</v>
      </c>
      <c r="B90" s="276" t="s">
        <v>227</v>
      </c>
      <c r="C90" s="278" t="s">
        <v>4</v>
      </c>
      <c r="D90" s="429">
        <v>621</v>
      </c>
      <c r="E90" s="280">
        <f>IF(D90=0,0,VLOOKUP(B90,Composições!$B:$K,10,FALSE))</f>
        <v>1</v>
      </c>
      <c r="F90" s="280">
        <f t="shared" si="6"/>
        <v>621</v>
      </c>
      <c r="G90" s="280">
        <f>E90*'Composições Custo-hora'!$C$78*('BDI '!$D$44+1)</f>
        <v>53.81</v>
      </c>
      <c r="H90" s="280">
        <f t="shared" si="5"/>
        <v>33416.01</v>
      </c>
      <c r="I90" s="281">
        <f>IF(D90=0,0,VLOOKUP(B90,Composições!$B:$K,8,FALSE))</f>
        <v>855.68</v>
      </c>
      <c r="J90" s="282">
        <f>IF(D90=0,0,VLOOKUP(B90,Composições!$B:$K,9,FALSE))</f>
        <v>531377.28</v>
      </c>
      <c r="K90" s="400"/>
    </row>
    <row r="91" spans="1:11" x14ac:dyDescent="0.2">
      <c r="A91" s="278" t="s">
        <v>477</v>
      </c>
      <c r="B91" s="277" t="s">
        <v>237</v>
      </c>
      <c r="C91" s="278" t="s">
        <v>4</v>
      </c>
      <c r="D91" s="429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x14ac:dyDescent="0.2">
      <c r="A92" s="278" t="s">
        <v>478</v>
      </c>
      <c r="B92" s="276" t="s">
        <v>285</v>
      </c>
      <c r="C92" s="278" t="s">
        <v>4</v>
      </c>
      <c r="D92" s="429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9">
        <v>455</v>
      </c>
      <c r="E93" s="280">
        <f>IF(D93=0,0,VLOOKUP(B93,Composições!$B:$K,10,FALSE))</f>
        <v>2</v>
      </c>
      <c r="F93" s="280">
        <f t="shared" si="6"/>
        <v>910</v>
      </c>
      <c r="G93" s="280">
        <f>E93*'Composições Custo-hora'!$C$78*('BDI '!$D$44+1)</f>
        <v>107.61</v>
      </c>
      <c r="H93" s="280">
        <f t="shared" si="5"/>
        <v>48962.55</v>
      </c>
      <c r="I93" s="281">
        <f>IF(D93=0,0,VLOOKUP(B93,Composições!$B:$K,8,FALSE))</f>
        <v>571.16</v>
      </c>
      <c r="J93" s="282">
        <f>IF(D93=0,0,VLOOKUP(B93,Composições!$B:$K,9,FALSE))</f>
        <v>259877.8</v>
      </c>
    </row>
    <row r="94" spans="1:11" x14ac:dyDescent="0.2">
      <c r="A94" s="278" t="s">
        <v>480</v>
      </c>
      <c r="B94" s="277" t="s">
        <v>745</v>
      </c>
      <c r="C94" s="278" t="s">
        <v>4</v>
      </c>
      <c r="D94" s="429">
        <v>20</v>
      </c>
      <c r="E94" s="280">
        <f>IF(D94=0,0,VLOOKUP(B94,Composições!$B:$K,10,FALSE))</f>
        <v>2</v>
      </c>
      <c r="F94" s="280">
        <f t="shared" si="6"/>
        <v>40</v>
      </c>
      <c r="G94" s="280">
        <f>E94*'Composições Custo-hora'!$C$78*('BDI '!$D$44+1)</f>
        <v>107.61</v>
      </c>
      <c r="H94" s="280">
        <f t="shared" si="5"/>
        <v>2152.1999999999998</v>
      </c>
      <c r="I94" s="281">
        <f>IF(D94=0,0,VLOOKUP(B94,Composições!$B:$K,8,FALSE))</f>
        <v>380.68</v>
      </c>
      <c r="J94" s="282">
        <f>IF(D94=0,0,VLOOKUP(B94,Composições!$B:$K,9,FALSE))</f>
        <v>7613.6</v>
      </c>
    </row>
    <row r="95" spans="1:11" x14ac:dyDescent="0.2">
      <c r="A95" s="278" t="s">
        <v>481</v>
      </c>
      <c r="B95" s="276" t="s">
        <v>178</v>
      </c>
      <c r="C95" s="278" t="s">
        <v>4</v>
      </c>
      <c r="D95" s="429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x14ac:dyDescent="0.2">
      <c r="A96" s="278" t="s">
        <v>482</v>
      </c>
      <c r="B96" s="276" t="s">
        <v>181</v>
      </c>
      <c r="C96" s="278" t="s">
        <v>4</v>
      </c>
      <c r="D96" s="429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x14ac:dyDescent="0.2">
      <c r="A97" s="278" t="s">
        <v>483</v>
      </c>
      <c r="B97" s="276" t="s">
        <v>183</v>
      </c>
      <c r="C97" s="278" t="s">
        <v>4</v>
      </c>
      <c r="D97" s="429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x14ac:dyDescent="0.2">
      <c r="A98" s="278" t="s">
        <v>484</v>
      </c>
      <c r="B98" s="276" t="s">
        <v>296</v>
      </c>
      <c r="C98" s="278" t="s">
        <v>4</v>
      </c>
      <c r="D98" s="429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customHeight="1" x14ac:dyDescent="0.2">
      <c r="A99" s="278" t="s">
        <v>485</v>
      </c>
      <c r="B99" s="276" t="s">
        <v>297</v>
      </c>
      <c r="C99" s="278" t="s">
        <v>4</v>
      </c>
      <c r="D99" s="429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x14ac:dyDescent="0.2">
      <c r="A100" s="278" t="s">
        <v>486</v>
      </c>
      <c r="B100" s="277" t="s">
        <v>298</v>
      </c>
      <c r="C100" s="278" t="s">
        <v>4</v>
      </c>
      <c r="D100" s="429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9">
        <v>2</v>
      </c>
      <c r="E101" s="280">
        <f>IF(D101=0,0,VLOOKUP(B101,Composições!$B:$K,10,FALSE))</f>
        <v>0.33</v>
      </c>
      <c r="F101" s="280">
        <f t="shared" si="6"/>
        <v>0.66</v>
      </c>
      <c r="G101" s="280">
        <f>E101*'Composições Custo-hora'!$C$78*('BDI '!$D$44+1)</f>
        <v>17.760000000000002</v>
      </c>
      <c r="H101" s="280">
        <f t="shared" si="5"/>
        <v>35.520000000000003</v>
      </c>
      <c r="I101" s="281">
        <f>IF(D101=0,0,VLOOKUP(B101,Composições!$B:$K,8,FALSE))</f>
        <v>641.87</v>
      </c>
      <c r="J101" s="282">
        <f>IF(D101=0,0,VLOOKUP(B101,Composições!$B:$K,9,FALSE))</f>
        <v>1283.74</v>
      </c>
    </row>
    <row r="102" spans="1:10" x14ac:dyDescent="0.2">
      <c r="A102" s="278" t="s">
        <v>488</v>
      </c>
      <c r="B102" s="276" t="s">
        <v>264</v>
      </c>
      <c r="C102" s="278" t="s">
        <v>4</v>
      </c>
      <c r="D102" s="429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customHeight="1" x14ac:dyDescent="0.2">
      <c r="A103" s="278" t="s">
        <v>489</v>
      </c>
      <c r="B103" s="276" t="s">
        <v>265</v>
      </c>
      <c r="C103" s="278" t="s">
        <v>4</v>
      </c>
      <c r="D103" s="429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9">
        <v>30</v>
      </c>
      <c r="E104" s="280">
        <f>IF(D104=0,0,VLOOKUP(B104,Composições!$B:$K,10,FALSE))</f>
        <v>0.33</v>
      </c>
      <c r="F104" s="280">
        <f t="shared" si="6"/>
        <v>9.9</v>
      </c>
      <c r="G104" s="280">
        <f>E104*'Composições Custo-hora'!$C$78*('BDI '!$D$44+1)</f>
        <v>17.760000000000002</v>
      </c>
      <c r="H104" s="280">
        <f t="shared" si="5"/>
        <v>532.79999999999995</v>
      </c>
      <c r="I104" s="281">
        <f>IF(D104=0,0,VLOOKUP(B104,Composições!$B:$K,8,FALSE))</f>
        <v>1162.2</v>
      </c>
      <c r="J104" s="282">
        <f>IF(D104=0,0,VLOOKUP(B104,Composições!$B:$K,9,FALSE))</f>
        <v>34866</v>
      </c>
    </row>
    <row r="105" spans="1:10" ht="12.75" customHeight="1" x14ac:dyDescent="0.2">
      <c r="A105" s="278" t="s">
        <v>491</v>
      </c>
      <c r="B105" s="276" t="s">
        <v>266</v>
      </c>
      <c r="C105" s="278" t="s">
        <v>4</v>
      </c>
      <c r="D105" s="429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customHeight="1" x14ac:dyDescent="0.2">
      <c r="A106" s="278" t="s">
        <v>492</v>
      </c>
      <c r="B106" s="276" t="s">
        <v>267</v>
      </c>
      <c r="C106" s="278" t="s">
        <v>4</v>
      </c>
      <c r="D106" s="429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customHeight="1" x14ac:dyDescent="0.2">
      <c r="A107" s="278" t="s">
        <v>493</v>
      </c>
      <c r="B107" s="276" t="s">
        <v>263</v>
      </c>
      <c r="C107" s="278" t="s">
        <v>4</v>
      </c>
      <c r="D107" s="429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customHeight="1" x14ac:dyDescent="0.2">
      <c r="A108" s="278" t="s">
        <v>494</v>
      </c>
      <c r="B108" s="276" t="s">
        <v>746</v>
      </c>
      <c r="C108" s="278" t="s">
        <v>4</v>
      </c>
      <c r="D108" s="429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customHeight="1" x14ac:dyDescent="0.2">
      <c r="A109" s="278" t="s">
        <v>495</v>
      </c>
      <c r="B109" s="276" t="s">
        <v>261</v>
      </c>
      <c r="C109" s="278" t="s">
        <v>4</v>
      </c>
      <c r="D109" s="429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customHeight="1" x14ac:dyDescent="0.2">
      <c r="A110" s="278" t="s">
        <v>496</v>
      </c>
      <c r="B110" s="276" t="s">
        <v>262</v>
      </c>
      <c r="C110" s="278" t="s">
        <v>4</v>
      </c>
      <c r="D110" s="429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9">
        <v>8</v>
      </c>
      <c r="E111" s="280">
        <f>IF(D111=0,0,VLOOKUP(B111,Composições!$B:$K,10,FALSE))</f>
        <v>0.99</v>
      </c>
      <c r="F111" s="280">
        <f t="shared" si="8"/>
        <v>7.92</v>
      </c>
      <c r="G111" s="280">
        <f>E111*'Composições Custo-hora'!$C$78*('BDI '!$D$44+1)</f>
        <v>53.27</v>
      </c>
      <c r="H111" s="280">
        <f t="shared" si="5"/>
        <v>426.16</v>
      </c>
      <c r="I111" s="281">
        <f>IF(D111=0,0,VLOOKUP(B111,Composições!$B:$K,8,FALSE))</f>
        <v>2386.29</v>
      </c>
      <c r="J111" s="282">
        <f>IF(D111=0,0,VLOOKUP(B111,Composições!$B:$K,9,FALSE))</f>
        <v>19090.32</v>
      </c>
    </row>
    <row r="112" spans="1:10" ht="12.75" customHeight="1" x14ac:dyDescent="0.2">
      <c r="A112" s="278" t="s">
        <v>498</v>
      </c>
      <c r="B112" s="276" t="s">
        <v>353</v>
      </c>
      <c r="C112" s="278" t="s">
        <v>4</v>
      </c>
      <c r="D112" s="429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customHeight="1" x14ac:dyDescent="0.2">
      <c r="A113" s="278" t="s">
        <v>499</v>
      </c>
      <c r="B113" s="276" t="s">
        <v>241</v>
      </c>
      <c r="C113" s="278" t="s">
        <v>4</v>
      </c>
      <c r="D113" s="429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customHeight="1" x14ac:dyDescent="0.2">
      <c r="A114" s="278" t="s">
        <v>500</v>
      </c>
      <c r="B114" s="276" t="s">
        <v>243</v>
      </c>
      <c r="C114" s="278" t="s">
        <v>4</v>
      </c>
      <c r="D114" s="429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9">
        <v>627</v>
      </c>
      <c r="E115" s="280">
        <f>IF(D115=0,0,VLOOKUP(B115,Composições!$B:$K,10,FALSE))</f>
        <v>2.8</v>
      </c>
      <c r="F115" s="280">
        <f t="shared" si="8"/>
        <v>1755.6</v>
      </c>
      <c r="G115" s="280">
        <f>E115*'Composições Custo-hora'!$C$78*('BDI '!$D$44+1)</f>
        <v>150.66</v>
      </c>
      <c r="H115" s="280">
        <f t="shared" si="5"/>
        <v>94463.82</v>
      </c>
      <c r="I115" s="281">
        <f>IF(D115=0,0,VLOOKUP(B115,Composições!$B:$K,8,FALSE))</f>
        <v>649.99</v>
      </c>
      <c r="J115" s="282">
        <f>D115*I115</f>
        <v>407543.73</v>
      </c>
      <c r="K115" s="331"/>
      <c r="L115" s="401"/>
    </row>
    <row r="116" spans="1:21" x14ac:dyDescent="0.2">
      <c r="A116" s="278" t="s">
        <v>502</v>
      </c>
      <c r="B116" s="276" t="s">
        <v>176</v>
      </c>
      <c r="C116" s="278" t="s">
        <v>4</v>
      </c>
      <c r="D116" s="429">
        <v>11</v>
      </c>
      <c r="E116" s="280">
        <f>IF(D116=0,0,VLOOKUP(B116,Composições!$B:$K,10,FALSE))</f>
        <v>3.38</v>
      </c>
      <c r="F116" s="280">
        <f t="shared" si="8"/>
        <v>37.18</v>
      </c>
      <c r="G116" s="280">
        <f>E116*'Composições Custo-hora'!$C$78*('BDI '!$D$44+1)</f>
        <v>181.86</v>
      </c>
      <c r="H116" s="280">
        <f t="shared" si="5"/>
        <v>2000.46</v>
      </c>
      <c r="I116" s="281">
        <f>IF(D116=0,0,VLOOKUP(B116,Composições!$B:$K,8,FALSE))</f>
        <v>854.75</v>
      </c>
      <c r="J116" s="282">
        <f>D116*I116</f>
        <v>9402.25</v>
      </c>
      <c r="K116" s="331"/>
      <c r="L116" s="401"/>
    </row>
    <row r="117" spans="1:21" x14ac:dyDescent="0.2">
      <c r="A117" s="278" t="s">
        <v>566</v>
      </c>
      <c r="B117" s="277" t="s">
        <v>342</v>
      </c>
      <c r="C117" s="278" t="s">
        <v>4</v>
      </c>
      <c r="D117" s="429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x14ac:dyDescent="0.2">
      <c r="A118" s="278" t="s">
        <v>567</v>
      </c>
      <c r="B118" s="277" t="s">
        <v>344</v>
      </c>
      <c r="C118" s="278" t="s">
        <v>4</v>
      </c>
      <c r="D118" s="429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9">
        <v>631</v>
      </c>
      <c r="E119" s="280">
        <f>IF(D119=0,0,VLOOKUP(B119,Composições!$B:$K,10,FALSE))</f>
        <v>2.5</v>
      </c>
      <c r="F119" s="280">
        <f t="shared" si="8"/>
        <v>1577.5</v>
      </c>
      <c r="G119" s="280">
        <f>E119*'Composições Custo-hora'!$C$78*('BDI '!$D$44+1)</f>
        <v>134.51</v>
      </c>
      <c r="H119" s="280">
        <f t="shared" si="5"/>
        <v>84875.81</v>
      </c>
      <c r="I119" s="281">
        <f>IF(D119=0,0,VLOOKUP(B119,Composições!$B:$K,8,FALSE))</f>
        <v>333.17</v>
      </c>
      <c r="J119" s="282">
        <f>D119*I119</f>
        <v>210230.27</v>
      </c>
    </row>
    <row r="120" spans="1:21" x14ac:dyDescent="0.2">
      <c r="A120" s="278" t="s">
        <v>737</v>
      </c>
      <c r="B120" s="276" t="s">
        <v>572</v>
      </c>
      <c r="C120" s="278" t="s">
        <v>4</v>
      </c>
      <c r="D120" s="429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738</v>
      </c>
      <c r="B121" s="277" t="s">
        <v>115</v>
      </c>
      <c r="C121" s="349" t="s">
        <v>4</v>
      </c>
      <c r="D121" s="429">
        <v>81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739</v>
      </c>
      <c r="B122" s="277" t="s">
        <v>116</v>
      </c>
      <c r="C122" s="349" t="s">
        <v>4</v>
      </c>
      <c r="D122" s="429">
        <v>2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747</v>
      </c>
      <c r="B123" s="277" t="s">
        <v>388</v>
      </c>
      <c r="C123" s="349" t="s">
        <v>4</v>
      </c>
      <c r="D123" s="429">
        <v>17</v>
      </c>
      <c r="E123" s="280"/>
      <c r="F123" s="280"/>
      <c r="G123" s="280"/>
      <c r="H123" s="280"/>
      <c r="I123" s="281"/>
      <c r="J123" s="282"/>
    </row>
    <row r="124" spans="1:21" s="347" customFormat="1" ht="29.25" customHeight="1" x14ac:dyDescent="0.2">
      <c r="A124" s="350" t="s">
        <v>428</v>
      </c>
      <c r="B124" s="350"/>
      <c r="C124" s="332"/>
      <c r="D124" s="446"/>
      <c r="E124" s="351"/>
      <c r="F124" s="346">
        <f>SUM(F10:F123)</f>
        <v>10245.709999999999</v>
      </c>
      <c r="G124" s="352"/>
      <c r="H124" s="346">
        <f>SUM(H10:H123)</f>
        <v>551282.63</v>
      </c>
      <c r="I124" s="353"/>
      <c r="J124" s="346">
        <f>ROUND(SUM(J10:J123),2)</f>
        <v>3358489.84</v>
      </c>
    </row>
    <row r="125" spans="1:21" x14ac:dyDescent="0.2">
      <c r="A125" s="278"/>
      <c r="B125" s="276"/>
      <c r="C125" s="278"/>
      <c r="D125" s="429"/>
      <c r="E125" s="354"/>
      <c r="F125" s="354"/>
      <c r="G125" s="354"/>
      <c r="H125" s="354"/>
      <c r="I125" s="280"/>
      <c r="J125" s="282" t="s">
        <v>651</v>
      </c>
    </row>
    <row r="126" spans="1:21" s="347" customFormat="1" ht="29.25" customHeight="1" x14ac:dyDescent="0.2">
      <c r="A126" s="332">
        <v>3</v>
      </c>
      <c r="B126" s="355" t="s">
        <v>408</v>
      </c>
      <c r="C126" s="350"/>
      <c r="D126" s="446"/>
      <c r="E126" s="351"/>
      <c r="F126" s="351"/>
      <c r="G126" s="351"/>
      <c r="H126" s="351"/>
      <c r="I126" s="351"/>
      <c r="J126" s="346" t="s">
        <v>651</v>
      </c>
    </row>
    <row r="127" spans="1:21" x14ac:dyDescent="0.2">
      <c r="A127" s="278" t="s">
        <v>410</v>
      </c>
      <c r="B127" s="304" t="s">
        <v>565</v>
      </c>
      <c r="C127" s="278" t="s">
        <v>29</v>
      </c>
      <c r="D127" s="429">
        <v>457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1"/>
      <c r="R127" s="381"/>
      <c r="S127" s="381"/>
      <c r="T127" s="381"/>
      <c r="U127" s="381"/>
    </row>
    <row r="128" spans="1:21" ht="25.5" x14ac:dyDescent="0.2">
      <c r="A128" s="316" t="s">
        <v>411</v>
      </c>
      <c r="B128" s="276" t="s">
        <v>249</v>
      </c>
      <c r="C128" s="278" t="s">
        <v>29</v>
      </c>
      <c r="D128" s="429">
        <v>82</v>
      </c>
      <c r="E128" s="282">
        <f>VLOOKUP(B128,Composições!$B:$K,10,FALSE)</f>
        <v>6.7</v>
      </c>
      <c r="F128" s="305">
        <f t="shared" si="9"/>
        <v>549.4</v>
      </c>
      <c r="G128" s="280">
        <f>E128*'Composições Custo-hora'!$C$78*('BDI '!$D$44+1)</f>
        <v>360.5</v>
      </c>
      <c r="H128" s="280">
        <f>D128*G128</f>
        <v>29561</v>
      </c>
      <c r="I128" s="282">
        <v>0</v>
      </c>
      <c r="J128" s="282">
        <f t="shared" si="10"/>
        <v>0</v>
      </c>
      <c r="Q128" s="381"/>
      <c r="R128" s="381"/>
      <c r="S128" s="381"/>
      <c r="T128" s="381"/>
      <c r="U128" s="381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9">
        <v>36</v>
      </c>
      <c r="E129" s="282">
        <f>VLOOKUP(B129,Composições!$B:$K,10,FALSE)</f>
        <v>6.7</v>
      </c>
      <c r="F129" s="282">
        <f t="shared" si="9"/>
        <v>241.2</v>
      </c>
      <c r="G129" s="280">
        <f>E129*'Composições Custo-hora'!$C$78*('BDI '!$D$44+1)</f>
        <v>360.5</v>
      </c>
      <c r="H129" s="280">
        <f>D129*G129</f>
        <v>12978</v>
      </c>
      <c r="I129" s="282">
        <v>0</v>
      </c>
      <c r="J129" s="282">
        <f t="shared" si="10"/>
        <v>0</v>
      </c>
      <c r="K129" s="398"/>
    </row>
    <row r="130" spans="1:11" ht="25.5" x14ac:dyDescent="0.2">
      <c r="A130" s="278" t="s">
        <v>413</v>
      </c>
      <c r="B130" s="276" t="s">
        <v>252</v>
      </c>
      <c r="C130" s="278" t="s">
        <v>29</v>
      </c>
      <c r="D130" s="429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360.5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9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9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360.5</v>
      </c>
      <c r="H131" s="280">
        <f t="shared" si="11"/>
        <v>12257</v>
      </c>
      <c r="I131" s="282">
        <v>0</v>
      </c>
      <c r="J131" s="282">
        <f t="shared" si="10"/>
        <v>0</v>
      </c>
      <c r="K131" s="400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9">
        <v>15</v>
      </c>
      <c r="E132" s="282">
        <f>VLOOKUP(B132,Composições!$B:$K,10,FALSE)</f>
        <v>6.7</v>
      </c>
      <c r="F132" s="282">
        <f t="shared" si="9"/>
        <v>100.5</v>
      </c>
      <c r="G132" s="280">
        <f>E132*'Composições Custo-hora'!$C$78*('BDI '!$D$44+1)</f>
        <v>360.5</v>
      </c>
      <c r="H132" s="280">
        <f t="shared" si="11"/>
        <v>5407.5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9">
        <v>819</v>
      </c>
      <c r="E133" s="282">
        <f>VLOOKUP(B133,Composições!$B:$K,10,FALSE)</f>
        <v>6.7</v>
      </c>
      <c r="F133" s="282">
        <f t="shared" si="9"/>
        <v>5487.3</v>
      </c>
      <c r="G133" s="280">
        <f>E133*'Composições Custo-hora'!$C$78*('BDI '!$D$44+1)</f>
        <v>360.5</v>
      </c>
      <c r="H133" s="280">
        <f t="shared" si="11"/>
        <v>295249.5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9">
        <v>106</v>
      </c>
      <c r="E134" s="282">
        <f>VLOOKUP(B134,Composições!$B:$K,10,FALSE)</f>
        <v>6.7</v>
      </c>
      <c r="F134" s="282">
        <f t="shared" si="9"/>
        <v>710.2</v>
      </c>
      <c r="G134" s="280">
        <f>E134*'Composições Custo-hora'!$C$78*('BDI '!$D$44+1)</f>
        <v>360.5</v>
      </c>
      <c r="H134" s="280">
        <f t="shared" si="11"/>
        <v>38213</v>
      </c>
      <c r="I134" s="282">
        <v>0</v>
      </c>
      <c r="J134" s="282">
        <f t="shared" si="10"/>
        <v>0</v>
      </c>
    </row>
    <row r="135" spans="1:11" ht="25.5" x14ac:dyDescent="0.2">
      <c r="A135" s="278" t="s">
        <v>560</v>
      </c>
      <c r="B135" s="276" t="s">
        <v>253</v>
      </c>
      <c r="C135" s="278" t="s">
        <v>29</v>
      </c>
      <c r="D135" s="429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360.5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9">
        <v>379</v>
      </c>
      <c r="E136" s="282">
        <f>VLOOKUP(B136,Composições!$B:$K,10,FALSE)</f>
        <v>6.7</v>
      </c>
      <c r="F136" s="282">
        <f t="shared" si="9"/>
        <v>2539.3000000000002</v>
      </c>
      <c r="G136" s="280">
        <f>E136*'Composições Custo-hora'!$C$78*('BDI '!$D$44+1)</f>
        <v>360.5</v>
      </c>
      <c r="H136" s="280">
        <f t="shared" si="11"/>
        <v>136629.5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9">
        <v>46</v>
      </c>
      <c r="E137" s="282">
        <f>VLOOKUP(B137,Composições!$B:$K,10,FALSE)</f>
        <v>6.7</v>
      </c>
      <c r="F137" s="282">
        <f t="shared" si="9"/>
        <v>308.2</v>
      </c>
      <c r="G137" s="280">
        <f>E137*'Composições Custo-hora'!$C$78*('BDI '!$D$44+1)</f>
        <v>360.5</v>
      </c>
      <c r="H137" s="280">
        <f t="shared" si="11"/>
        <v>16583</v>
      </c>
      <c r="I137" s="282">
        <v>0</v>
      </c>
      <c r="J137" s="282">
        <f t="shared" si="10"/>
        <v>0</v>
      </c>
    </row>
    <row r="138" spans="1:11" ht="25.5" x14ac:dyDescent="0.2">
      <c r="A138" s="278" t="s">
        <v>322</v>
      </c>
      <c r="B138" s="276" t="s">
        <v>255</v>
      </c>
      <c r="C138" s="278" t="s">
        <v>29</v>
      </c>
      <c r="D138" s="429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x14ac:dyDescent="0.2">
      <c r="A139" s="278" t="s">
        <v>347</v>
      </c>
      <c r="B139" s="276" t="s">
        <v>256</v>
      </c>
      <c r="C139" s="278" t="s">
        <v>29</v>
      </c>
      <c r="D139" s="429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x14ac:dyDescent="0.2">
      <c r="A140" s="278" t="s">
        <v>348</v>
      </c>
      <c r="B140" s="276" t="s">
        <v>304</v>
      </c>
      <c r="C140" s="278" t="s">
        <v>29</v>
      </c>
      <c r="D140" s="429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360.5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x14ac:dyDescent="0.2">
      <c r="A141" s="278" t="s">
        <v>561</v>
      </c>
      <c r="B141" s="276" t="s">
        <v>736</v>
      </c>
      <c r="C141" s="278" t="s">
        <v>29</v>
      </c>
      <c r="D141" s="429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360.5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x14ac:dyDescent="0.2">
      <c r="A142" s="278" t="s">
        <v>562</v>
      </c>
      <c r="B142" s="277" t="s">
        <v>340</v>
      </c>
      <c r="C142" s="278" t="s">
        <v>29</v>
      </c>
      <c r="D142" s="429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215.22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x14ac:dyDescent="0.2">
      <c r="A143" s="278" t="s">
        <v>563</v>
      </c>
      <c r="B143" s="356" t="s">
        <v>555</v>
      </c>
      <c r="C143" s="278" t="s">
        <v>354</v>
      </c>
      <c r="D143" s="429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9">
        <v>190</v>
      </c>
      <c r="E144" s="282">
        <f>Composições!K121</f>
        <v>10</v>
      </c>
      <c r="F144" s="282">
        <f t="shared" si="9"/>
        <v>1900</v>
      </c>
      <c r="G144" s="280">
        <f>E144*'Composições Custo-hora'!$C$78*('BDI '!$D$44+1)</f>
        <v>538.05999999999995</v>
      </c>
      <c r="H144" s="280">
        <f t="shared" si="11"/>
        <v>102231.4</v>
      </c>
      <c r="I144" s="282">
        <f>Composições!I71</f>
        <v>0</v>
      </c>
      <c r="J144" s="282">
        <f t="shared" si="12"/>
        <v>0</v>
      </c>
    </row>
    <row r="145" spans="1:13" ht="25.5" x14ac:dyDescent="0.2">
      <c r="A145" s="278" t="s">
        <v>686</v>
      </c>
      <c r="B145" s="277" t="s">
        <v>689</v>
      </c>
      <c r="C145" s="278" t="s">
        <v>29</v>
      </c>
      <c r="D145" s="429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x14ac:dyDescent="0.2">
      <c r="A146" s="278" t="s">
        <v>687</v>
      </c>
      <c r="B146" s="277" t="s">
        <v>690</v>
      </c>
      <c r="C146" s="278" t="s">
        <v>29</v>
      </c>
      <c r="D146" s="429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x14ac:dyDescent="0.2">
      <c r="A147" s="278" t="s">
        <v>688</v>
      </c>
      <c r="B147" s="277" t="s">
        <v>691</v>
      </c>
      <c r="C147" s="278" t="s">
        <v>29</v>
      </c>
      <c r="D147" s="429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7" customFormat="1" x14ac:dyDescent="0.2">
      <c r="A148" s="350" t="s">
        <v>428</v>
      </c>
      <c r="B148" s="350"/>
      <c r="C148" s="332"/>
      <c r="D148" s="446"/>
      <c r="E148" s="351"/>
      <c r="F148" s="346">
        <f>SUM(F127:F147)</f>
        <v>12063.9</v>
      </c>
      <c r="G148" s="352"/>
      <c r="H148" s="346">
        <f>SUM(H128:H147)</f>
        <v>649109.9</v>
      </c>
      <c r="I148" s="352"/>
      <c r="J148" s="346">
        <f>ROUND(SUM(J127:J144),2)</f>
        <v>0</v>
      </c>
    </row>
    <row r="149" spans="1:13" s="347" customFormat="1" ht="29.25" customHeight="1" x14ac:dyDescent="0.2">
      <c r="A149" s="332">
        <v>4</v>
      </c>
      <c r="B149" s="355" t="s">
        <v>409</v>
      </c>
      <c r="C149" s="350"/>
      <c r="D149" s="446"/>
      <c r="E149" s="351"/>
      <c r="F149" s="351"/>
      <c r="G149" s="351"/>
      <c r="H149" s="351"/>
      <c r="I149" s="351"/>
      <c r="J149" s="346" t="s">
        <v>651</v>
      </c>
    </row>
    <row r="150" spans="1:13" ht="42" customHeight="1" x14ac:dyDescent="0.2">
      <c r="A150" s="278" t="s">
        <v>416</v>
      </c>
      <c r="B150" s="306" t="s">
        <v>508</v>
      </c>
      <c r="C150" s="278" t="s">
        <v>30</v>
      </c>
      <c r="D150" s="447">
        <v>13359.22</v>
      </c>
      <c r="E150" s="280">
        <f>VLOOKUP(B150,Composições!$B:$K,10,FALSE)</f>
        <v>0.04</v>
      </c>
      <c r="F150" s="280">
        <f t="shared" ref="F150:F165" si="15">D150*E150</f>
        <v>534.37</v>
      </c>
      <c r="G150" s="280">
        <f>E150*'Composições Custo-hora'!$C$78*('BDI '!$D$44+1)</f>
        <v>2.15</v>
      </c>
      <c r="H150" s="280">
        <f>D150*G150</f>
        <v>28722.32</v>
      </c>
      <c r="I150" s="282">
        <v>0</v>
      </c>
      <c r="J150" s="282">
        <f t="shared" ref="J150:J164" si="16">ROUND(D150*I150,2)</f>
        <v>0</v>
      </c>
      <c r="K150" s="398"/>
      <c r="L150" s="430"/>
      <c r="M150" s="430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7">
        <v>33639.83</v>
      </c>
      <c r="E151" s="280">
        <f>VLOOKUP(B151,Composições!$B:$K,10,FALSE)</f>
        <v>0.04</v>
      </c>
      <c r="F151" s="280">
        <f t="shared" si="15"/>
        <v>1345.59</v>
      </c>
      <c r="G151" s="280">
        <f>E151*'Composições Custo-hora'!$C$78*('BDI '!$D$44+1)</f>
        <v>2.15</v>
      </c>
      <c r="H151" s="280">
        <f t="shared" ref="H151:H165" si="17">D151*G151</f>
        <v>72325.63</v>
      </c>
      <c r="I151" s="281">
        <f>VLOOKUP(B151,Composições!$B:$K,6,FALSE)</f>
        <v>0</v>
      </c>
      <c r="J151" s="282">
        <f t="shared" si="16"/>
        <v>0</v>
      </c>
      <c r="K151" s="399"/>
      <c r="L151" s="430"/>
      <c r="M151" s="430"/>
    </row>
    <row r="152" spans="1:13" ht="28.5" customHeight="1" x14ac:dyDescent="0.2">
      <c r="A152" s="278" t="s">
        <v>418</v>
      </c>
      <c r="B152" s="276" t="s">
        <v>333</v>
      </c>
      <c r="C152" s="278" t="s">
        <v>30</v>
      </c>
      <c r="D152" s="429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2.15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400"/>
    </row>
    <row r="153" spans="1:13" ht="28.5" customHeight="1" x14ac:dyDescent="0.2">
      <c r="A153" s="278" t="s">
        <v>419</v>
      </c>
      <c r="B153" s="276" t="s">
        <v>334</v>
      </c>
      <c r="C153" s="278" t="s">
        <v>30</v>
      </c>
      <c r="D153" s="429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2.15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9">
        <v>17163</v>
      </c>
      <c r="E154" s="280">
        <f>VLOOKUP(B154,Composições!$B:$K,10,FALSE)</f>
        <v>0.04</v>
      </c>
      <c r="F154" s="280">
        <f t="shared" si="15"/>
        <v>686.52</v>
      </c>
      <c r="G154" s="280">
        <f>E154*'Composições Custo-hora'!$C$78*('BDI '!$D$44+1)</f>
        <v>2.15</v>
      </c>
      <c r="H154" s="280">
        <f t="shared" si="17"/>
        <v>36900.449999999997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740</v>
      </c>
      <c r="B155" s="277" t="s">
        <v>557</v>
      </c>
      <c r="C155" s="278" t="s">
        <v>35</v>
      </c>
      <c r="D155" s="429">
        <v>12392</v>
      </c>
      <c r="E155" s="280">
        <f>VLOOKUP(B155,Composições!$B:$K,10,FALSE)</f>
        <v>0.03</v>
      </c>
      <c r="F155" s="280">
        <f t="shared" si="15"/>
        <v>371.76</v>
      </c>
      <c r="G155" s="280">
        <f>E155*'Composições Custo-hora'!$C$78*('BDI '!$D$44+1)</f>
        <v>1.61</v>
      </c>
      <c r="H155" s="280">
        <f t="shared" si="17"/>
        <v>19951.12</v>
      </c>
      <c r="I155" s="281">
        <v>0</v>
      </c>
      <c r="J155" s="282">
        <f t="shared" si="16"/>
        <v>0</v>
      </c>
    </row>
    <row r="156" spans="1:13" ht="25.5" x14ac:dyDescent="0.2">
      <c r="A156" s="278" t="s">
        <v>421</v>
      </c>
      <c r="B156" s="276" t="s">
        <v>121</v>
      </c>
      <c r="C156" s="278" t="s">
        <v>35</v>
      </c>
      <c r="D156" s="429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3.23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25.5" x14ac:dyDescent="0.2">
      <c r="A157" s="278" t="s">
        <v>422</v>
      </c>
      <c r="B157" s="276" t="s">
        <v>122</v>
      </c>
      <c r="C157" s="278" t="s">
        <v>35</v>
      </c>
      <c r="D157" s="429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3.23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x14ac:dyDescent="0.2">
      <c r="A158" s="278" t="s">
        <v>423</v>
      </c>
      <c r="B158" s="276" t="s">
        <v>554</v>
      </c>
      <c r="C158" s="278" t="s">
        <v>35</v>
      </c>
      <c r="D158" s="429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1.61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741</v>
      </c>
      <c r="B159" s="276" t="s">
        <v>431</v>
      </c>
      <c r="C159" s="278" t="s">
        <v>35</v>
      </c>
      <c r="D159" s="429">
        <v>20452</v>
      </c>
      <c r="E159" s="280">
        <f>VLOOKUP(B159,Composições!$B:$K,10,FALSE)</f>
        <v>0.02</v>
      </c>
      <c r="F159" s="280">
        <f t="shared" si="15"/>
        <v>409.04</v>
      </c>
      <c r="G159" s="280">
        <f>E159*'Composições Custo-hora'!$C$78*('BDI '!$D$44+1)</f>
        <v>1.08</v>
      </c>
      <c r="H159" s="280">
        <f t="shared" si="17"/>
        <v>22088.16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742</v>
      </c>
      <c r="B160" s="307" t="s">
        <v>432</v>
      </c>
      <c r="C160" s="278" t="s">
        <v>35</v>
      </c>
      <c r="D160" s="429">
        <v>614</v>
      </c>
      <c r="E160" s="280">
        <f>VLOOKUP(B160,Composições!$B:$K,10,FALSE)</f>
        <v>0.03</v>
      </c>
      <c r="F160" s="280">
        <f t="shared" si="15"/>
        <v>18.420000000000002</v>
      </c>
      <c r="G160" s="280">
        <f>E160*'Composições Custo-hora'!$C$78*('BDI '!$D$44+1)</f>
        <v>1.61</v>
      </c>
      <c r="H160" s="280">
        <f t="shared" si="17"/>
        <v>988.54</v>
      </c>
      <c r="I160" s="281">
        <v>0</v>
      </c>
      <c r="J160" s="282">
        <f t="shared" si="16"/>
        <v>0</v>
      </c>
    </row>
    <row r="161" spans="1:10" x14ac:dyDescent="0.2">
      <c r="A161" s="278" t="s">
        <v>119</v>
      </c>
      <c r="B161" s="277" t="s">
        <v>336</v>
      </c>
      <c r="C161" s="278" t="s">
        <v>35</v>
      </c>
      <c r="D161" s="429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2.15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0" x14ac:dyDescent="0.2">
      <c r="A162" s="278" t="s">
        <v>272</v>
      </c>
      <c r="B162" s="276" t="s">
        <v>274</v>
      </c>
      <c r="C162" s="278" t="s">
        <v>30</v>
      </c>
      <c r="D162" s="429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2.15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0" ht="25.5" x14ac:dyDescent="0.2">
      <c r="A163" s="278" t="s">
        <v>349</v>
      </c>
      <c r="B163" s="304" t="s">
        <v>743</v>
      </c>
      <c r="C163" s="278" t="s">
        <v>35</v>
      </c>
      <c r="D163" s="429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562.80999999999995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0" x14ac:dyDescent="0.2">
      <c r="A164" s="278" t="s">
        <v>350</v>
      </c>
      <c r="B164" s="304" t="s">
        <v>274</v>
      </c>
      <c r="C164" s="278" t="s">
        <v>30</v>
      </c>
      <c r="D164" s="429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2.15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0" ht="25.5" x14ac:dyDescent="0.2">
      <c r="A165" s="278" t="s">
        <v>556</v>
      </c>
      <c r="B165" s="304" t="s">
        <v>551</v>
      </c>
      <c r="C165" s="278" t="s">
        <v>35</v>
      </c>
      <c r="D165" s="429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1.61</v>
      </c>
      <c r="H165" s="280">
        <f t="shared" si="17"/>
        <v>0</v>
      </c>
      <c r="I165" s="281">
        <v>0</v>
      </c>
      <c r="J165" s="282"/>
    </row>
    <row r="166" spans="1:10" s="347" customFormat="1" x14ac:dyDescent="0.2">
      <c r="A166" s="357" t="s">
        <v>428</v>
      </c>
      <c r="B166" s="358"/>
      <c r="C166" s="358"/>
      <c r="D166" s="323" t="s">
        <v>651</v>
      </c>
      <c r="E166" s="359"/>
      <c r="F166" s="346">
        <f>SUM(F150:F165)</f>
        <v>3365.7</v>
      </c>
      <c r="G166" s="360"/>
      <c r="H166" s="346">
        <f>SUM(H150:H165)</f>
        <v>180976.22</v>
      </c>
      <c r="I166" s="361"/>
      <c r="J166" s="346">
        <f>ROUND(SUM(J150:J165),2)</f>
        <v>0</v>
      </c>
    </row>
    <row r="167" spans="1:10" x14ac:dyDescent="0.2">
      <c r="A167" s="362"/>
      <c r="B167" s="363"/>
      <c r="C167" s="363"/>
      <c r="D167" s="324" t="s">
        <v>651</v>
      </c>
      <c r="E167" s="363"/>
      <c r="F167" s="364"/>
      <c r="G167" s="364"/>
      <c r="H167" s="364"/>
      <c r="I167" s="365"/>
      <c r="J167" s="282"/>
    </row>
    <row r="168" spans="1:10" s="347" customFormat="1" ht="29.25" customHeight="1" x14ac:dyDescent="0.2">
      <c r="A168" s="357" t="s">
        <v>448</v>
      </c>
      <c r="B168" s="358"/>
      <c r="C168" s="366"/>
      <c r="D168" s="323" t="s">
        <v>651</v>
      </c>
      <c r="E168" s="323"/>
      <c r="F168" s="367"/>
      <c r="G168" s="367"/>
      <c r="H168" s="367"/>
      <c r="I168" s="368"/>
      <c r="J168" s="346">
        <f>J124+J148+J166</f>
        <v>3358489.84</v>
      </c>
    </row>
    <row r="169" spans="1:10" s="347" customFormat="1" ht="12.75" customHeight="1" x14ac:dyDescent="0.2">
      <c r="A169" s="308"/>
      <c r="B169" s="369"/>
      <c r="C169" s="370"/>
      <c r="D169" s="325" t="s">
        <v>651</v>
      </c>
      <c r="E169" s="325"/>
      <c r="F169" s="325"/>
      <c r="G169" s="325"/>
      <c r="H169" s="325"/>
      <c r="I169" s="371"/>
      <c r="J169" s="372" t="s">
        <v>651</v>
      </c>
    </row>
    <row r="170" spans="1:10" s="347" customFormat="1" ht="29.25" customHeight="1" x14ac:dyDescent="0.2">
      <c r="A170" s="332">
        <v>5</v>
      </c>
      <c r="B170" s="338" t="s">
        <v>436</v>
      </c>
      <c r="C170" s="339"/>
      <c r="D170" s="321" t="s">
        <v>651</v>
      </c>
      <c r="E170" s="321"/>
      <c r="F170" s="321"/>
      <c r="G170" s="321"/>
      <c r="H170" s="321"/>
      <c r="I170" s="321"/>
      <c r="J170" s="340" t="s">
        <v>651</v>
      </c>
    </row>
    <row r="171" spans="1:10" ht="25.5" x14ac:dyDescent="0.2">
      <c r="A171" s="308" t="s">
        <v>425</v>
      </c>
      <c r="B171" s="276" t="s">
        <v>758</v>
      </c>
      <c r="C171" s="278" t="s">
        <v>31</v>
      </c>
      <c r="D171" s="280">
        <f>F124+F148+F166</f>
        <v>25675.31</v>
      </c>
      <c r="E171" s="309"/>
      <c r="F171" s="309"/>
      <c r="G171" s="309"/>
      <c r="H171" s="309"/>
      <c r="I171" s="310">
        <f>('Composições Custo-hora'!C78)*('BDI '!D44+1)</f>
        <v>53.81</v>
      </c>
      <c r="J171" s="282">
        <f>SUM(H124,H148,H166)</f>
        <v>1381368.75</v>
      </c>
    </row>
    <row r="172" spans="1:10" x14ac:dyDescent="0.2">
      <c r="A172" s="311" t="s">
        <v>548</v>
      </c>
      <c r="B172" s="312" t="s">
        <v>555</v>
      </c>
      <c r="C172" s="278" t="s">
        <v>571</v>
      </c>
      <c r="D172" s="280">
        <v>2084909.55</v>
      </c>
      <c r="E172" s="309"/>
      <c r="F172" s="309"/>
      <c r="G172" s="309"/>
      <c r="H172" s="309"/>
      <c r="I172" s="310">
        <f>0.36*('BDI '!D44+1)</f>
        <v>0.47</v>
      </c>
      <c r="J172" s="282">
        <f>IF('BDI '!D44&lt;&gt;0,ROUND(D172*I172,2),0)</f>
        <v>979907.49</v>
      </c>
    </row>
    <row r="173" spans="1:10" s="347" customFormat="1" x14ac:dyDescent="0.2">
      <c r="A173" s="357" t="s">
        <v>437</v>
      </c>
      <c r="B173" s="358"/>
      <c r="C173" s="358"/>
      <c r="D173" s="323" t="s">
        <v>651</v>
      </c>
      <c r="E173" s="358"/>
      <c r="F173" s="358"/>
      <c r="G173" s="358"/>
      <c r="H173" s="358"/>
      <c r="I173" s="359"/>
      <c r="J173" s="346">
        <f>ROUND(SUM(J171:J172),2)</f>
        <v>2361276.2400000002</v>
      </c>
    </row>
    <row r="174" spans="1:10" ht="15" customHeight="1" x14ac:dyDescent="0.2">
      <c r="A174" s="362"/>
      <c r="B174" s="363"/>
      <c r="C174" s="363"/>
      <c r="D174" s="324" t="s">
        <v>651</v>
      </c>
      <c r="E174" s="363"/>
      <c r="F174" s="363"/>
      <c r="G174" s="363"/>
      <c r="H174" s="363"/>
      <c r="I174" s="363"/>
      <c r="J174" s="373"/>
    </row>
    <row r="175" spans="1:10" s="347" customFormat="1" ht="29.25" customHeight="1" x14ac:dyDescent="0.2">
      <c r="A175" s="332">
        <v>6</v>
      </c>
      <c r="B175" s="338" t="s">
        <v>433</v>
      </c>
      <c r="C175" s="339"/>
      <c r="D175" s="321" t="s">
        <v>651</v>
      </c>
      <c r="E175" s="321"/>
      <c r="F175" s="321"/>
      <c r="G175" s="321"/>
      <c r="H175" s="321"/>
      <c r="I175" s="321"/>
      <c r="J175" s="340" t="s">
        <v>651</v>
      </c>
    </row>
    <row r="176" spans="1:10" s="347" customFormat="1" ht="29.25" customHeight="1" x14ac:dyDescent="0.2">
      <c r="A176" s="332" t="s">
        <v>426</v>
      </c>
      <c r="B176" s="374" t="s">
        <v>434</v>
      </c>
      <c r="C176" s="339"/>
      <c r="D176" s="321" t="s">
        <v>651</v>
      </c>
      <c r="E176" s="339"/>
      <c r="F176" s="339"/>
      <c r="G176" s="339"/>
      <c r="H176" s="339"/>
      <c r="I176" s="375"/>
      <c r="J176" s="346">
        <f>J168</f>
        <v>3358489.84</v>
      </c>
    </row>
    <row r="177" spans="1:11" ht="29.25" customHeight="1" x14ac:dyDescent="0.2">
      <c r="A177" s="278" t="s">
        <v>427</v>
      </c>
      <c r="B177" s="376" t="s">
        <v>435</v>
      </c>
      <c r="C177" s="377"/>
      <c r="D177" s="326" t="s">
        <v>651</v>
      </c>
      <c r="E177" s="377"/>
      <c r="F177" s="378"/>
      <c r="G177" s="378"/>
      <c r="H177" s="378"/>
      <c r="I177" s="379">
        <v>0</v>
      </c>
      <c r="J177" s="282">
        <f>ROUND(J176*I177,2)</f>
        <v>0</v>
      </c>
    </row>
    <row r="178" spans="1:11" s="347" customFormat="1" ht="29.25" customHeight="1" x14ac:dyDescent="0.2">
      <c r="A178" s="483" t="s">
        <v>461</v>
      </c>
      <c r="B178" s="484"/>
      <c r="C178" s="484"/>
      <c r="D178" s="323" t="s">
        <v>651</v>
      </c>
      <c r="E178" s="358"/>
      <c r="F178" s="358"/>
      <c r="G178" s="358"/>
      <c r="H178" s="358"/>
      <c r="I178" s="359"/>
      <c r="J178" s="411">
        <f>((ROUND(SUM(J176:J177),2)))</f>
        <v>3358489.84</v>
      </c>
    </row>
    <row r="179" spans="1:11" ht="29.25" customHeight="1" x14ac:dyDescent="0.2">
      <c r="A179" s="278" t="s">
        <v>439</v>
      </c>
      <c r="B179" s="485" t="s">
        <v>424</v>
      </c>
      <c r="C179" s="486"/>
      <c r="D179" s="326" t="s">
        <v>651</v>
      </c>
      <c r="E179" s="377"/>
      <c r="F179" s="377"/>
      <c r="G179" s="377"/>
      <c r="H179" s="377"/>
      <c r="I179" s="378"/>
      <c r="J179" s="282">
        <f>J173</f>
        <v>2361276.2400000002</v>
      </c>
    </row>
    <row r="180" spans="1:11" ht="29.25" customHeight="1" x14ac:dyDescent="0.2">
      <c r="A180" s="278" t="s">
        <v>440</v>
      </c>
      <c r="B180" s="485" t="s">
        <v>438</v>
      </c>
      <c r="C180" s="486"/>
      <c r="D180" s="326" t="s">
        <v>651</v>
      </c>
      <c r="E180" s="377"/>
      <c r="F180" s="378"/>
      <c r="G180" s="378"/>
      <c r="H180" s="378"/>
      <c r="I180" s="380">
        <v>0</v>
      </c>
      <c r="J180" s="282">
        <f>ROUND(J179*I180,2)</f>
        <v>0</v>
      </c>
    </row>
    <row r="181" spans="1:11" s="347" customFormat="1" ht="29.25" customHeight="1" x14ac:dyDescent="0.2">
      <c r="A181" s="494" t="s">
        <v>462</v>
      </c>
      <c r="B181" s="495"/>
      <c r="C181" s="495"/>
      <c r="D181" s="321" t="s">
        <v>651</v>
      </c>
      <c r="E181" s="339"/>
      <c r="F181" s="339"/>
      <c r="G181" s="339"/>
      <c r="H181" s="339"/>
      <c r="I181" s="410"/>
      <c r="J181" s="411">
        <f>ROUND(SUM(J179:J180),2)</f>
        <v>2361276.2400000002</v>
      </c>
    </row>
    <row r="182" spans="1:11" s="347" customFormat="1" ht="29.25" customHeight="1" x14ac:dyDescent="0.2">
      <c r="A182" s="332">
        <v>7</v>
      </c>
      <c r="B182" s="338" t="s">
        <v>692</v>
      </c>
      <c r="C182" s="339"/>
      <c r="D182" s="321" t="s">
        <v>651</v>
      </c>
      <c r="E182" s="351" t="s">
        <v>770</v>
      </c>
      <c r="F182" s="333" t="s">
        <v>771</v>
      </c>
      <c r="G182" s="333" t="s">
        <v>773</v>
      </c>
      <c r="H182" s="332" t="s">
        <v>774</v>
      </c>
      <c r="I182" s="332" t="s">
        <v>772</v>
      </c>
      <c r="J182" s="340" t="s">
        <v>651</v>
      </c>
    </row>
    <row r="183" spans="1:11" ht="42" customHeight="1" x14ac:dyDescent="0.2">
      <c r="A183" s="278" t="s">
        <v>550</v>
      </c>
      <c r="B183" s="500" t="s">
        <v>775</v>
      </c>
      <c r="C183" s="501"/>
      <c r="D183" s="502"/>
      <c r="E183" s="313" t="s">
        <v>87</v>
      </c>
      <c r="F183" s="279">
        <v>80</v>
      </c>
      <c r="G183" s="429">
        <v>399</v>
      </c>
      <c r="H183" s="429">
        <v>399</v>
      </c>
      <c r="I183" s="314">
        <f>Insumos!C203</f>
        <v>13.12</v>
      </c>
      <c r="J183" s="411">
        <f>F183*(G183+H183)*I183</f>
        <v>837580.80000000005</v>
      </c>
    </row>
    <row r="184" spans="1:11" ht="42" customHeight="1" x14ac:dyDescent="0.2">
      <c r="A184" s="278" t="s">
        <v>693</v>
      </c>
      <c r="B184" s="500" t="s">
        <v>776</v>
      </c>
      <c r="C184" s="501"/>
      <c r="D184" s="502"/>
      <c r="E184" s="313" t="s">
        <v>87</v>
      </c>
      <c r="F184" s="279">
        <v>116</v>
      </c>
      <c r="G184" s="429">
        <v>399</v>
      </c>
      <c r="H184" s="429">
        <v>399</v>
      </c>
      <c r="I184" s="314">
        <f>Insumos!C204</f>
        <v>9.14</v>
      </c>
      <c r="J184" s="411">
        <f>F184*(G184+H184)*I184</f>
        <v>846071.52</v>
      </c>
    </row>
    <row r="185" spans="1:11" ht="79.5" customHeight="1" x14ac:dyDescent="0.2">
      <c r="A185" s="485"/>
      <c r="B185" s="486"/>
      <c r="C185" s="486"/>
      <c r="D185" s="486"/>
      <c r="E185" s="486"/>
      <c r="F185" s="486"/>
      <c r="G185" s="486"/>
      <c r="H185" s="486"/>
      <c r="I185" s="503"/>
      <c r="J185" s="282"/>
      <c r="K185"/>
    </row>
    <row r="186" spans="1:11" ht="27.75" customHeight="1" x14ac:dyDescent="0.2">
      <c r="A186" s="496" t="s">
        <v>744</v>
      </c>
      <c r="B186" s="497"/>
      <c r="C186" s="497"/>
      <c r="D186" s="498"/>
      <c r="E186" s="497"/>
      <c r="F186" s="497"/>
      <c r="G186" s="497"/>
      <c r="H186" s="497"/>
      <c r="I186" s="499"/>
      <c r="J186" s="412">
        <f>ROUND(SUM(J178,J181,J183,J184),2)-0.01</f>
        <v>7403418.3899999997</v>
      </c>
      <c r="K186" s="401"/>
    </row>
    <row r="187" spans="1:11" x14ac:dyDescent="0.2">
      <c r="C187" s="383"/>
    </row>
    <row r="188" spans="1:11" x14ac:dyDescent="0.2">
      <c r="C188" s="383"/>
    </row>
    <row r="189" spans="1:11" x14ac:dyDescent="0.2">
      <c r="C189" s="385"/>
      <c r="D189" s="328"/>
      <c r="E189" s="386"/>
      <c r="F189" s="386"/>
      <c r="G189" s="386"/>
      <c r="H189" s="386"/>
      <c r="I189" s="386"/>
      <c r="J189" s="387"/>
    </row>
    <row r="190" spans="1:11" x14ac:dyDescent="0.2">
      <c r="B190" s="388"/>
      <c r="C190" s="389"/>
      <c r="D190" s="328"/>
      <c r="E190" s="390"/>
      <c r="F190" s="390"/>
      <c r="G190" s="390"/>
      <c r="H190" s="390"/>
      <c r="I190" s="390"/>
      <c r="J190" s="391"/>
      <c r="K190" s="401"/>
    </row>
    <row r="191" spans="1:11" s="331" customFormat="1" x14ac:dyDescent="0.2">
      <c r="A191" s="381"/>
      <c r="B191" s="388"/>
      <c r="C191" s="389"/>
      <c r="D191" s="328"/>
      <c r="E191" s="328"/>
      <c r="F191"/>
      <c r="G191"/>
      <c r="H191"/>
      <c r="I191" s="384"/>
      <c r="J191" s="392"/>
    </row>
    <row r="192" spans="1:11" s="331" customFormat="1" x14ac:dyDescent="0.2">
      <c r="A192" s="381"/>
      <c r="B192" s="388"/>
      <c r="C192" s="389"/>
      <c r="D192" s="328"/>
      <c r="E192" s="328"/>
      <c r="F192" s="327"/>
      <c r="G192" s="327"/>
      <c r="H192" s="327"/>
      <c r="I192" s="384"/>
      <c r="J192" s="392"/>
    </row>
    <row r="193" spans="1:10" s="331" customFormat="1" ht="14.25" x14ac:dyDescent="0.2">
      <c r="A193" s="381"/>
      <c r="B193" s="382"/>
      <c r="C193" s="389"/>
      <c r="D193" s="328"/>
      <c r="E193" s="327"/>
      <c r="F193" s="327"/>
      <c r="G193" s="327"/>
      <c r="H193" s="327"/>
      <c r="I193" s="327"/>
      <c r="J193" s="393"/>
    </row>
    <row r="194" spans="1:10" s="331" customFormat="1" x14ac:dyDescent="0.2">
      <c r="A194" s="381"/>
      <c r="B194" s="394"/>
      <c r="C194" s="389"/>
      <c r="D194" s="329"/>
      <c r="E194" s="392"/>
      <c r="F194" s="327"/>
      <c r="G194" s="327"/>
      <c r="H194" s="327"/>
      <c r="I194" s="327"/>
      <c r="J194" s="348"/>
    </row>
    <row r="195" spans="1:10" s="331" customFormat="1" x14ac:dyDescent="0.2">
      <c r="A195" s="381"/>
      <c r="B195" s="382"/>
      <c r="C195" s="389"/>
      <c r="D195" s="328"/>
      <c r="E195" s="395"/>
      <c r="F195" s="327"/>
      <c r="G195" s="327"/>
      <c r="H195" s="327"/>
      <c r="I195" s="327"/>
      <c r="J195" s="348"/>
    </row>
    <row r="196" spans="1:10" s="331" customFormat="1" x14ac:dyDescent="0.2">
      <c r="A196" s="381"/>
      <c r="B196" s="382"/>
      <c r="C196" s="389"/>
      <c r="D196" s="328"/>
      <c r="E196" s="396"/>
      <c r="F196" s="327"/>
      <c r="G196" s="327"/>
      <c r="H196" s="327"/>
      <c r="I196" s="327"/>
      <c r="J196" s="348"/>
    </row>
    <row r="197" spans="1:10" s="331" customFormat="1" x14ac:dyDescent="0.2">
      <c r="A197" s="381"/>
      <c r="B197" s="382"/>
      <c r="C197" s="381"/>
      <c r="D197" s="327"/>
      <c r="E197" s="327"/>
      <c r="F197" s="327"/>
      <c r="G197" s="327"/>
      <c r="H197" s="327"/>
      <c r="I197" s="327"/>
      <c r="J197" s="348"/>
    </row>
    <row r="198" spans="1:10" s="331" customFormat="1" x14ac:dyDescent="0.2">
      <c r="A198" s="381"/>
      <c r="B198" s="382"/>
      <c r="C198" s="381"/>
      <c r="D198" s="327"/>
      <c r="E198" s="327"/>
      <c r="F198" s="327"/>
      <c r="G198" s="327"/>
      <c r="H198" s="327"/>
      <c r="I198" s="327"/>
      <c r="J198" s="348"/>
    </row>
    <row r="199" spans="1:10" s="331" customFormat="1" ht="14.25" x14ac:dyDescent="0.2">
      <c r="A199" s="381"/>
      <c r="B199" s="382"/>
      <c r="C199" s="381"/>
      <c r="D199" s="327"/>
      <c r="E199" s="397"/>
      <c r="F199" s="327"/>
      <c r="G199" s="327"/>
      <c r="H199" s="327"/>
      <c r="I199" s="327"/>
      <c r="J199" s="348"/>
    </row>
    <row r="200" spans="1:10" s="331" customFormat="1" x14ac:dyDescent="0.2">
      <c r="A200" s="381"/>
      <c r="B200" s="382"/>
      <c r="C200" s="381"/>
      <c r="D200" s="327"/>
      <c r="E200" s="327"/>
      <c r="F200" s="327"/>
      <c r="G200" s="327"/>
      <c r="H200" s="327"/>
      <c r="I200" s="327"/>
      <c r="J200" s="348"/>
    </row>
    <row r="201" spans="1:10" s="331" customFormat="1" x14ac:dyDescent="0.2">
      <c r="A201" s="381"/>
      <c r="B201" s="382"/>
      <c r="C201" s="381"/>
      <c r="D201" s="327"/>
      <c r="E201" s="327"/>
      <c r="F201" s="327"/>
      <c r="G201" s="327"/>
      <c r="H201" s="327"/>
      <c r="I201" s="327"/>
      <c r="J201" s="348"/>
    </row>
    <row r="202" spans="1:10" s="331" customFormat="1" x14ac:dyDescent="0.2">
      <c r="A202" s="381"/>
      <c r="B202" s="382"/>
      <c r="C202" s="381"/>
      <c r="D202" s="327"/>
      <c r="E202" s="327"/>
      <c r="F202" s="327"/>
      <c r="G202" s="327"/>
      <c r="H202" s="327"/>
      <c r="I202" s="384"/>
      <c r="J202" s="348"/>
    </row>
    <row r="203" spans="1:10" s="331" customFormat="1" x14ac:dyDescent="0.2">
      <c r="A203" s="381"/>
      <c r="B203" s="382"/>
      <c r="C203" s="381"/>
      <c r="D203" s="327"/>
      <c r="E203" s="327"/>
      <c r="F203" s="327"/>
      <c r="G203" s="327"/>
      <c r="H203" s="327"/>
      <c r="I203" s="384"/>
      <c r="J203" s="348"/>
    </row>
  </sheetData>
  <sheetProtection sheet="1" objects="1" scenarios="1"/>
  <autoFilter ref="A5:J184" xr:uid="{00000000-0009-0000-0000-000006000000}"/>
  <mergeCells count="13">
    <mergeCell ref="B180:C180"/>
    <mergeCell ref="A181:C181"/>
    <mergeCell ref="A186:I186"/>
    <mergeCell ref="B183:D183"/>
    <mergeCell ref="B184:D184"/>
    <mergeCell ref="A185:I185"/>
    <mergeCell ref="A178:C178"/>
    <mergeCell ref="B179:C179"/>
    <mergeCell ref="A1:J1"/>
    <mergeCell ref="A2:J2"/>
    <mergeCell ref="A4:J4"/>
    <mergeCell ref="A3:J3"/>
    <mergeCell ref="A8:I8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07 -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993" activePane="bottomLeft" state="frozen"/>
      <selection activeCell="B15" sqref="B15:F15"/>
      <selection pane="bottomLeft" activeCell="H1007" sqref="H1007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698</v>
      </c>
      <c r="G1" s="250" t="s">
        <v>2</v>
      </c>
      <c r="H1" s="250" t="s">
        <v>430</v>
      </c>
      <c r="I1" s="250" t="s">
        <v>699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756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756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756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756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756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756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756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756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756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756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756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756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756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756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756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756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756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756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756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756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756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756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756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756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756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756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756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756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756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756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756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756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756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756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756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756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756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756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756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756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756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756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756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>
        <f>VLOOKUP(B73,Insumos!$A$2:$C$204,3,FALSE)</f>
        <v>0</v>
      </c>
      <c r="J73" s="241"/>
      <c r="K73" s="241">
        <f>G74</f>
        <v>0.04</v>
      </c>
    </row>
    <row r="74" spans="1:11" x14ac:dyDescent="0.2">
      <c r="A74" s="252" t="s">
        <v>756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756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756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756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756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756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756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756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756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756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740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756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741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756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742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756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756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64.5</v>
      </c>
      <c r="J112" s="241"/>
      <c r="K112" s="241">
        <f>G113</f>
        <v>0.04</v>
      </c>
    </row>
    <row r="113" spans="1:14" x14ac:dyDescent="0.2">
      <c r="A113" s="252" t="s">
        <v>756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11.29</v>
      </c>
      <c r="J115" s="241"/>
      <c r="K115" s="241">
        <f>G116</f>
        <v>0.04</v>
      </c>
    </row>
    <row r="116" spans="1:14" x14ac:dyDescent="0.2">
      <c r="A116" s="252" t="s">
        <v>756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756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64.5</v>
      </c>
      <c r="J118" s="241"/>
      <c r="K118" s="241">
        <f>G119</f>
        <v>0.04</v>
      </c>
    </row>
    <row r="119" spans="1:14" x14ac:dyDescent="0.2">
      <c r="A119" s="252" t="s">
        <v>756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743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71.290000000000006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732</v>
      </c>
      <c r="C127" s="118" t="s">
        <v>579</v>
      </c>
      <c r="D127" s="240" t="s">
        <v>509</v>
      </c>
      <c r="E127" s="100"/>
      <c r="F127" s="241">
        <f>SUMIF('Lote-07_RDRA_34,5kV'!$B$10:$B$123,Composições!B127,'Lote-07_RDRA_34,5kV'!$D$10:$D$123)</f>
        <v>0</v>
      </c>
      <c r="G127" s="241"/>
      <c r="H127" s="238"/>
      <c r="I127" s="241">
        <f>SUM(I128:I134)</f>
        <v>1269.01</v>
      </c>
      <c r="J127" s="241">
        <f>SUM(J128:J134)</f>
        <v>0</v>
      </c>
      <c r="K127" s="403">
        <v>3.5</v>
      </c>
    </row>
    <row r="128" spans="1:14" x14ac:dyDescent="0.2">
      <c r="A128" s="252" t="s">
        <v>756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255.96</v>
      </c>
      <c r="I128" s="116">
        <f t="shared" ref="I128:I134" si="1">H128*G128</f>
        <v>255.96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756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3.33</v>
      </c>
      <c r="I129" s="116">
        <f t="shared" si="1"/>
        <v>13.32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756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25.34</v>
      </c>
      <c r="I130" s="116">
        <f t="shared" si="1"/>
        <v>50.68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756</v>
      </c>
      <c r="B131" s="256" t="s">
        <v>705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174.02</v>
      </c>
      <c r="I131" s="116">
        <f t="shared" si="1"/>
        <v>522.05999999999995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756</v>
      </c>
      <c r="B132" s="256" t="s">
        <v>702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101.43</v>
      </c>
      <c r="I132" s="116">
        <f t="shared" si="1"/>
        <v>304.29000000000002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756</v>
      </c>
      <c r="B133" s="256" t="s">
        <v>710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14.35</v>
      </c>
      <c r="I133" s="116">
        <f t="shared" si="1"/>
        <v>43.05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756</v>
      </c>
      <c r="B134" s="256" t="s">
        <v>711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26.55</v>
      </c>
      <c r="I134" s="116">
        <f t="shared" si="1"/>
        <v>79.650000000000006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SUMIF('Lote-07_RDRA_34,5kV'!$B$10:$B$123,Composições!B136,'Lote-07_RDRA_34,5kV'!$D$10:$D$123)</f>
        <v>0</v>
      </c>
      <c r="G136" s="241"/>
      <c r="H136" s="240"/>
      <c r="I136" s="241">
        <f>SUM(I137:I142)</f>
        <v>483.74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756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255.96</v>
      </c>
      <c r="I137" s="116">
        <f t="shared" ref="I137:I142" si="4">H137*G137</f>
        <v>255.96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756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3.33</v>
      </c>
      <c r="I138" s="116">
        <f t="shared" si="4"/>
        <v>13.32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756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25.34</v>
      </c>
      <c r="I139" s="116">
        <f t="shared" si="4"/>
        <v>50.68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756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33.85</v>
      </c>
      <c r="I140" s="116">
        <f t="shared" si="4"/>
        <v>67.7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756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40.39</v>
      </c>
      <c r="I141" s="116">
        <f t="shared" si="4"/>
        <v>80.78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756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7.65</v>
      </c>
      <c r="I142" s="116">
        <f t="shared" si="4"/>
        <v>15.3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SUMIF('Lote-07_RDRA_34,5kV'!$B$10:$B$123,Composições!B144,'Lote-07_RDRA_34,5kV'!$D$10:$D$123)</f>
        <v>0</v>
      </c>
      <c r="G144" s="241"/>
      <c r="H144" s="240"/>
      <c r="I144" s="241">
        <f>SUM(I145:I150)</f>
        <v>565.63</v>
      </c>
      <c r="J144" s="241">
        <f>SUM(J145:J150)</f>
        <v>0</v>
      </c>
      <c r="K144" s="241">
        <v>3.5</v>
      </c>
    </row>
    <row r="145" spans="1:11" x14ac:dyDescent="0.2">
      <c r="A145" s="252" t="s">
        <v>756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255.96</v>
      </c>
      <c r="I145" s="116">
        <f t="shared" ref="I145:I150" si="7">H145*G145</f>
        <v>255.96</v>
      </c>
      <c r="J145" s="116">
        <f t="shared" ref="J145:J150" si="8">F145*H145</f>
        <v>0</v>
      </c>
      <c r="K145" s="116"/>
    </row>
    <row r="146" spans="1:11" x14ac:dyDescent="0.2">
      <c r="A146" s="252" t="s">
        <v>756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3.33</v>
      </c>
      <c r="I146" s="116">
        <f t="shared" si="7"/>
        <v>13.32</v>
      </c>
      <c r="J146" s="116">
        <f t="shared" si="8"/>
        <v>0</v>
      </c>
      <c r="K146" s="116"/>
    </row>
    <row r="147" spans="1:11" ht="25.5" x14ac:dyDescent="0.2">
      <c r="A147" s="252" t="s">
        <v>756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25.34</v>
      </c>
      <c r="I147" s="116">
        <f t="shared" si="7"/>
        <v>50.68</v>
      </c>
      <c r="J147" s="116">
        <f t="shared" si="8"/>
        <v>0</v>
      </c>
      <c r="K147" s="116"/>
    </row>
    <row r="148" spans="1:11" x14ac:dyDescent="0.2">
      <c r="A148" s="252" t="s">
        <v>756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33.85</v>
      </c>
      <c r="I148" s="116">
        <f t="shared" si="7"/>
        <v>101.55</v>
      </c>
      <c r="J148" s="116">
        <f t="shared" si="8"/>
        <v>0</v>
      </c>
      <c r="K148" s="116"/>
    </row>
    <row r="149" spans="1:11" x14ac:dyDescent="0.2">
      <c r="A149" s="252" t="s">
        <v>756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40.39</v>
      </c>
      <c r="I149" s="116">
        <f t="shared" si="7"/>
        <v>121.17</v>
      </c>
      <c r="J149" s="116">
        <f t="shared" si="8"/>
        <v>0</v>
      </c>
      <c r="K149" s="116"/>
    </row>
    <row r="150" spans="1:11" ht="25.5" x14ac:dyDescent="0.2">
      <c r="A150" s="252" t="s">
        <v>756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7.65</v>
      </c>
      <c r="I150" s="116">
        <f t="shared" si="7"/>
        <v>22.95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756</v>
      </c>
      <c r="B152" s="239" t="s">
        <v>719</v>
      </c>
      <c r="C152" s="118" t="s">
        <v>578</v>
      </c>
      <c r="D152" s="240"/>
      <c r="E152" s="100"/>
      <c r="F152" s="241">
        <f>SUMIF('Lote-07_RDRA_34,5kV'!$B$10:$B$123,Composições!B152,'Lote-07_RDRA_34,5kV'!$D$10:$D$123)</f>
        <v>0</v>
      </c>
      <c r="G152" s="241"/>
      <c r="H152" s="240"/>
      <c r="I152" s="241">
        <f>SUM(I153:I158)</f>
        <v>899.56</v>
      </c>
      <c r="J152" s="241">
        <f>SUM(J153:J158)</f>
        <v>0</v>
      </c>
      <c r="K152" s="404">
        <v>3</v>
      </c>
    </row>
    <row r="153" spans="1:11" x14ac:dyDescent="0.2">
      <c r="A153" s="252" t="s">
        <v>756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255.96</v>
      </c>
      <c r="I153" s="116">
        <f t="shared" ref="I153:I159" si="10">H153*G153</f>
        <v>255.96</v>
      </c>
      <c r="J153" s="116">
        <f t="shared" ref="J153:J159" si="11">F153*H153</f>
        <v>0</v>
      </c>
      <c r="K153" s="116"/>
    </row>
    <row r="154" spans="1:11" x14ac:dyDescent="0.2">
      <c r="A154" s="252" t="s">
        <v>756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3.33</v>
      </c>
      <c r="I154" s="116">
        <f t="shared" si="10"/>
        <v>13.32</v>
      </c>
      <c r="J154" s="116">
        <f t="shared" si="11"/>
        <v>0</v>
      </c>
      <c r="K154" s="116"/>
    </row>
    <row r="155" spans="1:11" ht="25.5" x14ac:dyDescent="0.2">
      <c r="A155" s="252" t="s">
        <v>756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25.34</v>
      </c>
      <c r="I155" s="116">
        <f t="shared" si="10"/>
        <v>50.68</v>
      </c>
      <c r="J155" s="116">
        <f t="shared" si="11"/>
        <v>0</v>
      </c>
      <c r="K155" s="116"/>
    </row>
    <row r="156" spans="1:11" x14ac:dyDescent="0.2">
      <c r="A156" s="252" t="s">
        <v>756</v>
      </c>
      <c r="B156" s="256" t="s">
        <v>705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174.02</v>
      </c>
      <c r="I156" s="116">
        <f t="shared" si="10"/>
        <v>348.04</v>
      </c>
      <c r="J156" s="116">
        <f t="shared" si="11"/>
        <v>0</v>
      </c>
      <c r="K156" s="116"/>
    </row>
    <row r="157" spans="1:11" x14ac:dyDescent="0.2">
      <c r="A157" s="252" t="s">
        <v>756</v>
      </c>
      <c r="B157" s="256" t="s">
        <v>702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101.43</v>
      </c>
      <c r="I157" s="116">
        <f t="shared" si="10"/>
        <v>202.86</v>
      </c>
      <c r="J157" s="116">
        <f t="shared" si="11"/>
        <v>0</v>
      </c>
      <c r="K157" s="116"/>
    </row>
    <row r="158" spans="1:11" ht="25.5" x14ac:dyDescent="0.2">
      <c r="A158" s="252" t="s">
        <v>756</v>
      </c>
      <c r="B158" s="256" t="s">
        <v>710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14.35</v>
      </c>
      <c r="I158" s="116">
        <f t="shared" si="10"/>
        <v>28.7</v>
      </c>
      <c r="J158" s="116">
        <f t="shared" si="11"/>
        <v>0</v>
      </c>
      <c r="K158" s="116"/>
    </row>
    <row r="159" spans="1:11" ht="25.5" x14ac:dyDescent="0.2">
      <c r="A159" s="252" t="s">
        <v>756</v>
      </c>
      <c r="B159" s="256" t="s">
        <v>711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26.55</v>
      </c>
      <c r="I159" s="116">
        <f t="shared" si="10"/>
        <v>53.1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733</v>
      </c>
      <c r="C161" s="118" t="s">
        <v>580</v>
      </c>
      <c r="D161" s="240" t="s">
        <v>509</v>
      </c>
      <c r="E161" s="100"/>
      <c r="F161" s="241">
        <f>SUMIF('Lote-07_RDRA_34,5kV'!$B$10:$B$123,Composições!B161,'Lote-07_RDRA_34,5kV'!$D$10:$D$123)</f>
        <v>0</v>
      </c>
      <c r="G161" s="241"/>
      <c r="H161" s="240"/>
      <c r="I161" s="241">
        <f>SUM(I162:I169)</f>
        <v>2564.41</v>
      </c>
      <c r="J161" s="241">
        <f>SUM(J162:J169)</f>
        <v>0</v>
      </c>
      <c r="K161" s="403">
        <v>4.5</v>
      </c>
    </row>
    <row r="162" spans="1:11" x14ac:dyDescent="0.2">
      <c r="A162" s="252" t="s">
        <v>756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255.96</v>
      </c>
      <c r="I162" s="116">
        <f t="shared" ref="I162:I169" si="13">H162*G162</f>
        <v>511.92</v>
      </c>
      <c r="J162" s="116">
        <f>F162*H162</f>
        <v>0</v>
      </c>
      <c r="K162" s="116"/>
    </row>
    <row r="163" spans="1:11" x14ac:dyDescent="0.2">
      <c r="A163" s="252" t="s">
        <v>756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3.33</v>
      </c>
      <c r="I163" s="116">
        <f t="shared" si="13"/>
        <v>39.96</v>
      </c>
      <c r="J163" s="116">
        <f>F163*H163</f>
        <v>0</v>
      </c>
      <c r="K163" s="116"/>
    </row>
    <row r="164" spans="1:11" ht="25.5" x14ac:dyDescent="0.2">
      <c r="A164" s="252" t="s">
        <v>756</v>
      </c>
      <c r="B164" s="256" t="s">
        <v>706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20.36</v>
      </c>
      <c r="I164" s="116">
        <f t="shared" si="13"/>
        <v>61.08</v>
      </c>
      <c r="J164" s="116">
        <f>F164*H164</f>
        <v>0</v>
      </c>
      <c r="K164" s="116"/>
    </row>
    <row r="165" spans="1:11" ht="25.5" x14ac:dyDescent="0.2">
      <c r="A165" s="252" t="s">
        <v>756</v>
      </c>
      <c r="B165" s="256" t="s">
        <v>707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25.37</v>
      </c>
      <c r="I165" s="116">
        <f t="shared" si="13"/>
        <v>76.11</v>
      </c>
      <c r="J165" s="116"/>
      <c r="K165" s="116"/>
    </row>
    <row r="166" spans="1:11" ht="25.5" x14ac:dyDescent="0.2">
      <c r="A166" s="252" t="s">
        <v>756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52.33</v>
      </c>
      <c r="I166" s="116">
        <f t="shared" si="13"/>
        <v>209.32</v>
      </c>
      <c r="J166" s="116">
        <f>F166*H166</f>
        <v>0</v>
      </c>
      <c r="K166" s="116"/>
    </row>
    <row r="167" spans="1:11" x14ac:dyDescent="0.2">
      <c r="A167" s="252" t="s">
        <v>756</v>
      </c>
      <c r="B167" s="256" t="s">
        <v>705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174.02</v>
      </c>
      <c r="I167" s="116">
        <f t="shared" si="13"/>
        <v>1044.1199999999999</v>
      </c>
      <c r="J167" s="116">
        <f>F167*H167</f>
        <v>0</v>
      </c>
      <c r="K167" s="116"/>
    </row>
    <row r="168" spans="1:11" x14ac:dyDescent="0.2">
      <c r="A168" s="252" t="s">
        <v>756</v>
      </c>
      <c r="B168" s="256" t="s">
        <v>702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101.43</v>
      </c>
      <c r="I168" s="116">
        <f t="shared" si="13"/>
        <v>608.58000000000004</v>
      </c>
      <c r="J168" s="116">
        <f>F168*H168</f>
        <v>0</v>
      </c>
      <c r="K168" s="116"/>
    </row>
    <row r="169" spans="1:11" x14ac:dyDescent="0.2">
      <c r="A169" s="252" t="s">
        <v>756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3.33</v>
      </c>
      <c r="I169" s="116">
        <f t="shared" si="13"/>
        <v>13.32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756</v>
      </c>
      <c r="B171" s="239" t="s">
        <v>718</v>
      </c>
      <c r="C171" s="118" t="s">
        <v>581</v>
      </c>
      <c r="D171" s="240" t="s">
        <v>509</v>
      </c>
      <c r="E171" s="100"/>
      <c r="F171" s="241">
        <f>SUMIF('Lote-07_RDRA_34,5kV'!$B$10:$B$123,Composições!B171,'Lote-07_RDRA_34,5kV'!$D$10:$D$123)</f>
        <v>0</v>
      </c>
      <c r="G171" s="241"/>
      <c r="H171" s="240"/>
      <c r="I171" s="241">
        <f>SUM(I172:I179)</f>
        <v>1967.78</v>
      </c>
      <c r="J171" s="241">
        <f>SUM(J172:J179)</f>
        <v>0</v>
      </c>
      <c r="K171" s="403">
        <v>3.5</v>
      </c>
    </row>
    <row r="172" spans="1:11" x14ac:dyDescent="0.2">
      <c r="A172" s="252" t="s">
        <v>756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255.96</v>
      </c>
      <c r="I172" s="116">
        <f t="shared" ref="I172:I179" si="15">H172*G172</f>
        <v>511.92</v>
      </c>
      <c r="J172" s="116">
        <f t="shared" ref="J172:J179" si="16">F172*H172</f>
        <v>0</v>
      </c>
      <c r="K172" s="116"/>
    </row>
    <row r="173" spans="1:11" x14ac:dyDescent="0.2">
      <c r="A173" s="252" t="s">
        <v>756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3.33</v>
      </c>
      <c r="I173" s="116">
        <f t="shared" si="15"/>
        <v>39.96</v>
      </c>
      <c r="J173" s="116">
        <f t="shared" si="16"/>
        <v>0</v>
      </c>
      <c r="K173" s="116"/>
    </row>
    <row r="174" spans="1:11" ht="25.5" x14ac:dyDescent="0.2">
      <c r="A174" s="252" t="s">
        <v>756</v>
      </c>
      <c r="B174" s="256" t="s">
        <v>706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20.36</v>
      </c>
      <c r="I174" s="116">
        <f t="shared" si="15"/>
        <v>40.72</v>
      </c>
      <c r="J174" s="116">
        <f t="shared" si="16"/>
        <v>0</v>
      </c>
      <c r="K174" s="116"/>
    </row>
    <row r="175" spans="1:11" ht="25.5" x14ac:dyDescent="0.2">
      <c r="A175" s="252" t="s">
        <v>756</v>
      </c>
      <c r="B175" s="256" t="s">
        <v>707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25.37</v>
      </c>
      <c r="I175" s="116">
        <f t="shared" si="15"/>
        <v>50.74</v>
      </c>
      <c r="J175" s="116">
        <f t="shared" si="16"/>
        <v>0</v>
      </c>
      <c r="K175" s="116"/>
    </row>
    <row r="176" spans="1:11" ht="25.5" x14ac:dyDescent="0.2">
      <c r="A176" s="252" t="s">
        <v>756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52.33</v>
      </c>
      <c r="I176" s="116">
        <f t="shared" si="15"/>
        <v>209.32</v>
      </c>
      <c r="J176" s="116">
        <f t="shared" si="16"/>
        <v>0</v>
      </c>
      <c r="K176" s="116"/>
    </row>
    <row r="177" spans="1:11" x14ac:dyDescent="0.2">
      <c r="A177" s="252" t="s">
        <v>756</v>
      </c>
      <c r="B177" s="256" t="s">
        <v>705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174.02</v>
      </c>
      <c r="I177" s="116">
        <f t="shared" si="15"/>
        <v>696.08</v>
      </c>
      <c r="J177" s="116">
        <f t="shared" si="16"/>
        <v>0</v>
      </c>
      <c r="K177" s="116"/>
    </row>
    <row r="178" spans="1:11" x14ac:dyDescent="0.2">
      <c r="A178" s="252" t="s">
        <v>756</v>
      </c>
      <c r="B178" s="256" t="s">
        <v>702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101.43</v>
      </c>
      <c r="I178" s="116">
        <f t="shared" si="15"/>
        <v>405.72</v>
      </c>
      <c r="J178" s="116">
        <f t="shared" si="16"/>
        <v>0</v>
      </c>
      <c r="K178" s="116"/>
    </row>
    <row r="179" spans="1:11" x14ac:dyDescent="0.2">
      <c r="A179" s="252" t="s">
        <v>756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3.33</v>
      </c>
      <c r="I179" s="116">
        <f t="shared" si="15"/>
        <v>13.32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SUMIF('Lote-07_RDRA_34,5kV'!$B$10:$B$123,Composições!B181,'Lote-07_RDRA_34,5kV'!$D$10:$D$123)</f>
        <v>0</v>
      </c>
      <c r="G181" s="241"/>
      <c r="H181" s="240"/>
      <c r="I181" s="241">
        <f>SUM(I182:I188)</f>
        <v>1092.1600000000001</v>
      </c>
      <c r="J181" s="241">
        <f>SUM(J182:J188)</f>
        <v>0</v>
      </c>
      <c r="K181" s="403">
        <v>3.5</v>
      </c>
    </row>
    <row r="182" spans="1:11" x14ac:dyDescent="0.2">
      <c r="A182" s="252" t="s">
        <v>756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255.96</v>
      </c>
      <c r="I182" s="116">
        <f t="shared" ref="I182:I188" si="18">H182*G182</f>
        <v>511.92</v>
      </c>
      <c r="J182" s="116">
        <f t="shared" ref="J182:J188" si="19">F182*H182</f>
        <v>0</v>
      </c>
      <c r="K182" s="116"/>
    </row>
    <row r="183" spans="1:11" x14ac:dyDescent="0.2">
      <c r="A183" s="252" t="s">
        <v>756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3.33</v>
      </c>
      <c r="I183" s="116">
        <f t="shared" si="18"/>
        <v>39.96</v>
      </c>
      <c r="J183" s="116">
        <f t="shared" si="19"/>
        <v>0</v>
      </c>
      <c r="K183" s="116"/>
    </row>
    <row r="184" spans="1:11" ht="25.5" x14ac:dyDescent="0.2">
      <c r="A184" s="252" t="s">
        <v>756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10.34</v>
      </c>
      <c r="I184" s="116">
        <f t="shared" si="18"/>
        <v>20.68</v>
      </c>
      <c r="J184" s="116">
        <f t="shared" si="19"/>
        <v>0</v>
      </c>
      <c r="K184" s="116"/>
    </row>
    <row r="185" spans="1:11" ht="25.5" x14ac:dyDescent="0.2">
      <c r="A185" s="252" t="s">
        <v>756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52.33</v>
      </c>
      <c r="I185" s="116">
        <f t="shared" si="18"/>
        <v>209.32</v>
      </c>
      <c r="J185" s="116">
        <f t="shared" si="19"/>
        <v>0</v>
      </c>
      <c r="K185" s="116"/>
    </row>
    <row r="186" spans="1:11" x14ac:dyDescent="0.2">
      <c r="A186" s="252" t="s">
        <v>756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33.85</v>
      </c>
      <c r="I186" s="116">
        <f t="shared" si="18"/>
        <v>135.4</v>
      </c>
      <c r="J186" s="116">
        <f t="shared" si="19"/>
        <v>0</v>
      </c>
      <c r="K186" s="116"/>
    </row>
    <row r="187" spans="1:11" x14ac:dyDescent="0.2">
      <c r="A187" s="252" t="s">
        <v>756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40.39</v>
      </c>
      <c r="I187" s="116">
        <f t="shared" si="18"/>
        <v>161.56</v>
      </c>
      <c r="J187" s="116">
        <f t="shared" si="19"/>
        <v>0</v>
      </c>
      <c r="K187" s="116"/>
    </row>
    <row r="188" spans="1:11" x14ac:dyDescent="0.2">
      <c r="A188" s="252" t="s">
        <v>756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3.33</v>
      </c>
      <c r="I188" s="116">
        <f t="shared" si="18"/>
        <v>13.32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SUMIF('Lote-07_RDRA_34,5kV'!$B$10:$B$123,Composições!B191,'Lote-07_RDRA_34,5kV'!$D$10:$D$123)</f>
        <v>0</v>
      </c>
      <c r="G191" s="241"/>
      <c r="H191" s="240"/>
      <c r="I191" s="241">
        <f>SUM(I192:I198)</f>
        <v>1250.98</v>
      </c>
      <c r="J191" s="241">
        <f>SUM(J192:J198)</f>
        <v>0</v>
      </c>
      <c r="K191" s="403">
        <v>4.5</v>
      </c>
    </row>
    <row r="192" spans="1:11" x14ac:dyDescent="0.2">
      <c r="A192" s="252" t="s">
        <v>756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255.96</v>
      </c>
      <c r="I192" s="116">
        <f t="shared" ref="I192:I198" si="21">H192*G192</f>
        <v>511.92</v>
      </c>
      <c r="J192" s="116">
        <f t="shared" ref="J192:J198" si="22">F192*H192</f>
        <v>0</v>
      </c>
      <c r="K192" s="405"/>
    </row>
    <row r="193" spans="1:11" x14ac:dyDescent="0.2">
      <c r="A193" s="252" t="s">
        <v>756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3.33</v>
      </c>
      <c r="I193" s="116">
        <f t="shared" si="21"/>
        <v>39.96</v>
      </c>
      <c r="J193" s="116">
        <f t="shared" si="22"/>
        <v>0</v>
      </c>
      <c r="K193" s="116"/>
    </row>
    <row r="194" spans="1:11" ht="25.5" x14ac:dyDescent="0.2">
      <c r="A194" s="252" t="s">
        <v>756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10.34</v>
      </c>
      <c r="I194" s="116">
        <f t="shared" si="21"/>
        <v>31.02</v>
      </c>
      <c r="J194" s="116">
        <f t="shared" si="22"/>
        <v>0</v>
      </c>
      <c r="K194" s="116"/>
    </row>
    <row r="195" spans="1:11" ht="25.5" x14ac:dyDescent="0.2">
      <c r="A195" s="252" t="s">
        <v>756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52.33</v>
      </c>
      <c r="I195" s="116">
        <f t="shared" si="21"/>
        <v>209.32</v>
      </c>
      <c r="J195" s="116">
        <f t="shared" si="22"/>
        <v>0</v>
      </c>
      <c r="K195" s="116"/>
    </row>
    <row r="196" spans="1:11" x14ac:dyDescent="0.2">
      <c r="A196" s="252" t="s">
        <v>756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33.85</v>
      </c>
      <c r="I196" s="116">
        <f t="shared" si="21"/>
        <v>203.1</v>
      </c>
      <c r="J196" s="116">
        <f t="shared" si="22"/>
        <v>0</v>
      </c>
      <c r="K196" s="116"/>
    </row>
    <row r="197" spans="1:11" x14ac:dyDescent="0.2">
      <c r="A197" s="252" t="s">
        <v>756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40.39</v>
      </c>
      <c r="I197" s="116">
        <f t="shared" si="21"/>
        <v>242.34</v>
      </c>
      <c r="J197" s="116">
        <f t="shared" si="22"/>
        <v>0</v>
      </c>
      <c r="K197" s="116"/>
    </row>
    <row r="198" spans="1:11" x14ac:dyDescent="0.2">
      <c r="A198" s="252" t="s">
        <v>756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3.33</v>
      </c>
      <c r="I198" s="116">
        <f t="shared" si="21"/>
        <v>13.32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756</v>
      </c>
      <c r="B200" s="239" t="s">
        <v>721</v>
      </c>
      <c r="C200" s="100" t="s">
        <v>584</v>
      </c>
      <c r="D200" s="240" t="s">
        <v>509</v>
      </c>
      <c r="E200" s="100"/>
      <c r="F200" s="241">
        <f>SUMIF('Lote-07_RDRA_34,5kV'!$B$10:$B$123,Composições!B200,'Lote-07_RDRA_34,5kV'!$D$10:$D$123)</f>
        <v>0</v>
      </c>
      <c r="G200" s="241"/>
      <c r="H200" s="240"/>
      <c r="I200" s="241">
        <f>SUM(I201:I210)</f>
        <v>1361.1</v>
      </c>
      <c r="J200" s="241">
        <f>SUM(J201:J210)</f>
        <v>0</v>
      </c>
      <c r="K200" s="403">
        <v>4.5</v>
      </c>
    </row>
    <row r="201" spans="1:11" x14ac:dyDescent="0.2">
      <c r="A201" s="252" t="s">
        <v>756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255.96</v>
      </c>
      <c r="I201" s="116">
        <f t="shared" ref="I201:I210" si="24">H201*G201</f>
        <v>511.92</v>
      </c>
      <c r="J201" s="116">
        <f t="shared" ref="J201:J210" si="25">F201*H201</f>
        <v>0</v>
      </c>
      <c r="K201" s="116"/>
    </row>
    <row r="202" spans="1:11" ht="25.5" x14ac:dyDescent="0.2">
      <c r="A202" s="252" t="s">
        <v>756</v>
      </c>
      <c r="B202" s="256" t="s">
        <v>712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17.36</v>
      </c>
      <c r="I202" s="116">
        <f t="shared" si="24"/>
        <v>34.72</v>
      </c>
      <c r="J202" s="116">
        <f t="shared" si="25"/>
        <v>0</v>
      </c>
      <c r="K202" s="116"/>
    </row>
    <row r="203" spans="1:11" ht="25.5" x14ac:dyDescent="0.2">
      <c r="A203" s="252" t="s">
        <v>756</v>
      </c>
      <c r="B203" s="256" t="s">
        <v>713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33.369999999999997</v>
      </c>
      <c r="I203" s="116">
        <f t="shared" si="24"/>
        <v>66.739999999999995</v>
      </c>
      <c r="J203" s="116">
        <f t="shared" si="25"/>
        <v>0</v>
      </c>
      <c r="K203" s="116"/>
    </row>
    <row r="204" spans="1:11" x14ac:dyDescent="0.2">
      <c r="A204" s="252" t="s">
        <v>756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39.39</v>
      </c>
      <c r="I204" s="116">
        <f t="shared" si="24"/>
        <v>78.78</v>
      </c>
      <c r="J204" s="116">
        <f t="shared" si="25"/>
        <v>0</v>
      </c>
      <c r="K204" s="116"/>
    </row>
    <row r="205" spans="1:11" x14ac:dyDescent="0.2">
      <c r="A205" s="252" t="s">
        <v>756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3.33</v>
      </c>
      <c r="I205" s="116">
        <f t="shared" si="24"/>
        <v>39.96</v>
      </c>
      <c r="J205" s="116">
        <f t="shared" si="25"/>
        <v>0</v>
      </c>
      <c r="K205" s="116"/>
    </row>
    <row r="206" spans="1:11" x14ac:dyDescent="0.2">
      <c r="A206" s="252" t="s">
        <v>756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24.72</v>
      </c>
      <c r="I206" s="116">
        <f t="shared" si="24"/>
        <v>49.44</v>
      </c>
      <c r="J206" s="116">
        <f t="shared" si="25"/>
        <v>0</v>
      </c>
      <c r="K206" s="116"/>
    </row>
    <row r="207" spans="1:11" x14ac:dyDescent="0.2">
      <c r="A207" s="252" t="s">
        <v>756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52.33</v>
      </c>
      <c r="I207" s="116">
        <f t="shared" si="24"/>
        <v>104.66</v>
      </c>
      <c r="J207" s="116">
        <f t="shared" si="25"/>
        <v>0</v>
      </c>
      <c r="K207" s="116"/>
    </row>
    <row r="208" spans="1:11" x14ac:dyDescent="0.2">
      <c r="A208" s="252" t="s">
        <v>756</v>
      </c>
      <c r="B208" s="256" t="s">
        <v>709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178.45</v>
      </c>
      <c r="I208" s="116">
        <f t="shared" si="24"/>
        <v>356.9</v>
      </c>
      <c r="J208" s="116">
        <f t="shared" si="25"/>
        <v>0</v>
      </c>
      <c r="K208" s="116"/>
    </row>
    <row r="209" spans="1:11" ht="25.5" x14ac:dyDescent="0.2">
      <c r="A209" s="252" t="s">
        <v>756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52.33</v>
      </c>
      <c r="I209" s="116">
        <f t="shared" si="24"/>
        <v>104.66</v>
      </c>
      <c r="J209" s="116">
        <f t="shared" si="25"/>
        <v>0</v>
      </c>
      <c r="K209" s="116"/>
    </row>
    <row r="210" spans="1:11" x14ac:dyDescent="0.2">
      <c r="A210" s="252" t="s">
        <v>756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3.33</v>
      </c>
      <c r="I210" s="116">
        <f t="shared" si="24"/>
        <v>13.32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720</v>
      </c>
      <c r="C212" s="118" t="s">
        <v>583</v>
      </c>
      <c r="D212" s="240" t="s">
        <v>509</v>
      </c>
      <c r="E212" s="100"/>
      <c r="F212" s="241">
        <f>SUMIF('Lote-07_RDRA_34,5kV'!$B$10:$B$123,Composições!B212,'Lote-07_RDRA_34,5kV'!$D$10:$D$123)</f>
        <v>7</v>
      </c>
      <c r="G212" s="241"/>
      <c r="H212" s="240"/>
      <c r="I212" s="241">
        <f>SUM(I213:I222)</f>
        <v>1654.39</v>
      </c>
      <c r="J212" s="241">
        <f>SUM(J213:J222)</f>
        <v>11216.17</v>
      </c>
      <c r="K212" s="403">
        <v>5.5</v>
      </c>
    </row>
    <row r="213" spans="1:11" x14ac:dyDescent="0.2">
      <c r="A213" s="252" t="s">
        <v>756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14</v>
      </c>
      <c r="G213" s="116">
        <v>2</v>
      </c>
      <c r="H213" s="120">
        <f>VLOOKUP(B213,Insumos!$A$2:$C$204,3,FALSE)</f>
        <v>255.96</v>
      </c>
      <c r="I213" s="116">
        <f t="shared" ref="I213:I222" si="27">H213*G213</f>
        <v>511.92</v>
      </c>
      <c r="J213" s="116">
        <f t="shared" ref="J213:J222" si="28">F213*H213</f>
        <v>3583.44</v>
      </c>
      <c r="K213" s="116"/>
    </row>
    <row r="214" spans="1:11" ht="25.5" x14ac:dyDescent="0.2">
      <c r="A214" s="252" t="s">
        <v>756</v>
      </c>
      <c r="B214" s="256" t="s">
        <v>712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17.36</v>
      </c>
      <c r="I214" s="116">
        <f t="shared" si="27"/>
        <v>52.08</v>
      </c>
      <c r="J214" s="116">
        <f t="shared" si="28"/>
        <v>0</v>
      </c>
      <c r="K214" s="116"/>
    </row>
    <row r="215" spans="1:11" ht="25.5" x14ac:dyDescent="0.2">
      <c r="A215" s="252" t="s">
        <v>756</v>
      </c>
      <c r="B215" s="256" t="s">
        <v>713</v>
      </c>
      <c r="C215" s="118"/>
      <c r="D215" s="116" t="s">
        <v>32</v>
      </c>
      <c r="E215" s="116"/>
      <c r="F215" s="116">
        <f t="shared" si="26"/>
        <v>21</v>
      </c>
      <c r="G215" s="116">
        <v>3</v>
      </c>
      <c r="H215" s="120">
        <f>VLOOKUP(B215,Insumos!$A$2:$C$204,3,FALSE)</f>
        <v>33.369999999999997</v>
      </c>
      <c r="I215" s="116">
        <f t="shared" si="27"/>
        <v>100.11</v>
      </c>
      <c r="J215" s="116">
        <f t="shared" si="28"/>
        <v>700.77</v>
      </c>
      <c r="K215" s="116"/>
    </row>
    <row r="216" spans="1:11" x14ac:dyDescent="0.2">
      <c r="A216" s="252" t="s">
        <v>756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21</v>
      </c>
      <c r="G216" s="116">
        <v>3</v>
      </c>
      <c r="H216" s="120">
        <f>VLOOKUP(B216,Insumos!$A$2:$C$204,3,FALSE)</f>
        <v>39.39</v>
      </c>
      <c r="I216" s="116">
        <f t="shared" si="27"/>
        <v>118.17</v>
      </c>
      <c r="J216" s="116">
        <f t="shared" si="28"/>
        <v>827.19</v>
      </c>
      <c r="K216" s="116"/>
    </row>
    <row r="217" spans="1:11" x14ac:dyDescent="0.2">
      <c r="A217" s="252" t="s">
        <v>756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84</v>
      </c>
      <c r="G217" s="116">
        <v>12</v>
      </c>
      <c r="H217" s="120">
        <f>VLOOKUP(B217,Insumos!$A$2:$C$204,3,FALSE)</f>
        <v>3.33</v>
      </c>
      <c r="I217" s="116">
        <f t="shared" si="27"/>
        <v>39.96</v>
      </c>
      <c r="J217" s="116">
        <f t="shared" si="28"/>
        <v>279.72000000000003</v>
      </c>
      <c r="K217" s="116"/>
    </row>
    <row r="218" spans="1:11" x14ac:dyDescent="0.2">
      <c r="A218" s="252" t="s">
        <v>756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21</v>
      </c>
      <c r="G218" s="116">
        <v>3</v>
      </c>
      <c r="H218" s="120">
        <f>VLOOKUP(B218,Insumos!$A$2:$C$204,3,FALSE)</f>
        <v>24.72</v>
      </c>
      <c r="I218" s="116">
        <f t="shared" si="27"/>
        <v>74.16</v>
      </c>
      <c r="J218" s="116">
        <f t="shared" si="28"/>
        <v>519.12</v>
      </c>
      <c r="K218" s="116"/>
    </row>
    <row r="219" spans="1:11" x14ac:dyDescent="0.2">
      <c r="A219" s="252" t="s">
        <v>756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21</v>
      </c>
      <c r="G219" s="116">
        <v>3</v>
      </c>
      <c r="H219" s="120">
        <f>VLOOKUP(B219,Insumos!$A$2:$C$204,3,FALSE)</f>
        <v>52.33</v>
      </c>
      <c r="I219" s="116">
        <f t="shared" si="27"/>
        <v>156.99</v>
      </c>
      <c r="J219" s="116">
        <f t="shared" si="28"/>
        <v>1098.93</v>
      </c>
      <c r="K219" s="116"/>
    </row>
    <row r="220" spans="1:11" x14ac:dyDescent="0.2">
      <c r="A220" s="252" t="s">
        <v>756</v>
      </c>
      <c r="B220" s="256" t="s">
        <v>709</v>
      </c>
      <c r="C220" s="118" t="s">
        <v>583</v>
      </c>
      <c r="D220" s="116" t="s">
        <v>32</v>
      </c>
      <c r="E220" s="116"/>
      <c r="F220" s="116">
        <f t="shared" si="26"/>
        <v>21</v>
      </c>
      <c r="G220" s="116">
        <v>3</v>
      </c>
      <c r="H220" s="120">
        <f>VLOOKUP(B220,Insumos!$A$2:$C$204,3,FALSE)</f>
        <v>178.45</v>
      </c>
      <c r="I220" s="116">
        <f t="shared" si="27"/>
        <v>535.35</v>
      </c>
      <c r="J220" s="116">
        <f t="shared" si="28"/>
        <v>3747.45</v>
      </c>
      <c r="K220" s="116"/>
    </row>
    <row r="221" spans="1:11" ht="25.5" x14ac:dyDescent="0.2">
      <c r="A221" s="252" t="s">
        <v>756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7</v>
      </c>
      <c r="G221" s="116">
        <v>1</v>
      </c>
      <c r="H221" s="120">
        <f>VLOOKUP(B221,Insumos!$A$2:$C$204,3,FALSE)</f>
        <v>52.33</v>
      </c>
      <c r="I221" s="116">
        <f t="shared" si="27"/>
        <v>52.33</v>
      </c>
      <c r="J221" s="116">
        <f t="shared" si="28"/>
        <v>366.31</v>
      </c>
      <c r="K221" s="116"/>
    </row>
    <row r="222" spans="1:11" x14ac:dyDescent="0.2">
      <c r="A222" s="252" t="s">
        <v>756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28</v>
      </c>
      <c r="G222" s="116">
        <v>4</v>
      </c>
      <c r="H222" s="120">
        <f>VLOOKUP(B222,Insumos!$A$2:$C$204,3,FALSE)</f>
        <v>3.33</v>
      </c>
      <c r="I222" s="116">
        <f t="shared" si="27"/>
        <v>13.32</v>
      </c>
      <c r="J222" s="116">
        <f t="shared" si="28"/>
        <v>93.24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SUMIF('Lote-07_RDRA_34,5kV'!$B$10:$B$123,Composições!B224,'Lote-07_RDRA_34,5kV'!$D$10:$D$123)</f>
        <v>0</v>
      </c>
      <c r="G224" s="241"/>
      <c r="H224" s="240"/>
      <c r="I224" s="241">
        <f>SUM(I225:I233)</f>
        <v>1113.46</v>
      </c>
      <c r="J224" s="241">
        <f>SUM(J225:J233)</f>
        <v>0</v>
      </c>
      <c r="K224" s="403">
        <v>4.5</v>
      </c>
    </row>
    <row r="225" spans="1:11" x14ac:dyDescent="0.2">
      <c r="A225" s="252" t="s">
        <v>756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255.96</v>
      </c>
      <c r="I225" s="116">
        <f t="shared" ref="I225:I233" si="30">H225*G225</f>
        <v>511.92</v>
      </c>
      <c r="J225" s="116">
        <f t="shared" ref="J225:J233" si="31">F225*H225</f>
        <v>0</v>
      </c>
      <c r="K225" s="116"/>
    </row>
    <row r="226" spans="1:11" ht="25.5" x14ac:dyDescent="0.2">
      <c r="A226" s="252" t="s">
        <v>756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15.36</v>
      </c>
      <c r="I226" s="116">
        <f t="shared" si="30"/>
        <v>30.72</v>
      </c>
      <c r="J226" s="116">
        <f t="shared" si="31"/>
        <v>0</v>
      </c>
      <c r="K226" s="116"/>
    </row>
    <row r="227" spans="1:11" x14ac:dyDescent="0.2">
      <c r="A227" s="252" t="s">
        <v>756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39.39</v>
      </c>
      <c r="I227" s="116">
        <f t="shared" si="30"/>
        <v>78.78</v>
      </c>
      <c r="J227" s="116">
        <f t="shared" si="31"/>
        <v>0</v>
      </c>
      <c r="K227" s="116"/>
    </row>
    <row r="228" spans="1:11" x14ac:dyDescent="0.2">
      <c r="A228" s="252" t="s">
        <v>756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3.33</v>
      </c>
      <c r="I228" s="116">
        <f t="shared" si="30"/>
        <v>39.96</v>
      </c>
      <c r="J228" s="116">
        <f t="shared" si="31"/>
        <v>0</v>
      </c>
      <c r="K228" s="116"/>
    </row>
    <row r="229" spans="1:11" x14ac:dyDescent="0.2">
      <c r="A229" s="252" t="s">
        <v>756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24.72</v>
      </c>
      <c r="I229" s="116">
        <f t="shared" si="30"/>
        <v>49.44</v>
      </c>
      <c r="J229" s="116">
        <f t="shared" si="31"/>
        <v>0</v>
      </c>
      <c r="K229" s="116"/>
    </row>
    <row r="230" spans="1:11" x14ac:dyDescent="0.2">
      <c r="A230" s="252" t="s">
        <v>756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52.33</v>
      </c>
      <c r="I230" s="116">
        <f t="shared" si="30"/>
        <v>104.66</v>
      </c>
      <c r="J230" s="116">
        <f t="shared" si="31"/>
        <v>0</v>
      </c>
      <c r="K230" s="116"/>
    </row>
    <row r="231" spans="1:11" x14ac:dyDescent="0.2">
      <c r="A231" s="252" t="s">
        <v>756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90</v>
      </c>
      <c r="I231" s="116">
        <f t="shared" si="30"/>
        <v>180</v>
      </c>
      <c r="J231" s="116">
        <f t="shared" si="31"/>
        <v>0</v>
      </c>
      <c r="K231" s="116"/>
    </row>
    <row r="232" spans="1:11" ht="25.5" x14ac:dyDescent="0.2">
      <c r="A232" s="252" t="s">
        <v>756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52.33</v>
      </c>
      <c r="I232" s="116">
        <f t="shared" si="30"/>
        <v>104.66</v>
      </c>
      <c r="J232" s="116">
        <f t="shared" si="31"/>
        <v>0</v>
      </c>
      <c r="K232" s="116"/>
    </row>
    <row r="233" spans="1:11" x14ac:dyDescent="0.2">
      <c r="A233" s="252" t="s">
        <v>756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3.33</v>
      </c>
      <c r="I233" s="116">
        <f t="shared" si="30"/>
        <v>13.32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SUMIF('Lote-07_RDRA_34,5kV'!$B$10:$B$123,Composições!B235,'Lote-07_RDRA_34,5kV'!$D$10:$D$123)</f>
        <v>0</v>
      </c>
      <c r="G235" s="241"/>
      <c r="H235" s="240"/>
      <c r="I235" s="241">
        <f>SUM(I236:I244)</f>
        <v>1282.93</v>
      </c>
      <c r="J235" s="241">
        <f>SUM(J236:J244)</f>
        <v>0</v>
      </c>
      <c r="K235" s="403">
        <v>5.5</v>
      </c>
    </row>
    <row r="236" spans="1:11" x14ac:dyDescent="0.2">
      <c r="A236" s="252" t="s">
        <v>756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255.96</v>
      </c>
      <c r="I236" s="116">
        <f t="shared" ref="I236:I244" si="33">H236*G236</f>
        <v>511.92</v>
      </c>
      <c r="J236" s="116">
        <f t="shared" ref="J236:J244" si="34">F236*H236</f>
        <v>0</v>
      </c>
      <c r="K236" s="116"/>
    </row>
    <row r="237" spans="1:11" ht="25.5" x14ac:dyDescent="0.2">
      <c r="A237" s="252" t="s">
        <v>756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15.36</v>
      </c>
      <c r="I237" s="116">
        <f t="shared" si="33"/>
        <v>46.08</v>
      </c>
      <c r="J237" s="116">
        <f t="shared" si="34"/>
        <v>0</v>
      </c>
      <c r="K237" s="116"/>
    </row>
    <row r="238" spans="1:11" x14ac:dyDescent="0.2">
      <c r="A238" s="252" t="s">
        <v>756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39.39</v>
      </c>
      <c r="I238" s="116">
        <f t="shared" si="33"/>
        <v>118.17</v>
      </c>
      <c r="J238" s="116">
        <f t="shared" si="34"/>
        <v>0</v>
      </c>
      <c r="K238" s="116"/>
    </row>
    <row r="239" spans="1:11" x14ac:dyDescent="0.2">
      <c r="A239" s="252" t="s">
        <v>756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3.33</v>
      </c>
      <c r="I239" s="116">
        <f t="shared" si="33"/>
        <v>39.96</v>
      </c>
      <c r="J239" s="116">
        <f t="shared" si="34"/>
        <v>0</v>
      </c>
      <c r="K239" s="116"/>
    </row>
    <row r="240" spans="1:11" x14ac:dyDescent="0.2">
      <c r="A240" s="252" t="s">
        <v>756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24.72</v>
      </c>
      <c r="I240" s="116">
        <f t="shared" si="33"/>
        <v>74.16</v>
      </c>
      <c r="J240" s="116">
        <f t="shared" si="34"/>
        <v>0</v>
      </c>
      <c r="K240" s="116"/>
    </row>
    <row r="241" spans="1:11" x14ac:dyDescent="0.2">
      <c r="A241" s="252" t="s">
        <v>756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52.33</v>
      </c>
      <c r="I241" s="116">
        <f t="shared" si="33"/>
        <v>156.99</v>
      </c>
      <c r="J241" s="116">
        <f t="shared" si="34"/>
        <v>0</v>
      </c>
      <c r="K241" s="116"/>
    </row>
    <row r="242" spans="1:11" x14ac:dyDescent="0.2">
      <c r="A242" s="252" t="s">
        <v>756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90</v>
      </c>
      <c r="I242" s="116">
        <f t="shared" si="33"/>
        <v>270</v>
      </c>
      <c r="J242" s="116">
        <f t="shared" si="34"/>
        <v>0</v>
      </c>
      <c r="K242" s="116"/>
    </row>
    <row r="243" spans="1:11" ht="25.5" x14ac:dyDescent="0.2">
      <c r="A243" s="252" t="s">
        <v>756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52.33</v>
      </c>
      <c r="I243" s="116">
        <f t="shared" si="33"/>
        <v>52.33</v>
      </c>
      <c r="J243" s="116">
        <f t="shared" si="34"/>
        <v>0</v>
      </c>
      <c r="K243" s="116"/>
    </row>
    <row r="244" spans="1:11" x14ac:dyDescent="0.2">
      <c r="A244" s="252" t="s">
        <v>756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3.33</v>
      </c>
      <c r="I244" s="116">
        <f t="shared" si="33"/>
        <v>13.32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722</v>
      </c>
      <c r="C246" s="100" t="s">
        <v>586</v>
      </c>
      <c r="D246" s="240" t="s">
        <v>509</v>
      </c>
      <c r="E246" s="100"/>
      <c r="F246" s="241">
        <f>SUMIF('Lote-07_RDRA_34,5kV'!$B$10:$B$123,Composições!B246,'Lote-07_RDRA_34,5kV'!$D$10:$D$123)</f>
        <v>0</v>
      </c>
      <c r="G246" s="241"/>
      <c r="H246" s="244"/>
      <c r="I246" s="241">
        <f>SUM(I247:I260)</f>
        <v>2161.36</v>
      </c>
      <c r="J246" s="241">
        <f>SUM(J247:J260)</f>
        <v>0</v>
      </c>
      <c r="K246" s="241">
        <v>6</v>
      </c>
    </row>
    <row r="247" spans="1:11" x14ac:dyDescent="0.2">
      <c r="A247" s="252" t="s">
        <v>756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255.96</v>
      </c>
      <c r="I247" s="116">
        <f t="shared" ref="I247:I260" si="36">H247*G247</f>
        <v>511.92</v>
      </c>
      <c r="J247" s="116">
        <f t="shared" ref="J247:J260" si="37">F247*H247</f>
        <v>0</v>
      </c>
      <c r="K247" s="116"/>
    </row>
    <row r="248" spans="1:11" x14ac:dyDescent="0.2">
      <c r="A248" s="252" t="s">
        <v>756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3.33</v>
      </c>
      <c r="I248" s="116">
        <f t="shared" si="36"/>
        <v>39.96</v>
      </c>
      <c r="J248" s="116">
        <f t="shared" si="37"/>
        <v>0</v>
      </c>
      <c r="K248" s="116"/>
    </row>
    <row r="249" spans="1:11" ht="25.5" x14ac:dyDescent="0.2">
      <c r="A249" s="252" t="s">
        <v>756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15.07</v>
      </c>
      <c r="I249" s="116">
        <f t="shared" si="36"/>
        <v>45.21</v>
      </c>
      <c r="J249" s="116">
        <f t="shared" si="37"/>
        <v>0</v>
      </c>
      <c r="K249" s="116"/>
    </row>
    <row r="250" spans="1:11" ht="25.5" x14ac:dyDescent="0.2">
      <c r="A250" s="252" t="s">
        <v>756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15.36</v>
      </c>
      <c r="I250" s="116">
        <f t="shared" si="36"/>
        <v>92.16</v>
      </c>
      <c r="J250" s="116">
        <f t="shared" si="37"/>
        <v>0</v>
      </c>
      <c r="K250" s="116"/>
    </row>
    <row r="251" spans="1:11" ht="25.5" x14ac:dyDescent="0.2">
      <c r="A251" s="252" t="s">
        <v>756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7.65</v>
      </c>
      <c r="I251" s="116">
        <f t="shared" si="36"/>
        <v>22.95</v>
      </c>
      <c r="J251" s="116">
        <f t="shared" si="37"/>
        <v>0</v>
      </c>
      <c r="K251" s="116"/>
    </row>
    <row r="252" spans="1:11" x14ac:dyDescent="0.2">
      <c r="A252" s="252" t="s">
        <v>756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39.39</v>
      </c>
      <c r="I252" s="116">
        <f t="shared" si="36"/>
        <v>236.34</v>
      </c>
      <c r="J252" s="116">
        <f t="shared" si="37"/>
        <v>0</v>
      </c>
      <c r="K252" s="116"/>
    </row>
    <row r="253" spans="1:11" x14ac:dyDescent="0.2">
      <c r="A253" s="252" t="s">
        <v>756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24.72</v>
      </c>
      <c r="I253" s="116">
        <f t="shared" si="36"/>
        <v>148.32</v>
      </c>
      <c r="J253" s="116">
        <f t="shared" si="37"/>
        <v>0</v>
      </c>
      <c r="K253" s="116"/>
    </row>
    <row r="254" spans="1:11" x14ac:dyDescent="0.2">
      <c r="A254" s="252" t="s">
        <v>756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52.33</v>
      </c>
      <c r="I254" s="116">
        <f t="shared" si="36"/>
        <v>156.99</v>
      </c>
      <c r="J254" s="116">
        <f t="shared" si="37"/>
        <v>0</v>
      </c>
      <c r="K254" s="116"/>
    </row>
    <row r="255" spans="1:11" ht="25.5" x14ac:dyDescent="0.2">
      <c r="A255" s="252" t="s">
        <v>756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52.33</v>
      </c>
      <c r="I255" s="116">
        <f t="shared" si="36"/>
        <v>52.33</v>
      </c>
      <c r="J255" s="116">
        <f t="shared" si="37"/>
        <v>0</v>
      </c>
      <c r="K255" s="116"/>
    </row>
    <row r="256" spans="1:11" x14ac:dyDescent="0.2">
      <c r="A256" s="252" t="s">
        <v>756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26.38</v>
      </c>
      <c r="I256" s="116">
        <f t="shared" si="36"/>
        <v>79.14</v>
      </c>
      <c r="J256" s="116">
        <f t="shared" si="37"/>
        <v>0</v>
      </c>
      <c r="K256" s="116"/>
    </row>
    <row r="257" spans="1:11" x14ac:dyDescent="0.2">
      <c r="A257" s="252" t="s">
        <v>756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90</v>
      </c>
      <c r="I257" s="116">
        <f t="shared" si="36"/>
        <v>540</v>
      </c>
      <c r="J257" s="116">
        <f t="shared" si="37"/>
        <v>0</v>
      </c>
      <c r="K257" s="116"/>
    </row>
    <row r="258" spans="1:11" x14ac:dyDescent="0.2">
      <c r="A258" s="252" t="s">
        <v>756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40.39</v>
      </c>
      <c r="I258" s="116">
        <f t="shared" si="36"/>
        <v>121.17</v>
      </c>
      <c r="J258" s="116">
        <f t="shared" si="37"/>
        <v>0</v>
      </c>
      <c r="K258" s="116"/>
    </row>
    <row r="259" spans="1:11" x14ac:dyDescent="0.2">
      <c r="A259" s="252" t="s">
        <v>756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33.85</v>
      </c>
      <c r="I259" s="116">
        <f t="shared" si="36"/>
        <v>101.55</v>
      </c>
      <c r="J259" s="116">
        <f t="shared" si="37"/>
        <v>0</v>
      </c>
      <c r="K259" s="116"/>
    </row>
    <row r="260" spans="1:11" x14ac:dyDescent="0.2">
      <c r="A260" s="252" t="s">
        <v>756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3.33</v>
      </c>
      <c r="I260" s="116">
        <f t="shared" si="36"/>
        <v>13.32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SUMIF('Lote-07_RDRA_34,5kV'!$B$10:$B$123,Composições!B262,'Lote-07_RDRA_34,5kV'!$D$10:$D$123)</f>
        <v>0</v>
      </c>
      <c r="G262" s="241"/>
      <c r="H262" s="244"/>
      <c r="I262" s="241">
        <f>SUM(I263:I276)</f>
        <v>1714.15</v>
      </c>
      <c r="J262" s="241">
        <f>SUM(J263:J276)</f>
        <v>0</v>
      </c>
      <c r="K262" s="403">
        <v>5.5</v>
      </c>
    </row>
    <row r="263" spans="1:11" x14ac:dyDescent="0.2">
      <c r="A263" s="252" t="s">
        <v>756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255.96</v>
      </c>
      <c r="I263" s="116">
        <f t="shared" ref="I263:I276" si="39">H263*G263</f>
        <v>511.92</v>
      </c>
      <c r="J263" s="116">
        <f t="shared" ref="J263:J276" si="40">F263*H263</f>
        <v>0</v>
      </c>
      <c r="K263" s="116"/>
    </row>
    <row r="264" spans="1:11" x14ac:dyDescent="0.2">
      <c r="A264" s="252" t="s">
        <v>756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3.33</v>
      </c>
      <c r="I264" s="116">
        <f t="shared" si="39"/>
        <v>39.96</v>
      </c>
      <c r="J264" s="116">
        <f t="shared" si="40"/>
        <v>0</v>
      </c>
      <c r="K264" s="116"/>
    </row>
    <row r="265" spans="1:11" ht="25.5" x14ac:dyDescent="0.2">
      <c r="A265" s="252" t="s">
        <v>756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15.07</v>
      </c>
      <c r="I265" s="116">
        <f t="shared" si="39"/>
        <v>45.21</v>
      </c>
      <c r="J265" s="116">
        <f t="shared" si="40"/>
        <v>0</v>
      </c>
      <c r="K265" s="116"/>
    </row>
    <row r="266" spans="1:11" ht="25.5" x14ac:dyDescent="0.2">
      <c r="A266" s="252" t="s">
        <v>756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15.36</v>
      </c>
      <c r="I266" s="116">
        <f t="shared" si="39"/>
        <v>61.44</v>
      </c>
      <c r="J266" s="116">
        <f t="shared" si="40"/>
        <v>0</v>
      </c>
      <c r="K266" s="116"/>
    </row>
    <row r="267" spans="1:11" ht="25.5" x14ac:dyDescent="0.2">
      <c r="A267" s="252" t="s">
        <v>756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7.65</v>
      </c>
      <c r="I267" s="116">
        <f t="shared" si="39"/>
        <v>15.3</v>
      </c>
      <c r="J267" s="116">
        <f t="shared" si="40"/>
        <v>0</v>
      </c>
      <c r="K267" s="116"/>
    </row>
    <row r="268" spans="1:11" x14ac:dyDescent="0.2">
      <c r="A268" s="252" t="s">
        <v>756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39.39</v>
      </c>
      <c r="I268" s="116">
        <f t="shared" si="39"/>
        <v>157.56</v>
      </c>
      <c r="J268" s="116">
        <f t="shared" si="40"/>
        <v>0</v>
      </c>
      <c r="K268" s="116"/>
    </row>
    <row r="269" spans="1:11" x14ac:dyDescent="0.2">
      <c r="A269" s="252" t="s">
        <v>756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24.72</v>
      </c>
      <c r="I269" s="116">
        <f t="shared" si="39"/>
        <v>98.88</v>
      </c>
      <c r="J269" s="116">
        <f t="shared" si="40"/>
        <v>0</v>
      </c>
      <c r="K269" s="116"/>
    </row>
    <row r="270" spans="1:11" x14ac:dyDescent="0.2">
      <c r="A270" s="252" t="s">
        <v>756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52.33</v>
      </c>
      <c r="I270" s="116">
        <f t="shared" si="39"/>
        <v>104.66</v>
      </c>
      <c r="J270" s="116">
        <f t="shared" si="40"/>
        <v>0</v>
      </c>
      <c r="K270" s="116"/>
    </row>
    <row r="271" spans="1:11" ht="25.5" x14ac:dyDescent="0.2">
      <c r="A271" s="252" t="s">
        <v>756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52.33</v>
      </c>
      <c r="I271" s="116">
        <f t="shared" si="39"/>
        <v>104.66</v>
      </c>
      <c r="J271" s="116">
        <f t="shared" si="40"/>
        <v>0</v>
      </c>
      <c r="K271" s="116"/>
    </row>
    <row r="272" spans="1:11" x14ac:dyDescent="0.2">
      <c r="A272" s="252" t="s">
        <v>756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26.38</v>
      </c>
      <c r="I272" s="116">
        <f t="shared" si="39"/>
        <v>52.76</v>
      </c>
      <c r="J272" s="116">
        <f t="shared" si="40"/>
        <v>0</v>
      </c>
      <c r="K272" s="116"/>
    </row>
    <row r="273" spans="1:11" x14ac:dyDescent="0.2">
      <c r="A273" s="252" t="s">
        <v>756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90</v>
      </c>
      <c r="I273" s="116">
        <f t="shared" si="39"/>
        <v>360</v>
      </c>
      <c r="J273" s="116">
        <f t="shared" si="40"/>
        <v>0</v>
      </c>
      <c r="K273" s="116"/>
    </row>
    <row r="274" spans="1:11" x14ac:dyDescent="0.2">
      <c r="A274" s="252" t="s">
        <v>756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40.39</v>
      </c>
      <c r="I274" s="116">
        <f t="shared" si="39"/>
        <v>80.78</v>
      </c>
      <c r="J274" s="116">
        <f t="shared" si="40"/>
        <v>0</v>
      </c>
      <c r="K274" s="116"/>
    </row>
    <row r="275" spans="1:11" x14ac:dyDescent="0.2">
      <c r="A275" s="252" t="s">
        <v>756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33.85</v>
      </c>
      <c r="I275" s="116">
        <f t="shared" si="39"/>
        <v>67.7</v>
      </c>
      <c r="J275" s="116">
        <f t="shared" si="40"/>
        <v>0</v>
      </c>
      <c r="K275" s="116"/>
    </row>
    <row r="276" spans="1:11" x14ac:dyDescent="0.2">
      <c r="A276" s="252" t="s">
        <v>756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3.33</v>
      </c>
      <c r="I276" s="116">
        <f t="shared" si="39"/>
        <v>13.32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SUMIF('Lote-07_RDRA_34,5kV'!$B$10:$B$123,Composições!B278,'Lote-07_RDRA_34,5kV'!$D$10:$D$123)</f>
        <v>0</v>
      </c>
      <c r="G278" s="241"/>
      <c r="H278" s="244"/>
      <c r="I278" s="241">
        <f>SUM(I279:I292)</f>
        <v>2161.36</v>
      </c>
      <c r="J278" s="241">
        <f>SUM(J279:J292)</f>
        <v>0</v>
      </c>
      <c r="K278" s="241">
        <v>6.5</v>
      </c>
    </row>
    <row r="279" spans="1:11" x14ac:dyDescent="0.2">
      <c r="A279" s="252" t="s">
        <v>756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255.96</v>
      </c>
      <c r="I279" s="116">
        <f t="shared" ref="I279:I292" si="42">H279*G279</f>
        <v>511.92</v>
      </c>
      <c r="J279" s="116">
        <f t="shared" ref="J279:J292" si="43">F279*H279</f>
        <v>0</v>
      </c>
      <c r="K279" s="116"/>
    </row>
    <row r="280" spans="1:11" x14ac:dyDescent="0.2">
      <c r="A280" s="252" t="s">
        <v>756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3.33</v>
      </c>
      <c r="I280" s="116">
        <f t="shared" si="42"/>
        <v>39.96</v>
      </c>
      <c r="J280" s="116">
        <f t="shared" si="43"/>
        <v>0</v>
      </c>
      <c r="K280" s="116"/>
    </row>
    <row r="281" spans="1:11" ht="25.5" x14ac:dyDescent="0.2">
      <c r="A281" s="252" t="s">
        <v>756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15.07</v>
      </c>
      <c r="I281" s="116">
        <f t="shared" si="42"/>
        <v>45.21</v>
      </c>
      <c r="J281" s="116">
        <f t="shared" si="43"/>
        <v>0</v>
      </c>
      <c r="K281" s="116"/>
    </row>
    <row r="282" spans="1:11" ht="25.5" x14ac:dyDescent="0.2">
      <c r="A282" s="252" t="s">
        <v>756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15.36</v>
      </c>
      <c r="I282" s="116">
        <f t="shared" si="42"/>
        <v>92.16</v>
      </c>
      <c r="J282" s="116">
        <f t="shared" si="43"/>
        <v>0</v>
      </c>
      <c r="K282" s="116"/>
    </row>
    <row r="283" spans="1:11" ht="25.5" x14ac:dyDescent="0.2">
      <c r="A283" s="252" t="s">
        <v>756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7.65</v>
      </c>
      <c r="I283" s="116">
        <f t="shared" si="42"/>
        <v>22.95</v>
      </c>
      <c r="J283" s="116">
        <f t="shared" si="43"/>
        <v>0</v>
      </c>
      <c r="K283" s="116"/>
    </row>
    <row r="284" spans="1:11" x14ac:dyDescent="0.2">
      <c r="A284" s="252" t="s">
        <v>756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39.39</v>
      </c>
      <c r="I284" s="116">
        <f t="shared" si="42"/>
        <v>236.34</v>
      </c>
      <c r="J284" s="116">
        <f t="shared" si="43"/>
        <v>0</v>
      </c>
      <c r="K284" s="116"/>
    </row>
    <row r="285" spans="1:11" x14ac:dyDescent="0.2">
      <c r="A285" s="252" t="s">
        <v>756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24.72</v>
      </c>
      <c r="I285" s="116">
        <f t="shared" si="42"/>
        <v>148.32</v>
      </c>
      <c r="J285" s="116">
        <f t="shared" si="43"/>
        <v>0</v>
      </c>
      <c r="K285" s="116"/>
    </row>
    <row r="286" spans="1:11" x14ac:dyDescent="0.2">
      <c r="A286" s="252" t="s">
        <v>756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52.33</v>
      </c>
      <c r="I286" s="116">
        <f t="shared" si="42"/>
        <v>156.99</v>
      </c>
      <c r="J286" s="116">
        <f t="shared" si="43"/>
        <v>0</v>
      </c>
      <c r="K286" s="116"/>
    </row>
    <row r="287" spans="1:11" ht="25.5" x14ac:dyDescent="0.2">
      <c r="A287" s="252" t="s">
        <v>756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52.33</v>
      </c>
      <c r="I287" s="116">
        <f t="shared" si="42"/>
        <v>52.33</v>
      </c>
      <c r="J287" s="116">
        <f t="shared" si="43"/>
        <v>0</v>
      </c>
      <c r="K287" s="116"/>
    </row>
    <row r="288" spans="1:11" x14ac:dyDescent="0.2">
      <c r="A288" s="252" t="s">
        <v>756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26.38</v>
      </c>
      <c r="I288" s="116">
        <f t="shared" si="42"/>
        <v>79.14</v>
      </c>
      <c r="J288" s="116">
        <f t="shared" si="43"/>
        <v>0</v>
      </c>
      <c r="K288" s="116"/>
    </row>
    <row r="289" spans="1:14" x14ac:dyDescent="0.2">
      <c r="A289" s="252" t="s">
        <v>756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90</v>
      </c>
      <c r="I289" s="116">
        <f t="shared" si="42"/>
        <v>540</v>
      </c>
      <c r="J289" s="116">
        <f t="shared" si="43"/>
        <v>0</v>
      </c>
      <c r="K289" s="116"/>
    </row>
    <row r="290" spans="1:14" x14ac:dyDescent="0.2">
      <c r="A290" s="252" t="s">
        <v>756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40.39</v>
      </c>
      <c r="I290" s="116">
        <f t="shared" si="42"/>
        <v>121.17</v>
      </c>
      <c r="J290" s="116">
        <f t="shared" si="43"/>
        <v>0</v>
      </c>
      <c r="K290" s="116"/>
    </row>
    <row r="291" spans="1:14" x14ac:dyDescent="0.2">
      <c r="A291" s="252" t="s">
        <v>756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33.85</v>
      </c>
      <c r="I291" s="116">
        <f t="shared" si="42"/>
        <v>101.55</v>
      </c>
      <c r="J291" s="116">
        <f t="shared" si="43"/>
        <v>0</v>
      </c>
      <c r="K291" s="116"/>
    </row>
    <row r="292" spans="1:14" x14ac:dyDescent="0.2">
      <c r="A292" s="252" t="s">
        <v>756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3.33</v>
      </c>
      <c r="I292" s="116">
        <f t="shared" si="42"/>
        <v>13.32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SUMIF('Lote-07_RDRA_34,5kV'!$B$10:$B$123,Composições!B294,'Lote-07_RDRA_34,5kV'!$D$10:$D$123)</f>
        <v>0</v>
      </c>
      <c r="G294" s="241"/>
      <c r="H294" s="240"/>
      <c r="I294" s="241">
        <f>I295</f>
        <v>7.65</v>
      </c>
      <c r="J294" s="241">
        <f>SUM(J295)</f>
        <v>0</v>
      </c>
      <c r="K294" s="241">
        <v>0.3</v>
      </c>
    </row>
    <row r="295" spans="1:14" ht="25.5" x14ac:dyDescent="0.2">
      <c r="A295" s="252" t="s">
        <v>756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7.65</v>
      </c>
      <c r="I295" s="116">
        <f>H295*G295</f>
        <v>7.65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SUMIF('Lote-07_RDRA_34,5kV'!$B$10:$B$123,Composições!B297,'Lote-07_RDRA_34,5kV'!$D$10:$D$123)</f>
        <v>0</v>
      </c>
      <c r="G297" s="241"/>
      <c r="H297" s="240"/>
      <c r="I297" s="241">
        <f>I298</f>
        <v>10.34</v>
      </c>
      <c r="J297" s="241">
        <f>SUM(J298)</f>
        <v>0</v>
      </c>
      <c r="K297" s="241">
        <v>0.3</v>
      </c>
    </row>
    <row r="298" spans="1:14" ht="25.5" x14ac:dyDescent="0.2">
      <c r="A298" s="252" t="s">
        <v>756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10.34</v>
      </c>
      <c r="I298" s="116">
        <f>H298*G298</f>
        <v>10.34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SUMIF('Lote-07_RDRA_34,5kV'!$B$10:$B$123,Composições!B300,'Lote-07_RDRA_34,5kV'!$D$10:$D$123)</f>
        <v>0</v>
      </c>
      <c r="G300" s="241"/>
      <c r="H300" s="240"/>
      <c r="I300" s="241">
        <f>I301</f>
        <v>15.36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756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15.36</v>
      </c>
      <c r="I301" s="116">
        <f>H301*G301</f>
        <v>15.36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SUMIF('Lote-07_RDRA_34,5kV'!$B$10:$B$123,Composições!B303,'Lote-07_RDRA_34,5kV'!$D$10:$D$123)</f>
        <v>0</v>
      </c>
      <c r="G303" s="241"/>
      <c r="H303" s="240"/>
      <c r="I303" s="241">
        <f>SUM(I304:I305)</f>
        <v>45.79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756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15.36</v>
      </c>
      <c r="I304" s="116">
        <f>H304*G304</f>
        <v>30.72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756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15.07</v>
      </c>
      <c r="I305" s="116">
        <f>H305*G305</f>
        <v>15.07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SUMIF('Lote-07_RDRA_34,5kV'!$B$10:$B$123,Composições!B307,'Lote-07_RDRA_34,5kV'!$D$10:$D$123)</f>
        <v>0</v>
      </c>
      <c r="G307" s="241"/>
      <c r="H307" s="240"/>
      <c r="I307" s="241">
        <f>I308</f>
        <v>22.95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756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7.65</v>
      </c>
      <c r="I308" s="116">
        <f>H308*G308</f>
        <v>22.95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SUMIF('Lote-07_RDRA_34,5kV'!$B$10:$B$123,Composições!B310,'Lote-07_RDRA_34,5kV'!$D$10:$D$123)</f>
        <v>0</v>
      </c>
      <c r="G310" s="241"/>
      <c r="H310" s="240"/>
      <c r="I310" s="241">
        <f>I311</f>
        <v>31.02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756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10.34</v>
      </c>
      <c r="I311" s="116">
        <f>H311*G311</f>
        <v>31.02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SUMIF('Lote-07_RDRA_34,5kV'!$B$10:$B$123,Composições!B313,'Lote-07_RDRA_34,5kV'!$D$10:$D$123)</f>
        <v>0</v>
      </c>
      <c r="G313" s="241"/>
      <c r="H313" s="240"/>
      <c r="I313" s="241">
        <f>I314</f>
        <v>46.08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756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15.36</v>
      </c>
      <c r="I314" s="116">
        <f>H314*G314</f>
        <v>46.08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SUMIF('Lote-07_RDRA_34,5kV'!$B$10:$B$123,Composições!B316,'Lote-07_RDRA_34,5kV'!$D$10:$D$123)</f>
        <v>0</v>
      </c>
      <c r="G316" s="241"/>
      <c r="H316" s="240"/>
      <c r="I316" s="241">
        <f>SUM(I317:I318)</f>
        <v>137.37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756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15.36</v>
      </c>
      <c r="I317" s="116">
        <f>H317*G317</f>
        <v>92.16</v>
      </c>
      <c r="J317" s="116">
        <f>F317*H317</f>
        <v>0</v>
      </c>
      <c r="K317" s="116"/>
    </row>
    <row r="318" spans="1:14" ht="25.5" x14ac:dyDescent="0.2">
      <c r="A318" s="252" t="s">
        <v>756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15.07</v>
      </c>
      <c r="I318" s="116">
        <f>H318*G318</f>
        <v>45.21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SUMIF('Lote-07_RDRA_34,5kV'!$B$10:$B$123,Composições!B320,'Lote-07_RDRA_34,5kV'!$D$10:$D$123)</f>
        <v>0</v>
      </c>
      <c r="G320" s="241"/>
      <c r="H320" s="240"/>
      <c r="I320" s="241">
        <f>SUM(I321:I329)</f>
        <v>571.76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756</v>
      </c>
      <c r="B321" s="102" t="s">
        <v>786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341.44</v>
      </c>
      <c r="I321" s="116">
        <f t="shared" ref="I321:I329" si="45">H321*G321</f>
        <v>341.44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756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3.33</v>
      </c>
      <c r="I322" s="116">
        <f t="shared" si="45"/>
        <v>6.66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756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12.37</v>
      </c>
      <c r="I323" s="116">
        <f t="shared" si="45"/>
        <v>24.74</v>
      </c>
      <c r="J323" s="116">
        <f t="shared" si="46"/>
        <v>0</v>
      </c>
      <c r="K323" s="116"/>
    </row>
    <row r="324" spans="1:14" x14ac:dyDescent="0.2">
      <c r="A324" s="252" t="s">
        <v>756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1.72</v>
      </c>
      <c r="I324" s="116">
        <f t="shared" si="45"/>
        <v>3.44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756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25.34</v>
      </c>
      <c r="I325" s="116">
        <f t="shared" si="45"/>
        <v>25.34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756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6.36</v>
      </c>
      <c r="I326" s="116">
        <f t="shared" si="45"/>
        <v>6.36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756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33.85</v>
      </c>
      <c r="I327" s="116">
        <f t="shared" si="45"/>
        <v>67.7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756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40.39</v>
      </c>
      <c r="I328" s="116">
        <f t="shared" si="45"/>
        <v>80.78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756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7.65</v>
      </c>
      <c r="I329" s="116">
        <f t="shared" si="45"/>
        <v>15.3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SUMIF('Lote-07_RDRA_34,5kV'!$B$10:$B$123,Composições!B331,'Lote-07_RDRA_34,5kV'!$D$10:$D$123)</f>
        <v>0</v>
      </c>
      <c r="G331" s="241"/>
      <c r="H331" s="240"/>
      <c r="I331" s="241">
        <f>SUM(I332:I337)</f>
        <v>483.74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756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255.96</v>
      </c>
      <c r="I332" s="116">
        <f t="shared" ref="I332:I337" si="48">H332*G332</f>
        <v>255.96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756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3.33</v>
      </c>
      <c r="I333" s="116">
        <f t="shared" si="48"/>
        <v>13.32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756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25.34</v>
      </c>
      <c r="I334" s="116">
        <f t="shared" si="48"/>
        <v>50.68</v>
      </c>
      <c r="J334" s="116">
        <f t="shared" si="49"/>
        <v>0</v>
      </c>
      <c r="K334" s="116"/>
    </row>
    <row r="335" spans="1:14" x14ac:dyDescent="0.2">
      <c r="A335" s="252" t="s">
        <v>756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33.85</v>
      </c>
      <c r="I335" s="116">
        <f t="shared" si="48"/>
        <v>67.7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756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40.39</v>
      </c>
      <c r="I336" s="116">
        <f t="shared" si="48"/>
        <v>80.78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756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7.65</v>
      </c>
      <c r="I337" s="116">
        <f t="shared" si="48"/>
        <v>15.3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SUMIF('Lote-07_RDRA_34,5kV'!$B$10:$B$123,Composições!B339,'Lote-07_RDRA_34,5kV'!$D$10:$D$123)</f>
        <v>0</v>
      </c>
      <c r="G339" s="241"/>
      <c r="H339" s="240"/>
      <c r="I339" s="241">
        <f>SUM(I340:I349)</f>
        <v>783.29</v>
      </c>
      <c r="J339" s="241">
        <f>SUM(J340:J349)</f>
        <v>0</v>
      </c>
      <c r="K339" s="241">
        <v>4</v>
      </c>
    </row>
    <row r="340" spans="1:14" x14ac:dyDescent="0.2">
      <c r="A340" s="252" t="s">
        <v>756</v>
      </c>
      <c r="B340" s="102" t="s">
        <v>786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341.44</v>
      </c>
      <c r="I340" s="116">
        <f t="shared" ref="I340:I349" si="51">H340*G340</f>
        <v>341.44</v>
      </c>
      <c r="J340" s="116">
        <f t="shared" ref="J340:J349" si="52">F340*H340</f>
        <v>0</v>
      </c>
      <c r="K340" s="116"/>
    </row>
    <row r="341" spans="1:14" x14ac:dyDescent="0.2">
      <c r="A341" s="252" t="s">
        <v>756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3.33</v>
      </c>
      <c r="I341" s="116">
        <f t="shared" si="51"/>
        <v>33.299999999999997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756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12.37</v>
      </c>
      <c r="I342" s="116">
        <f t="shared" si="51"/>
        <v>49.48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756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1.72</v>
      </c>
      <c r="I343" s="116">
        <f t="shared" si="51"/>
        <v>6.88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756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52.33</v>
      </c>
      <c r="I344" s="116">
        <f t="shared" si="51"/>
        <v>156.99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756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6.36</v>
      </c>
      <c r="I345" s="116">
        <f t="shared" si="51"/>
        <v>12.72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756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33.85</v>
      </c>
      <c r="I346" s="116">
        <f t="shared" si="51"/>
        <v>67.7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756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40.39</v>
      </c>
      <c r="I347" s="116">
        <f t="shared" si="51"/>
        <v>80.78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756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10.34</v>
      </c>
      <c r="I348" s="116">
        <f t="shared" si="51"/>
        <v>20.68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756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3.33</v>
      </c>
      <c r="I349" s="116">
        <f t="shared" si="51"/>
        <v>13.32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SUMIF('Lote-07_RDRA_34,5kV'!$B$10:$B$123,Composições!B351,'Lote-07_RDRA_34,5kV'!$D$10:$D$123)</f>
        <v>0</v>
      </c>
      <c r="G351" s="241"/>
      <c r="H351" s="240"/>
      <c r="I351" s="241">
        <f>SUM(I352:I358)</f>
        <v>687.72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756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255.96</v>
      </c>
      <c r="I352" s="116">
        <f t="shared" ref="I352:I358" si="54">H352*G352</f>
        <v>255.96</v>
      </c>
      <c r="J352" s="116">
        <f t="shared" ref="J352:J358" si="55">F352*H352</f>
        <v>0</v>
      </c>
      <c r="K352" s="116"/>
    </row>
    <row r="353" spans="1:14" x14ac:dyDescent="0.2">
      <c r="A353" s="252" t="s">
        <v>756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3.33</v>
      </c>
      <c r="I353" s="116">
        <f t="shared" si="54"/>
        <v>39.96</v>
      </c>
      <c r="J353" s="116">
        <f t="shared" si="55"/>
        <v>0</v>
      </c>
      <c r="K353" s="116"/>
    </row>
    <row r="354" spans="1:14" ht="25.5" x14ac:dyDescent="0.2">
      <c r="A354" s="252" t="s">
        <v>756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52.33</v>
      </c>
      <c r="I354" s="116">
        <f t="shared" si="54"/>
        <v>209.32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756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33.85</v>
      </c>
      <c r="I355" s="116">
        <f t="shared" si="54"/>
        <v>67.7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756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40.39</v>
      </c>
      <c r="I356" s="116">
        <f t="shared" si="54"/>
        <v>80.78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756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10.34</v>
      </c>
      <c r="I357" s="116">
        <f t="shared" si="54"/>
        <v>20.68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756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3.33</v>
      </c>
      <c r="I358" s="116">
        <f t="shared" si="54"/>
        <v>13.32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SUMIF('Lote-07_RDRA_34,5kV'!$B$10:$B$123,Composições!B360,'Lote-07_RDRA_34,5kV'!$D$10:$D$123)</f>
        <v>0</v>
      </c>
      <c r="G360" s="241"/>
      <c r="H360" s="240"/>
      <c r="I360" s="241">
        <f>SUM(I361:I372)</f>
        <v>1294.51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756</v>
      </c>
      <c r="B361" s="102" t="s">
        <v>786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341.44</v>
      </c>
      <c r="I361" s="116">
        <f t="shared" ref="I361:I372" si="57">H361*G361</f>
        <v>682.88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756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15.36</v>
      </c>
      <c r="I362" s="116">
        <f t="shared" si="57"/>
        <v>30.72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756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39.39</v>
      </c>
      <c r="I363" s="116">
        <f t="shared" si="57"/>
        <v>78.78</v>
      </c>
      <c r="J363" s="116">
        <f t="shared" si="58"/>
        <v>0</v>
      </c>
      <c r="K363" s="116"/>
    </row>
    <row r="364" spans="1:14" x14ac:dyDescent="0.2">
      <c r="A364" s="252" t="s">
        <v>756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3.33</v>
      </c>
      <c r="I364" s="116">
        <f t="shared" si="57"/>
        <v>33.299999999999997</v>
      </c>
      <c r="J364" s="116">
        <f t="shared" si="58"/>
        <v>0</v>
      </c>
      <c r="K364" s="116"/>
    </row>
    <row r="365" spans="1:14" x14ac:dyDescent="0.2">
      <c r="A365" s="252" t="s">
        <v>756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24.72</v>
      </c>
      <c r="I365" s="116">
        <f t="shared" si="57"/>
        <v>49.44</v>
      </c>
      <c r="J365" s="116">
        <f t="shared" si="58"/>
        <v>0</v>
      </c>
      <c r="K365" s="116"/>
    </row>
    <row r="366" spans="1:14" x14ac:dyDescent="0.2">
      <c r="A366" s="252" t="s">
        <v>756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12.37</v>
      </c>
      <c r="I366" s="116">
        <f t="shared" si="57"/>
        <v>49.48</v>
      </c>
      <c r="J366" s="116">
        <f t="shared" si="58"/>
        <v>0</v>
      </c>
      <c r="K366" s="116"/>
    </row>
    <row r="367" spans="1:14" x14ac:dyDescent="0.2">
      <c r="A367" s="252" t="s">
        <v>756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6.36</v>
      </c>
      <c r="I367" s="116">
        <f t="shared" si="57"/>
        <v>12.72</v>
      </c>
      <c r="J367" s="116">
        <f t="shared" si="58"/>
        <v>0</v>
      </c>
      <c r="K367" s="116"/>
    </row>
    <row r="368" spans="1:14" x14ac:dyDescent="0.2">
      <c r="A368" s="252" t="s">
        <v>756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52.33</v>
      </c>
      <c r="I368" s="116">
        <f t="shared" si="57"/>
        <v>104.66</v>
      </c>
      <c r="J368" s="116">
        <f t="shared" si="58"/>
        <v>0</v>
      </c>
      <c r="K368" s="116"/>
    </row>
    <row r="369" spans="1:11" ht="25.5" x14ac:dyDescent="0.2">
      <c r="A369" s="252" t="s">
        <v>756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52.33</v>
      </c>
      <c r="I369" s="116">
        <f t="shared" si="57"/>
        <v>52.33</v>
      </c>
      <c r="J369" s="116">
        <f t="shared" si="58"/>
        <v>0</v>
      </c>
      <c r="K369" s="116"/>
    </row>
    <row r="370" spans="1:11" x14ac:dyDescent="0.2">
      <c r="A370" s="252" t="s">
        <v>756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1.72</v>
      </c>
      <c r="I370" s="116">
        <f t="shared" si="57"/>
        <v>6.88</v>
      </c>
      <c r="J370" s="116">
        <f t="shared" si="58"/>
        <v>0</v>
      </c>
      <c r="K370" s="116"/>
    </row>
    <row r="371" spans="1:11" x14ac:dyDescent="0.2">
      <c r="A371" s="252" t="s">
        <v>756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90</v>
      </c>
      <c r="I371" s="116">
        <f t="shared" si="57"/>
        <v>180</v>
      </c>
      <c r="J371" s="116">
        <f t="shared" si="58"/>
        <v>0</v>
      </c>
      <c r="K371" s="116"/>
    </row>
    <row r="372" spans="1:11" x14ac:dyDescent="0.2">
      <c r="A372" s="252" t="s">
        <v>756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3.33</v>
      </c>
      <c r="I372" s="116">
        <f t="shared" si="57"/>
        <v>13.32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SUMIF('Lote-07_RDRA_34,5kV'!$B$10:$B$123,Composições!B374,'Lote-07_RDRA_34,5kV'!$D$10:$D$123)</f>
        <v>0</v>
      </c>
      <c r="G374" s="241"/>
      <c r="H374" s="240"/>
      <c r="I374" s="241">
        <f>SUM(I375:I383)</f>
        <v>1113.46</v>
      </c>
      <c r="J374" s="241">
        <f>SUM(J375:J383)</f>
        <v>0</v>
      </c>
      <c r="K374" s="241">
        <v>5.5</v>
      </c>
    </row>
    <row r="375" spans="1:11" x14ac:dyDescent="0.2">
      <c r="A375" s="252" t="s">
        <v>756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255.96</v>
      </c>
      <c r="I375" s="116">
        <f t="shared" ref="I375:I383" si="60">H375*G375</f>
        <v>511.92</v>
      </c>
      <c r="J375" s="116">
        <f t="shared" ref="J375:J383" si="61">F375*H375</f>
        <v>0</v>
      </c>
      <c r="K375" s="116"/>
    </row>
    <row r="376" spans="1:11" ht="25.5" x14ac:dyDescent="0.2">
      <c r="A376" s="252" t="s">
        <v>756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15.36</v>
      </c>
      <c r="I376" s="116">
        <f t="shared" si="60"/>
        <v>30.72</v>
      </c>
      <c r="J376" s="116">
        <f t="shared" si="61"/>
        <v>0</v>
      </c>
      <c r="K376" s="116"/>
    </row>
    <row r="377" spans="1:11" x14ac:dyDescent="0.2">
      <c r="A377" s="252" t="s">
        <v>756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39.39</v>
      </c>
      <c r="I377" s="116">
        <f t="shared" si="60"/>
        <v>78.78</v>
      </c>
      <c r="J377" s="116">
        <f t="shared" si="61"/>
        <v>0</v>
      </c>
      <c r="K377" s="116"/>
    </row>
    <row r="378" spans="1:11" x14ac:dyDescent="0.2">
      <c r="A378" s="252" t="s">
        <v>756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3.33</v>
      </c>
      <c r="I378" s="116">
        <f t="shared" si="60"/>
        <v>39.96</v>
      </c>
      <c r="J378" s="116">
        <f t="shared" si="61"/>
        <v>0</v>
      </c>
      <c r="K378" s="116"/>
    </row>
    <row r="379" spans="1:11" x14ac:dyDescent="0.2">
      <c r="A379" s="252" t="s">
        <v>756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24.72</v>
      </c>
      <c r="I379" s="116">
        <f t="shared" si="60"/>
        <v>49.44</v>
      </c>
      <c r="J379" s="116">
        <f t="shared" si="61"/>
        <v>0</v>
      </c>
      <c r="K379" s="116"/>
    </row>
    <row r="380" spans="1:11" x14ac:dyDescent="0.2">
      <c r="A380" s="252" t="s">
        <v>756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52.33</v>
      </c>
      <c r="I380" s="116">
        <f t="shared" si="60"/>
        <v>104.66</v>
      </c>
      <c r="J380" s="116">
        <f t="shared" si="61"/>
        <v>0</v>
      </c>
      <c r="K380" s="116"/>
    </row>
    <row r="381" spans="1:11" ht="25.5" x14ac:dyDescent="0.2">
      <c r="A381" s="252" t="s">
        <v>756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52.33</v>
      </c>
      <c r="I381" s="116">
        <f t="shared" si="60"/>
        <v>104.66</v>
      </c>
      <c r="J381" s="116">
        <f t="shared" si="61"/>
        <v>0</v>
      </c>
      <c r="K381" s="116"/>
    </row>
    <row r="382" spans="1:11" x14ac:dyDescent="0.2">
      <c r="A382" s="252" t="s">
        <v>756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90</v>
      </c>
      <c r="I382" s="116">
        <f t="shared" si="60"/>
        <v>180</v>
      </c>
      <c r="J382" s="116">
        <f t="shared" si="61"/>
        <v>0</v>
      </c>
      <c r="K382" s="116"/>
    </row>
    <row r="383" spans="1:11" x14ac:dyDescent="0.2">
      <c r="A383" s="252" t="s">
        <v>756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3.33</v>
      </c>
      <c r="I383" s="116">
        <f t="shared" si="60"/>
        <v>13.32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SUMIF('Lote-07_RDRA_34,5kV'!$B$10:$B$123,Composições!B385,'Lote-07_RDRA_34,5kV'!$D$10:$D$123)</f>
        <v>0</v>
      </c>
      <c r="G385" s="241"/>
      <c r="H385" s="244"/>
      <c r="I385" s="241">
        <f>SUM(I386:I402)</f>
        <v>2339.7800000000002</v>
      </c>
      <c r="J385" s="241">
        <f>SUM(J386:J402)</f>
        <v>0</v>
      </c>
      <c r="K385" s="241">
        <v>6</v>
      </c>
    </row>
    <row r="386" spans="1:11" x14ac:dyDescent="0.2">
      <c r="A386" s="252" t="s">
        <v>756</v>
      </c>
      <c r="B386" s="102" t="s">
        <v>786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341.44</v>
      </c>
      <c r="I386" s="116">
        <f t="shared" ref="I386:I402" si="63">H386*G386</f>
        <v>682.88</v>
      </c>
      <c r="J386" s="116">
        <f t="shared" ref="J386:J402" si="64">F386*H386</f>
        <v>0</v>
      </c>
      <c r="K386" s="116"/>
    </row>
    <row r="387" spans="1:11" x14ac:dyDescent="0.2">
      <c r="A387" s="252" t="s">
        <v>756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3.33</v>
      </c>
      <c r="I387" s="116">
        <f t="shared" si="63"/>
        <v>39.96</v>
      </c>
      <c r="J387" s="116">
        <f t="shared" si="64"/>
        <v>0</v>
      </c>
      <c r="K387" s="116"/>
    </row>
    <row r="388" spans="1:11" ht="25.5" x14ac:dyDescent="0.2">
      <c r="A388" s="252" t="s">
        <v>756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15.07</v>
      </c>
      <c r="I388" s="116">
        <f t="shared" si="63"/>
        <v>45.21</v>
      </c>
      <c r="J388" s="116">
        <f t="shared" si="64"/>
        <v>0</v>
      </c>
      <c r="K388" s="116"/>
    </row>
    <row r="389" spans="1:11" ht="25.5" x14ac:dyDescent="0.2">
      <c r="A389" s="252" t="s">
        <v>756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15.36</v>
      </c>
      <c r="I389" s="116">
        <f t="shared" si="63"/>
        <v>92.16</v>
      </c>
      <c r="J389" s="116">
        <f t="shared" si="64"/>
        <v>0</v>
      </c>
      <c r="K389" s="116"/>
    </row>
    <row r="390" spans="1:11" ht="25.5" x14ac:dyDescent="0.2">
      <c r="A390" s="252" t="s">
        <v>756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7.65</v>
      </c>
      <c r="I390" s="116">
        <f t="shared" si="63"/>
        <v>22.95</v>
      </c>
      <c r="J390" s="116">
        <f t="shared" si="64"/>
        <v>0</v>
      </c>
      <c r="K390" s="116"/>
    </row>
    <row r="391" spans="1:11" x14ac:dyDescent="0.2">
      <c r="A391" s="252" t="s">
        <v>756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39.39</v>
      </c>
      <c r="I391" s="116">
        <f t="shared" si="63"/>
        <v>236.34</v>
      </c>
      <c r="J391" s="116">
        <f t="shared" si="64"/>
        <v>0</v>
      </c>
      <c r="K391" s="116"/>
    </row>
    <row r="392" spans="1:11" x14ac:dyDescent="0.2">
      <c r="A392" s="252" t="s">
        <v>756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24.72</v>
      </c>
      <c r="I392" s="116">
        <f t="shared" si="63"/>
        <v>148.32</v>
      </c>
      <c r="J392" s="116">
        <f t="shared" si="64"/>
        <v>0</v>
      </c>
      <c r="K392" s="116"/>
    </row>
    <row r="393" spans="1:11" x14ac:dyDescent="0.2">
      <c r="A393" s="252" t="s">
        <v>756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12.37</v>
      </c>
      <c r="I393" s="116">
        <f t="shared" si="63"/>
        <v>49.48</v>
      </c>
      <c r="J393" s="116">
        <f t="shared" si="64"/>
        <v>0</v>
      </c>
      <c r="K393" s="116"/>
    </row>
    <row r="394" spans="1:11" x14ac:dyDescent="0.2">
      <c r="A394" s="252" t="s">
        <v>756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52.33</v>
      </c>
      <c r="I394" s="116">
        <f t="shared" si="63"/>
        <v>156.99</v>
      </c>
      <c r="J394" s="116">
        <f t="shared" si="64"/>
        <v>0</v>
      </c>
      <c r="K394" s="116"/>
    </row>
    <row r="395" spans="1:11" x14ac:dyDescent="0.2">
      <c r="A395" s="252" t="s">
        <v>756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1.72</v>
      </c>
      <c r="I395" s="116">
        <f t="shared" si="63"/>
        <v>6.88</v>
      </c>
      <c r="J395" s="116">
        <f t="shared" si="64"/>
        <v>0</v>
      </c>
      <c r="K395" s="116"/>
    </row>
    <row r="396" spans="1:11" ht="25.5" x14ac:dyDescent="0.2">
      <c r="A396" s="252" t="s">
        <v>756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52.33</v>
      </c>
      <c r="I396" s="116">
        <f t="shared" si="63"/>
        <v>52.33</v>
      </c>
      <c r="J396" s="116">
        <f t="shared" si="64"/>
        <v>0</v>
      </c>
      <c r="K396" s="116"/>
    </row>
    <row r="397" spans="1:11" s="106" customFormat="1" ht="25.5" x14ac:dyDescent="0.2">
      <c r="A397" s="252" t="s">
        <v>756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25.34</v>
      </c>
      <c r="I397" s="116">
        <f t="shared" si="63"/>
        <v>25.34</v>
      </c>
      <c r="J397" s="116">
        <f t="shared" si="64"/>
        <v>0</v>
      </c>
      <c r="K397" s="116"/>
    </row>
    <row r="398" spans="1:11" s="106" customFormat="1" x14ac:dyDescent="0.2">
      <c r="A398" s="252" t="s">
        <v>756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26.38</v>
      </c>
      <c r="I398" s="116">
        <f t="shared" si="63"/>
        <v>79.14</v>
      </c>
      <c r="J398" s="116">
        <f t="shared" si="64"/>
        <v>0</v>
      </c>
      <c r="K398" s="116"/>
    </row>
    <row r="399" spans="1:11" s="106" customFormat="1" x14ac:dyDescent="0.2">
      <c r="A399" s="252" t="s">
        <v>756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90</v>
      </c>
      <c r="I399" s="116">
        <f t="shared" si="63"/>
        <v>540</v>
      </c>
      <c r="J399" s="116">
        <f t="shared" si="64"/>
        <v>0</v>
      </c>
      <c r="K399" s="116"/>
    </row>
    <row r="400" spans="1:11" s="106" customFormat="1" x14ac:dyDescent="0.2">
      <c r="A400" s="252" t="s">
        <v>756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40.39</v>
      </c>
      <c r="I400" s="116">
        <f t="shared" si="63"/>
        <v>80.78</v>
      </c>
      <c r="J400" s="116">
        <f t="shared" si="64"/>
        <v>0</v>
      </c>
      <c r="K400" s="116"/>
    </row>
    <row r="401" spans="1:11" s="106" customFormat="1" x14ac:dyDescent="0.2">
      <c r="A401" s="252" t="s">
        <v>756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33.85</v>
      </c>
      <c r="I401" s="116">
        <f t="shared" si="63"/>
        <v>67.7</v>
      </c>
      <c r="J401" s="116">
        <f t="shared" si="64"/>
        <v>0</v>
      </c>
      <c r="K401" s="116"/>
    </row>
    <row r="402" spans="1:11" s="106" customFormat="1" x14ac:dyDescent="0.2">
      <c r="A402" s="252" t="s">
        <v>756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3.33</v>
      </c>
      <c r="I402" s="116">
        <f t="shared" si="63"/>
        <v>13.32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SUMIF('Lote-07_RDRA_34,5kV'!$B$10:$B$123,Composições!B404,'Lote-07_RDRA_34,5kV'!$D$10:$D$123)</f>
        <v>0</v>
      </c>
      <c r="G404" s="241"/>
      <c r="H404" s="244"/>
      <c r="I404" s="241">
        <f>SUM(I405:I418)</f>
        <v>2087.12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756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255.96</v>
      </c>
      <c r="I405" s="116">
        <f t="shared" ref="I405:I418" si="66">H405*G405</f>
        <v>511.92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756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3.33</v>
      </c>
      <c r="I406" s="116">
        <f t="shared" si="66"/>
        <v>39.96</v>
      </c>
      <c r="J406" s="116">
        <f t="shared" si="67"/>
        <v>0</v>
      </c>
      <c r="K406" s="116"/>
    </row>
    <row r="407" spans="1:11" s="106" customFormat="1" ht="25.5" x14ac:dyDescent="0.2">
      <c r="A407" s="252" t="s">
        <v>756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15.07</v>
      </c>
      <c r="I407" s="116">
        <f t="shared" si="66"/>
        <v>45.21</v>
      </c>
      <c r="J407" s="116">
        <f t="shared" si="67"/>
        <v>0</v>
      </c>
      <c r="K407" s="116"/>
    </row>
    <row r="408" spans="1:11" s="106" customFormat="1" ht="25.5" x14ac:dyDescent="0.2">
      <c r="A408" s="252" t="s">
        <v>756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15.36</v>
      </c>
      <c r="I408" s="116">
        <f t="shared" si="66"/>
        <v>92.16</v>
      </c>
      <c r="J408" s="116">
        <f t="shared" si="67"/>
        <v>0</v>
      </c>
      <c r="K408" s="116"/>
    </row>
    <row r="409" spans="1:11" s="106" customFormat="1" ht="25.5" x14ac:dyDescent="0.2">
      <c r="A409" s="252" t="s">
        <v>756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7.65</v>
      </c>
      <c r="I409" s="116">
        <f t="shared" si="66"/>
        <v>22.95</v>
      </c>
      <c r="J409" s="116">
        <f t="shared" si="67"/>
        <v>0</v>
      </c>
      <c r="K409" s="116"/>
    </row>
    <row r="410" spans="1:11" s="106" customFormat="1" x14ac:dyDescent="0.2">
      <c r="A410" s="252" t="s">
        <v>756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39.39</v>
      </c>
      <c r="I410" s="116">
        <f t="shared" si="66"/>
        <v>236.34</v>
      </c>
      <c r="J410" s="116">
        <f t="shared" si="67"/>
        <v>0</v>
      </c>
      <c r="K410" s="116"/>
    </row>
    <row r="411" spans="1:11" s="106" customFormat="1" x14ac:dyDescent="0.2">
      <c r="A411" s="252" t="s">
        <v>756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24.72</v>
      </c>
      <c r="I411" s="116">
        <f t="shared" si="66"/>
        <v>148.32</v>
      </c>
      <c r="J411" s="116">
        <f t="shared" si="67"/>
        <v>0</v>
      </c>
      <c r="K411" s="116"/>
    </row>
    <row r="412" spans="1:11" s="106" customFormat="1" x14ac:dyDescent="0.2">
      <c r="A412" s="252" t="s">
        <v>756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52.33</v>
      </c>
      <c r="I412" s="116">
        <f t="shared" si="66"/>
        <v>156.99</v>
      </c>
      <c r="J412" s="116">
        <f t="shared" si="67"/>
        <v>0</v>
      </c>
      <c r="K412" s="116"/>
    </row>
    <row r="413" spans="1:11" s="106" customFormat="1" ht="25.5" x14ac:dyDescent="0.2">
      <c r="A413" s="252" t="s">
        <v>756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52.33</v>
      </c>
      <c r="I413" s="116">
        <f t="shared" si="66"/>
        <v>52.33</v>
      </c>
      <c r="J413" s="116">
        <f t="shared" si="67"/>
        <v>0</v>
      </c>
      <c r="K413" s="116"/>
    </row>
    <row r="414" spans="1:11" s="106" customFormat="1" x14ac:dyDescent="0.2">
      <c r="A414" s="252" t="s">
        <v>756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26.38</v>
      </c>
      <c r="I414" s="116">
        <f t="shared" si="66"/>
        <v>79.14</v>
      </c>
      <c r="J414" s="116">
        <f t="shared" si="67"/>
        <v>0</v>
      </c>
      <c r="K414" s="116"/>
    </row>
    <row r="415" spans="1:11" s="106" customFormat="1" x14ac:dyDescent="0.2">
      <c r="A415" s="252" t="s">
        <v>756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90</v>
      </c>
      <c r="I415" s="116">
        <f t="shared" si="66"/>
        <v>540</v>
      </c>
      <c r="J415" s="116">
        <f t="shared" si="67"/>
        <v>0</v>
      </c>
      <c r="K415" s="116"/>
    </row>
    <row r="416" spans="1:11" s="106" customFormat="1" x14ac:dyDescent="0.2">
      <c r="A416" s="252" t="s">
        <v>756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40.39</v>
      </c>
      <c r="I416" s="116">
        <f t="shared" si="66"/>
        <v>80.78</v>
      </c>
      <c r="J416" s="116">
        <f t="shared" si="67"/>
        <v>0</v>
      </c>
      <c r="K416" s="116"/>
    </row>
    <row r="417" spans="1:11" s="106" customFormat="1" x14ac:dyDescent="0.2">
      <c r="A417" s="252" t="s">
        <v>756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33.85</v>
      </c>
      <c r="I417" s="116">
        <f t="shared" si="66"/>
        <v>67.7</v>
      </c>
      <c r="J417" s="116">
        <f t="shared" si="67"/>
        <v>0</v>
      </c>
      <c r="K417" s="116"/>
    </row>
    <row r="418" spans="1:11" s="106" customFormat="1" x14ac:dyDescent="0.2">
      <c r="A418" s="252" t="s">
        <v>756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3.33</v>
      </c>
      <c r="I418" s="116">
        <f t="shared" si="66"/>
        <v>13.32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SUMIF('Lote-07_RDRA_34,5kV'!$B$10:$B$123,Composições!B420,'Lote-07_RDRA_34,5kV'!$D$10:$D$123)</f>
        <v>0</v>
      </c>
      <c r="G420" s="241"/>
      <c r="H420" s="244"/>
      <c r="I420" s="241">
        <f>SUM(I421:I430)</f>
        <v>2378.9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756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255.96</v>
      </c>
      <c r="I421" s="116">
        <f t="shared" ref="I421:I430" si="69">H421*G421</f>
        <v>1023.84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756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3.33</v>
      </c>
      <c r="I422" s="116">
        <f t="shared" si="69"/>
        <v>79.92</v>
      </c>
      <c r="J422" s="116">
        <f t="shared" si="70"/>
        <v>0</v>
      </c>
      <c r="K422" s="116"/>
    </row>
    <row r="423" spans="1:11" s="106" customFormat="1" x14ac:dyDescent="0.2">
      <c r="A423" s="252" t="s">
        <v>756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52.33</v>
      </c>
      <c r="I423" s="116">
        <f t="shared" si="69"/>
        <v>418.64</v>
      </c>
      <c r="J423" s="116">
        <f t="shared" si="70"/>
        <v>0</v>
      </c>
      <c r="K423" s="116"/>
    </row>
    <row r="424" spans="1:11" s="106" customFormat="1" x14ac:dyDescent="0.2">
      <c r="A424" s="252" t="s">
        <v>756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40.39</v>
      </c>
      <c r="I424" s="116">
        <f t="shared" si="69"/>
        <v>80.78</v>
      </c>
      <c r="J424" s="116">
        <f t="shared" si="70"/>
        <v>0</v>
      </c>
      <c r="K424" s="116"/>
    </row>
    <row r="425" spans="1:11" s="106" customFormat="1" ht="25.5" x14ac:dyDescent="0.2">
      <c r="A425" s="252" t="s">
        <v>756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15.36</v>
      </c>
      <c r="I425" s="116">
        <f t="shared" si="69"/>
        <v>61.44</v>
      </c>
      <c r="J425" s="116">
        <f t="shared" si="70"/>
        <v>0</v>
      </c>
      <c r="K425" s="116"/>
    </row>
    <row r="426" spans="1:11" s="106" customFormat="1" x14ac:dyDescent="0.2">
      <c r="A426" s="252" t="s">
        <v>756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33.85</v>
      </c>
      <c r="I426" s="116">
        <f t="shared" si="69"/>
        <v>67.7</v>
      </c>
      <c r="J426" s="116">
        <f t="shared" si="70"/>
        <v>0</v>
      </c>
      <c r="K426" s="116"/>
    </row>
    <row r="427" spans="1:11" s="106" customFormat="1" ht="25.5" x14ac:dyDescent="0.2">
      <c r="A427" s="252" t="s">
        <v>756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15.07</v>
      </c>
      <c r="I427" s="116">
        <f t="shared" si="69"/>
        <v>30.14</v>
      </c>
      <c r="J427" s="116">
        <f t="shared" si="70"/>
        <v>0</v>
      </c>
      <c r="K427" s="116"/>
    </row>
    <row r="428" spans="1:11" s="106" customFormat="1" x14ac:dyDescent="0.2">
      <c r="A428" s="252" t="s">
        <v>756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90</v>
      </c>
      <c r="I428" s="116">
        <f t="shared" si="69"/>
        <v>360</v>
      </c>
      <c r="J428" s="116">
        <f t="shared" si="70"/>
        <v>0</v>
      </c>
      <c r="K428" s="116"/>
    </row>
    <row r="429" spans="1:11" s="106" customFormat="1" x14ac:dyDescent="0.2">
      <c r="A429" s="252" t="s">
        <v>756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39.39</v>
      </c>
      <c r="I429" s="116">
        <f t="shared" si="69"/>
        <v>157.56</v>
      </c>
      <c r="J429" s="116">
        <f t="shared" si="70"/>
        <v>0</v>
      </c>
      <c r="K429" s="116"/>
    </row>
    <row r="430" spans="1:11" s="106" customFormat="1" x14ac:dyDescent="0.2">
      <c r="A430" s="252" t="s">
        <v>756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24.72</v>
      </c>
      <c r="I430" s="116">
        <f t="shared" si="69"/>
        <v>98.88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SUMIF('Lote-07_RDRA_34,5kV'!$B$10:$B$123,Composições!B432,'Lote-07_RDRA_34,5kV'!$D$10:$D$123)</f>
        <v>0</v>
      </c>
      <c r="G432" s="241"/>
      <c r="H432" s="240"/>
      <c r="I432" s="241">
        <f>SUM(I433:I442)</f>
        <v>2776.73</v>
      </c>
      <c r="J432" s="241">
        <f>SUM(J433:J442)</f>
        <v>0</v>
      </c>
      <c r="K432" s="241">
        <v>11</v>
      </c>
    </row>
    <row r="433" spans="1:11" x14ac:dyDescent="0.2">
      <c r="A433" s="252" t="s">
        <v>756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255.96</v>
      </c>
      <c r="I433" s="116">
        <f t="shared" ref="I433:I442" si="72">H433*G433</f>
        <v>1023.84</v>
      </c>
      <c r="J433" s="116">
        <f t="shared" ref="J433:J442" si="73">F433*H433</f>
        <v>0</v>
      </c>
      <c r="K433" s="116"/>
    </row>
    <row r="434" spans="1:11" x14ac:dyDescent="0.2">
      <c r="A434" s="252" t="s">
        <v>756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3.33</v>
      </c>
      <c r="I434" s="116">
        <f t="shared" si="72"/>
        <v>79.92</v>
      </c>
      <c r="J434" s="116">
        <f t="shared" si="73"/>
        <v>0</v>
      </c>
      <c r="K434" s="116"/>
    </row>
    <row r="435" spans="1:11" x14ac:dyDescent="0.2">
      <c r="A435" s="252" t="s">
        <v>756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52.33</v>
      </c>
      <c r="I435" s="116">
        <f t="shared" si="72"/>
        <v>313.98</v>
      </c>
      <c r="J435" s="116">
        <f t="shared" si="73"/>
        <v>0</v>
      </c>
      <c r="K435" s="116"/>
    </row>
    <row r="436" spans="1:11" x14ac:dyDescent="0.2">
      <c r="A436" s="252" t="s">
        <v>756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40.39</v>
      </c>
      <c r="I436" s="116">
        <f t="shared" si="72"/>
        <v>161.56</v>
      </c>
      <c r="J436" s="116">
        <f t="shared" si="73"/>
        <v>0</v>
      </c>
      <c r="K436" s="116"/>
    </row>
    <row r="437" spans="1:11" ht="25.5" x14ac:dyDescent="0.2">
      <c r="A437" s="252" t="s">
        <v>756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15.07</v>
      </c>
      <c r="I437" s="116">
        <f t="shared" si="72"/>
        <v>45.21</v>
      </c>
      <c r="J437" s="116">
        <f t="shared" si="73"/>
        <v>0</v>
      </c>
      <c r="K437" s="116"/>
    </row>
    <row r="438" spans="1:11" ht="25.5" x14ac:dyDescent="0.2">
      <c r="A438" s="252" t="s">
        <v>756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15.36</v>
      </c>
      <c r="I438" s="116">
        <f t="shared" si="72"/>
        <v>92.16</v>
      </c>
      <c r="J438" s="116">
        <f t="shared" si="73"/>
        <v>0</v>
      </c>
      <c r="K438" s="116"/>
    </row>
    <row r="439" spans="1:11" x14ac:dyDescent="0.2">
      <c r="A439" s="252" t="s">
        <v>756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33.85</v>
      </c>
      <c r="I439" s="116">
        <f t="shared" si="72"/>
        <v>135.4</v>
      </c>
      <c r="J439" s="116">
        <f t="shared" si="73"/>
        <v>0</v>
      </c>
      <c r="K439" s="116"/>
    </row>
    <row r="440" spans="1:11" x14ac:dyDescent="0.2">
      <c r="A440" s="252" t="s">
        <v>756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90</v>
      </c>
      <c r="I440" s="116">
        <f t="shared" si="72"/>
        <v>540</v>
      </c>
      <c r="J440" s="116">
        <f t="shared" si="73"/>
        <v>0</v>
      </c>
      <c r="K440" s="116"/>
    </row>
    <row r="441" spans="1:11" x14ac:dyDescent="0.2">
      <c r="A441" s="252" t="s">
        <v>756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39.39</v>
      </c>
      <c r="I441" s="116">
        <f t="shared" si="72"/>
        <v>236.34</v>
      </c>
      <c r="J441" s="116">
        <f t="shared" si="73"/>
        <v>0</v>
      </c>
      <c r="K441" s="116"/>
    </row>
    <row r="442" spans="1:11" x14ac:dyDescent="0.2">
      <c r="A442" s="252" t="s">
        <v>756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24.72</v>
      </c>
      <c r="I442" s="116">
        <f t="shared" si="72"/>
        <v>148.32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SUMIF('Lote-07_RDRA_34,5kV'!$B$10:$B$123,Composições!B444,'Lote-07_RDRA_34,5kV'!$D$10:$D$123)</f>
        <v>0</v>
      </c>
      <c r="G444" s="241"/>
      <c r="H444" s="240"/>
      <c r="I444" s="241">
        <f>SUM(I445:I446)</f>
        <v>64.86</v>
      </c>
      <c r="J444" s="241">
        <f>SUM(J445:J446)</f>
        <v>0</v>
      </c>
      <c r="K444" s="241">
        <v>2</v>
      </c>
    </row>
    <row r="445" spans="1:11" x14ac:dyDescent="0.2">
      <c r="A445" s="252" t="s">
        <v>756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14.81</v>
      </c>
      <c r="I445" s="116">
        <f>H445*G445</f>
        <v>44.43</v>
      </c>
      <c r="J445" s="116">
        <f>F445*H445</f>
        <v>0</v>
      </c>
      <c r="K445" s="116"/>
    </row>
    <row r="446" spans="1:11" x14ac:dyDescent="0.2">
      <c r="A446" s="252" t="s">
        <v>756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6.81</v>
      </c>
      <c r="I446" s="116">
        <f>H446*G446</f>
        <v>20.43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SUMIF('Lote-07_RDRA_34,5kV'!$B$10:$B$123,Composições!B448,'Lote-07_RDRA_34,5kV'!$D$10:$D$123)</f>
        <v>0</v>
      </c>
      <c r="G448" s="241"/>
      <c r="H448" s="240"/>
      <c r="I448" s="241">
        <f>SUM(I449:I450)</f>
        <v>231.84</v>
      </c>
      <c r="J448" s="241">
        <f>SUM(J449:J450)</f>
        <v>0</v>
      </c>
      <c r="K448" s="241">
        <v>2</v>
      </c>
    </row>
    <row r="449" spans="1:11" x14ac:dyDescent="0.2">
      <c r="A449" s="252" t="s">
        <v>756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70.47</v>
      </c>
      <c r="I449" s="116">
        <f>H449*G449</f>
        <v>211.41</v>
      </c>
      <c r="J449" s="116">
        <f>F449*H449</f>
        <v>0</v>
      </c>
      <c r="K449" s="116"/>
    </row>
    <row r="450" spans="1:11" x14ac:dyDescent="0.2">
      <c r="A450" s="252" t="s">
        <v>756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6.81</v>
      </c>
      <c r="I450" s="116">
        <f>H450*G450</f>
        <v>20.43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701</v>
      </c>
      <c r="C452" s="118" t="s">
        <v>522</v>
      </c>
      <c r="D452" s="240" t="s">
        <v>509</v>
      </c>
      <c r="E452" s="100"/>
      <c r="F452" s="241">
        <f>SUMIF('Lote-07_RDRA_34,5kV'!$B$10:$B$123,Composições!B452,'Lote-07_RDRA_34,5kV'!$D$10:$D$123)</f>
        <v>218</v>
      </c>
      <c r="G452" s="241"/>
      <c r="H452" s="240"/>
      <c r="I452" s="241">
        <f>SUM(I453:I460)</f>
        <v>1296.1099999999999</v>
      </c>
      <c r="J452" s="241">
        <f>SUM(J453:J460)</f>
        <v>282551.98</v>
      </c>
      <c r="K452" s="403">
        <v>3.5</v>
      </c>
    </row>
    <row r="453" spans="1:11" x14ac:dyDescent="0.2">
      <c r="A453" s="252" t="s">
        <v>756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218</v>
      </c>
      <c r="G453" s="116">
        <v>1</v>
      </c>
      <c r="H453" s="120">
        <f>VLOOKUP(B453,Insumos!$A$2:$C$204,3,FALSE)</f>
        <v>255.96</v>
      </c>
      <c r="I453" s="116">
        <f t="shared" ref="I453:I460" si="75">H453*G453</f>
        <v>255.96</v>
      </c>
      <c r="J453" s="116">
        <f t="shared" ref="J453:J460" si="76">F453*H453</f>
        <v>55799.28</v>
      </c>
      <c r="K453" s="116"/>
    </row>
    <row r="454" spans="1:11" x14ac:dyDescent="0.2">
      <c r="A454" s="252" t="s">
        <v>756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1308</v>
      </c>
      <c r="G454" s="116">
        <v>6</v>
      </c>
      <c r="H454" s="120">
        <f>VLOOKUP(B454,Insumos!$A$2:$C$204,3,FALSE)</f>
        <v>3.33</v>
      </c>
      <c r="I454" s="116">
        <f t="shared" si="75"/>
        <v>19.98</v>
      </c>
      <c r="J454" s="116">
        <f t="shared" si="76"/>
        <v>4355.6400000000003</v>
      </c>
      <c r="K454" s="116"/>
    </row>
    <row r="455" spans="1:11" ht="25.5" x14ac:dyDescent="0.2">
      <c r="A455" s="252" t="s">
        <v>756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872</v>
      </c>
      <c r="G455" s="116">
        <v>4</v>
      </c>
      <c r="H455" s="120">
        <f>VLOOKUP(B455,Insumos!$A$2:$C$204,3,FALSE)</f>
        <v>25.34</v>
      </c>
      <c r="I455" s="116">
        <f t="shared" si="75"/>
        <v>101.36</v>
      </c>
      <c r="J455" s="116">
        <f t="shared" si="76"/>
        <v>22096.48</v>
      </c>
      <c r="K455" s="116"/>
    </row>
    <row r="456" spans="1:11" x14ac:dyDescent="0.2">
      <c r="A456" s="252" t="s">
        <v>756</v>
      </c>
      <c r="B456" s="256" t="s">
        <v>705</v>
      </c>
      <c r="C456" s="118" t="s">
        <v>522</v>
      </c>
      <c r="D456" s="116" t="s">
        <v>32</v>
      </c>
      <c r="E456" s="116"/>
      <c r="F456" s="116">
        <f t="shared" si="74"/>
        <v>654</v>
      </c>
      <c r="G456" s="116">
        <v>3</v>
      </c>
      <c r="H456" s="120">
        <f>VLOOKUP(B456,Insumos!$A$2:$C$204,3,FALSE)</f>
        <v>174.02</v>
      </c>
      <c r="I456" s="116">
        <f t="shared" si="75"/>
        <v>522.05999999999995</v>
      </c>
      <c r="J456" s="116">
        <f t="shared" si="76"/>
        <v>113809.08</v>
      </c>
      <c r="K456" s="116"/>
    </row>
    <row r="457" spans="1:11" x14ac:dyDescent="0.2">
      <c r="A457" s="252" t="s">
        <v>756</v>
      </c>
      <c r="B457" s="256" t="s">
        <v>702</v>
      </c>
      <c r="C457" s="118" t="s">
        <v>522</v>
      </c>
      <c r="D457" s="116" t="s">
        <v>32</v>
      </c>
      <c r="E457" s="116"/>
      <c r="F457" s="116">
        <f t="shared" si="74"/>
        <v>436</v>
      </c>
      <c r="G457" s="116">
        <v>2</v>
      </c>
      <c r="H457" s="120">
        <f>VLOOKUP(B457,Insumos!$A$2:$C$204,3,FALSE)</f>
        <v>101.43</v>
      </c>
      <c r="I457" s="116">
        <f t="shared" si="75"/>
        <v>202.86</v>
      </c>
      <c r="J457" s="116">
        <f t="shared" si="76"/>
        <v>44223.48</v>
      </c>
      <c r="K457" s="116"/>
    </row>
    <row r="458" spans="1:11" x14ac:dyDescent="0.2">
      <c r="A458" s="252" t="s">
        <v>756</v>
      </c>
      <c r="B458" s="256" t="s">
        <v>703</v>
      </c>
      <c r="C458" s="118" t="s">
        <v>522</v>
      </c>
      <c r="D458" s="116" t="s">
        <v>32</v>
      </c>
      <c r="E458" s="116"/>
      <c r="F458" s="116">
        <f t="shared" si="74"/>
        <v>218</v>
      </c>
      <c r="G458" s="116">
        <v>1</v>
      </c>
      <c r="H458" s="120">
        <f>VLOOKUP(B458,Insumos!$A$2:$C$204,3,FALSE)</f>
        <v>114.24</v>
      </c>
      <c r="I458" s="116">
        <f t="shared" si="75"/>
        <v>114.24</v>
      </c>
      <c r="J458" s="116">
        <f t="shared" si="76"/>
        <v>24904.32</v>
      </c>
      <c r="K458" s="116"/>
    </row>
    <row r="459" spans="1:11" ht="25.5" x14ac:dyDescent="0.2">
      <c r="A459" s="252" t="s">
        <v>756</v>
      </c>
      <c r="B459" s="256" t="s">
        <v>710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IF('Lote-07_RDRA_34,5kV'!$D$152&lt;&gt;0,3,0)</f>
        <v>0</v>
      </c>
      <c r="H459" s="120">
        <f>VLOOKUP(B459,Insumos!$A$2:$C$204,3,FALSE)</f>
        <v>14.35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756</v>
      </c>
      <c r="B460" s="256" t="s">
        <v>711</v>
      </c>
      <c r="C460" s="118"/>
      <c r="D460" s="116" t="s">
        <v>32</v>
      </c>
      <c r="E460" s="116"/>
      <c r="F460" s="116">
        <f t="shared" si="74"/>
        <v>654</v>
      </c>
      <c r="G460" s="116">
        <f>IF('Lote-07_RDRA_34,5kV'!$D$154&lt;&gt;0,3,0)</f>
        <v>3</v>
      </c>
      <c r="H460" s="120">
        <f>VLOOKUP(B460,Insumos!$A$2:$C$204,3,FALSE)</f>
        <v>26.55</v>
      </c>
      <c r="I460" s="116">
        <f t="shared" si="75"/>
        <v>79.650000000000006</v>
      </c>
      <c r="J460" s="116">
        <f t="shared" si="76"/>
        <v>17363.7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SUMIF('Lote-07_RDRA_34,5kV'!$B$10:$B$123,Composições!B462,'Lote-07_RDRA_34,5kV'!$D$10:$D$123)</f>
        <v>0</v>
      </c>
      <c r="G462" s="241"/>
      <c r="H462" s="240"/>
      <c r="I462" s="241">
        <f>SUM(I463:I469)</f>
        <v>650.71</v>
      </c>
      <c r="J462" s="241">
        <f>SUM(J463:J469)</f>
        <v>0</v>
      </c>
      <c r="K462" s="241">
        <v>3.5</v>
      </c>
    </row>
    <row r="463" spans="1:11" x14ac:dyDescent="0.2">
      <c r="A463" s="252" t="s">
        <v>756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255.96</v>
      </c>
      <c r="I463" s="116">
        <f t="shared" ref="I463:I469" si="78">H463*G463</f>
        <v>255.96</v>
      </c>
      <c r="J463" s="116">
        <f t="shared" ref="J463:J469" si="79">F463*H463</f>
        <v>0</v>
      </c>
      <c r="K463" s="116"/>
    </row>
    <row r="464" spans="1:11" x14ac:dyDescent="0.2">
      <c r="A464" s="252" t="s">
        <v>756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3.33</v>
      </c>
      <c r="I464" s="116">
        <f t="shared" si="78"/>
        <v>19.98</v>
      </c>
      <c r="J464" s="116">
        <f t="shared" si="79"/>
        <v>0</v>
      </c>
      <c r="K464" s="116"/>
    </row>
    <row r="465" spans="1:11" ht="25.5" x14ac:dyDescent="0.2">
      <c r="A465" s="252" t="s">
        <v>756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25.34</v>
      </c>
      <c r="I465" s="116">
        <f t="shared" si="78"/>
        <v>101.36</v>
      </c>
      <c r="J465" s="116">
        <f t="shared" si="79"/>
        <v>0</v>
      </c>
      <c r="K465" s="116"/>
    </row>
    <row r="466" spans="1:11" x14ac:dyDescent="0.2">
      <c r="A466" s="252" t="s">
        <v>756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33.85</v>
      </c>
      <c r="I466" s="116">
        <f t="shared" si="78"/>
        <v>101.55</v>
      </c>
      <c r="J466" s="116">
        <f t="shared" si="79"/>
        <v>0</v>
      </c>
      <c r="K466" s="116"/>
    </row>
    <row r="467" spans="1:11" x14ac:dyDescent="0.2">
      <c r="A467" s="252" t="s">
        <v>756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40.39</v>
      </c>
      <c r="I467" s="116">
        <f t="shared" si="78"/>
        <v>80.78</v>
      </c>
      <c r="J467" s="116">
        <f t="shared" si="79"/>
        <v>0</v>
      </c>
      <c r="K467" s="116"/>
    </row>
    <row r="468" spans="1:11" x14ac:dyDescent="0.2">
      <c r="A468" s="252" t="s">
        <v>756</v>
      </c>
      <c r="B468" s="102" t="s">
        <v>789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68.13</v>
      </c>
      <c r="I468" s="116">
        <f t="shared" si="78"/>
        <v>68.13</v>
      </c>
      <c r="J468" s="116">
        <f t="shared" si="79"/>
        <v>0</v>
      </c>
      <c r="K468" s="116"/>
    </row>
    <row r="469" spans="1:11" ht="25.5" x14ac:dyDescent="0.2">
      <c r="A469" s="252" t="s">
        <v>756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7.65</v>
      </c>
      <c r="I469" s="116">
        <f t="shared" si="78"/>
        <v>22.95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704</v>
      </c>
      <c r="C471" s="118" t="s">
        <v>523</v>
      </c>
      <c r="D471" s="240" t="s">
        <v>509</v>
      </c>
      <c r="E471" s="100"/>
      <c r="F471" s="241">
        <f>SUMIF('Lote-07_RDRA_34,5kV'!$B$10:$B$123,Composições!B471,'Lote-07_RDRA_34,5kV'!$D$10:$D$123)</f>
        <v>166</v>
      </c>
      <c r="G471" s="241"/>
      <c r="H471" s="240"/>
      <c r="I471" s="241">
        <f>SUM(I472:I481)</f>
        <v>2647.37</v>
      </c>
      <c r="J471" s="241">
        <f>SUM(J472:J481)</f>
        <v>429324.14</v>
      </c>
      <c r="K471" s="241">
        <v>4.5</v>
      </c>
    </row>
    <row r="472" spans="1:11" x14ac:dyDescent="0.2">
      <c r="A472" s="252" t="s">
        <v>756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332</v>
      </c>
      <c r="G472" s="116">
        <v>2</v>
      </c>
      <c r="H472" s="120">
        <f>VLOOKUP(B472,Insumos!$A$2:$C$204,3,FALSE)</f>
        <v>255.96</v>
      </c>
      <c r="I472" s="116">
        <f>H472*G472</f>
        <v>511.92</v>
      </c>
      <c r="J472" s="116">
        <f>F472*H472</f>
        <v>84978.72</v>
      </c>
      <c r="K472" s="116"/>
    </row>
    <row r="473" spans="1:11" x14ac:dyDescent="0.2">
      <c r="A473" s="252" t="s">
        <v>756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2324</v>
      </c>
      <c r="G473" s="116">
        <v>14</v>
      </c>
      <c r="H473" s="120">
        <f>VLOOKUP(B473,Insumos!$A$2:$C$204,3,FALSE)</f>
        <v>3.33</v>
      </c>
      <c r="I473" s="116">
        <f>H473*G473</f>
        <v>46.62</v>
      </c>
      <c r="J473" s="116">
        <f>F473*H473</f>
        <v>7738.92</v>
      </c>
      <c r="K473" s="116"/>
    </row>
    <row r="474" spans="1:11" ht="25.5" x14ac:dyDescent="0.2">
      <c r="A474" s="252" t="s">
        <v>756</v>
      </c>
      <c r="B474" s="256" t="s">
        <v>706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20.36</v>
      </c>
      <c r="I474" s="116">
        <f>H474*G474</f>
        <v>61.08</v>
      </c>
      <c r="J474" s="116">
        <f>F474*H474</f>
        <v>0</v>
      </c>
      <c r="K474" s="116"/>
    </row>
    <row r="475" spans="1:11" ht="25.5" x14ac:dyDescent="0.2">
      <c r="A475" s="252" t="s">
        <v>756</v>
      </c>
      <c r="B475" s="256" t="s">
        <v>707</v>
      </c>
      <c r="C475" s="118"/>
      <c r="D475" s="116" t="s">
        <v>32</v>
      </c>
      <c r="E475" s="116"/>
      <c r="F475" s="116">
        <f t="shared" si="80"/>
        <v>498</v>
      </c>
      <c r="G475" s="116">
        <f>IF('Lote-07_RDRA_34,5kV'!$D$154&lt;&gt;0,3,0)</f>
        <v>3</v>
      </c>
      <c r="H475" s="120">
        <f>VLOOKUP(B475,Insumos!$A$2:$C$204,3,FALSE)</f>
        <v>25.37</v>
      </c>
      <c r="I475" s="116">
        <f>H475*G475</f>
        <v>76.11</v>
      </c>
      <c r="J475" s="116">
        <f>F475*H475</f>
        <v>12634.26</v>
      </c>
      <c r="K475" s="116"/>
    </row>
    <row r="476" spans="1:11" ht="25.5" x14ac:dyDescent="0.2">
      <c r="A476" s="252" t="s">
        <v>756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664</v>
      </c>
      <c r="G476" s="116">
        <v>4</v>
      </c>
      <c r="H476" s="120">
        <f>VLOOKUP(B476,Insumos!$A$2:$C$204,3,FALSE)</f>
        <v>52.33</v>
      </c>
      <c r="I476" s="116">
        <f t="shared" ref="I476:I481" si="81">H476*G476</f>
        <v>209.32</v>
      </c>
      <c r="J476" s="116">
        <f t="shared" ref="J476:J481" si="82">F476*H476</f>
        <v>34747.120000000003</v>
      </c>
      <c r="K476" s="116"/>
    </row>
    <row r="477" spans="1:11" ht="25.5" x14ac:dyDescent="0.2">
      <c r="A477" s="252" t="s">
        <v>756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332</v>
      </c>
      <c r="G477" s="116">
        <v>2</v>
      </c>
      <c r="H477" s="120">
        <f>VLOOKUP(B477,Insumos!$A$2:$C$204,3,FALSE)</f>
        <v>25.34</v>
      </c>
      <c r="I477" s="116">
        <f t="shared" si="81"/>
        <v>50.68</v>
      </c>
      <c r="J477" s="116">
        <f t="shared" si="82"/>
        <v>8412.8799999999992</v>
      </c>
      <c r="K477" s="116"/>
    </row>
    <row r="478" spans="1:11" x14ac:dyDescent="0.2">
      <c r="A478" s="252" t="s">
        <v>756</v>
      </c>
      <c r="B478" s="256" t="s">
        <v>705</v>
      </c>
      <c r="C478" s="118" t="s">
        <v>523</v>
      </c>
      <c r="D478" s="116" t="s">
        <v>32</v>
      </c>
      <c r="E478" s="116"/>
      <c r="F478" s="116">
        <f t="shared" si="80"/>
        <v>996</v>
      </c>
      <c r="G478" s="116">
        <v>6</v>
      </c>
      <c r="H478" s="120">
        <f>VLOOKUP(B478,Insumos!$A$2:$C$204,3,FALSE)</f>
        <v>174.02</v>
      </c>
      <c r="I478" s="116">
        <f t="shared" si="81"/>
        <v>1044.1199999999999</v>
      </c>
      <c r="J478" s="116">
        <f t="shared" si="82"/>
        <v>173323.92</v>
      </c>
      <c r="K478" s="116"/>
    </row>
    <row r="479" spans="1:11" s="106" customFormat="1" x14ac:dyDescent="0.2">
      <c r="A479" s="252" t="s">
        <v>756</v>
      </c>
      <c r="B479" s="256" t="s">
        <v>702</v>
      </c>
      <c r="C479" s="118" t="s">
        <v>523</v>
      </c>
      <c r="D479" s="116" t="s">
        <v>32</v>
      </c>
      <c r="E479" s="116"/>
      <c r="F479" s="116">
        <f t="shared" si="80"/>
        <v>664</v>
      </c>
      <c r="G479" s="116">
        <v>4</v>
      </c>
      <c r="H479" s="120">
        <f>VLOOKUP(B479,Insumos!$A$2:$C$204,3,FALSE)</f>
        <v>101.43</v>
      </c>
      <c r="I479" s="116">
        <f t="shared" si="81"/>
        <v>405.72</v>
      </c>
      <c r="J479" s="116">
        <f t="shared" si="82"/>
        <v>67349.52</v>
      </c>
      <c r="K479" s="116"/>
    </row>
    <row r="480" spans="1:11" x14ac:dyDescent="0.2">
      <c r="A480" s="252" t="s">
        <v>756</v>
      </c>
      <c r="B480" s="256" t="s">
        <v>703</v>
      </c>
      <c r="C480" s="118" t="s">
        <v>523</v>
      </c>
      <c r="D480" s="116" t="s">
        <v>32</v>
      </c>
      <c r="E480" s="116"/>
      <c r="F480" s="116">
        <f t="shared" si="80"/>
        <v>332</v>
      </c>
      <c r="G480" s="116">
        <v>2</v>
      </c>
      <c r="H480" s="120">
        <f>VLOOKUP(B480,Insumos!$A$2:$C$204,3,FALSE)</f>
        <v>114.24</v>
      </c>
      <c r="I480" s="116">
        <f t="shared" si="81"/>
        <v>228.48</v>
      </c>
      <c r="J480" s="116">
        <f t="shared" si="82"/>
        <v>37927.68</v>
      </c>
      <c r="K480" s="116"/>
    </row>
    <row r="481" spans="1:11" x14ac:dyDescent="0.2">
      <c r="A481" s="252" t="s">
        <v>756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664</v>
      </c>
      <c r="G481" s="116">
        <v>4</v>
      </c>
      <c r="H481" s="120">
        <f>VLOOKUP(B481,Insumos!$A$2:$C$204,3,FALSE)</f>
        <v>3.33</v>
      </c>
      <c r="I481" s="116">
        <f t="shared" si="81"/>
        <v>13.32</v>
      </c>
      <c r="J481" s="116">
        <f t="shared" si="82"/>
        <v>2211.12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SUMIF('Lote-07_RDRA_34,5kV'!$B$10:$B$123,Composições!B483,'Lote-07_RDRA_34,5kV'!$D$10:$D$123)</f>
        <v>0</v>
      </c>
      <c r="G483" s="241"/>
      <c r="H483" s="240"/>
      <c r="I483" s="241">
        <f>SUM(I484:I492)</f>
        <v>1363.8</v>
      </c>
      <c r="J483" s="241">
        <f>SUM(J484:J492)</f>
        <v>0</v>
      </c>
      <c r="K483" s="241">
        <v>4.5</v>
      </c>
    </row>
    <row r="484" spans="1:11" x14ac:dyDescent="0.2">
      <c r="A484" s="252" t="s">
        <v>756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255.96</v>
      </c>
      <c r="I484" s="116">
        <f t="shared" ref="I484:I492" si="84">H484*G484</f>
        <v>511.92</v>
      </c>
      <c r="J484" s="116">
        <f t="shared" ref="J484:J492" si="85">F484*H484</f>
        <v>0</v>
      </c>
      <c r="K484" s="116"/>
    </row>
    <row r="485" spans="1:11" x14ac:dyDescent="0.2">
      <c r="A485" s="252" t="s">
        <v>756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3.33</v>
      </c>
      <c r="I485" s="116">
        <f t="shared" si="84"/>
        <v>46.62</v>
      </c>
      <c r="J485" s="116">
        <f t="shared" si="85"/>
        <v>0</v>
      </c>
      <c r="K485" s="116"/>
    </row>
    <row r="486" spans="1:11" ht="25.5" x14ac:dyDescent="0.2">
      <c r="A486" s="252" t="s">
        <v>756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10.34</v>
      </c>
      <c r="I486" s="116">
        <f t="shared" si="84"/>
        <v>31.02</v>
      </c>
      <c r="J486" s="116">
        <f t="shared" si="85"/>
        <v>0</v>
      </c>
      <c r="K486" s="116"/>
    </row>
    <row r="487" spans="1:11" ht="25.5" x14ac:dyDescent="0.2">
      <c r="A487" s="252" t="s">
        <v>756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52.33</v>
      </c>
      <c r="I487" s="116">
        <f t="shared" si="84"/>
        <v>209.32</v>
      </c>
      <c r="J487" s="116">
        <f t="shared" si="85"/>
        <v>0</v>
      </c>
      <c r="K487" s="116"/>
    </row>
    <row r="488" spans="1:11" ht="25.5" x14ac:dyDescent="0.2">
      <c r="A488" s="252" t="s">
        <v>756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25.34</v>
      </c>
      <c r="I488" s="116">
        <f t="shared" si="84"/>
        <v>50.68</v>
      </c>
      <c r="J488" s="116">
        <f t="shared" si="85"/>
        <v>0</v>
      </c>
      <c r="K488" s="116"/>
    </row>
    <row r="489" spans="1:11" x14ac:dyDescent="0.2">
      <c r="A489" s="252" t="s">
        <v>756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33.85</v>
      </c>
      <c r="I489" s="116">
        <f t="shared" si="84"/>
        <v>203.1</v>
      </c>
      <c r="J489" s="116">
        <f t="shared" si="85"/>
        <v>0</v>
      </c>
      <c r="K489" s="116"/>
    </row>
    <row r="490" spans="1:11" x14ac:dyDescent="0.2">
      <c r="A490" s="252" t="s">
        <v>756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40.39</v>
      </c>
      <c r="I490" s="116">
        <f t="shared" si="84"/>
        <v>161.56</v>
      </c>
      <c r="J490" s="116">
        <f t="shared" si="85"/>
        <v>0</v>
      </c>
      <c r="K490" s="116"/>
    </row>
    <row r="491" spans="1:11" x14ac:dyDescent="0.2">
      <c r="A491" s="252" t="s">
        <v>756</v>
      </c>
      <c r="B491" s="102" t="s">
        <v>789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68.13</v>
      </c>
      <c r="I491" s="116">
        <f t="shared" si="84"/>
        <v>136.26</v>
      </c>
      <c r="J491" s="116">
        <f t="shared" si="85"/>
        <v>0</v>
      </c>
      <c r="K491" s="116"/>
    </row>
    <row r="492" spans="1:11" x14ac:dyDescent="0.2">
      <c r="A492" s="252" t="s">
        <v>756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3.33</v>
      </c>
      <c r="I492" s="116">
        <f t="shared" si="84"/>
        <v>13.32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708</v>
      </c>
      <c r="C494" s="118" t="s">
        <v>510</v>
      </c>
      <c r="D494" s="240" t="s">
        <v>509</v>
      </c>
      <c r="E494" s="100"/>
      <c r="F494" s="241">
        <f>SUMIF('Lote-07_RDRA_34,5kV'!$B$10:$B$123,Composições!B494,'Lote-07_RDRA_34,5kV'!$D$10:$D$123)</f>
        <v>0</v>
      </c>
      <c r="G494" s="241"/>
      <c r="H494" s="240"/>
      <c r="I494" s="241">
        <f>SUM(I495:I505)</f>
        <v>1705.07</v>
      </c>
      <c r="J494" s="241">
        <f>SUM(J495:J505)</f>
        <v>0</v>
      </c>
      <c r="K494" s="241">
        <v>5.5</v>
      </c>
    </row>
    <row r="495" spans="1:11" x14ac:dyDescent="0.2">
      <c r="A495" s="252" t="s">
        <v>756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0</v>
      </c>
      <c r="G495" s="116">
        <v>2</v>
      </c>
      <c r="H495" s="120">
        <f>VLOOKUP(B495,Insumos!$A$2:$C$204,3,FALSE)</f>
        <v>255.96</v>
      </c>
      <c r="I495" s="116">
        <f t="shared" ref="I495:I505" si="87">H495*G495</f>
        <v>511.92</v>
      </c>
      <c r="J495" s="116">
        <f t="shared" ref="J495:J505" si="88">F495*H495</f>
        <v>0</v>
      </c>
      <c r="K495" s="116"/>
    </row>
    <row r="496" spans="1:11" ht="25.5" x14ac:dyDescent="0.2">
      <c r="A496" s="252" t="s">
        <v>756</v>
      </c>
      <c r="B496" s="256" t="s">
        <v>712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17.36</v>
      </c>
      <c r="I496" s="116">
        <f t="shared" si="87"/>
        <v>52.08</v>
      </c>
      <c r="J496" s="116">
        <f t="shared" si="88"/>
        <v>0</v>
      </c>
      <c r="K496" s="116"/>
    </row>
    <row r="497" spans="1:11" ht="25.5" x14ac:dyDescent="0.2">
      <c r="A497" s="252" t="s">
        <v>756</v>
      </c>
      <c r="B497" s="256" t="s">
        <v>713</v>
      </c>
      <c r="C497" s="118"/>
      <c r="D497" s="116" t="s">
        <v>32</v>
      </c>
      <c r="E497" s="116"/>
      <c r="F497" s="116">
        <f t="shared" si="86"/>
        <v>0</v>
      </c>
      <c r="G497" s="116">
        <f>IF('Lote-07_RDRA_34,5kV'!$D$154&lt;&gt;0,3,0)</f>
        <v>3</v>
      </c>
      <c r="H497" s="120">
        <f>VLOOKUP(B497,Insumos!$A$2:$C$204,3,FALSE)</f>
        <v>33.369999999999997</v>
      </c>
      <c r="I497" s="116">
        <f t="shared" si="87"/>
        <v>100.11</v>
      </c>
      <c r="J497" s="116">
        <f t="shared" si="88"/>
        <v>0</v>
      </c>
      <c r="K497" s="116"/>
    </row>
    <row r="498" spans="1:11" x14ac:dyDescent="0.2">
      <c r="A498" s="252" t="s">
        <v>756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0</v>
      </c>
      <c r="G498" s="116">
        <v>3</v>
      </c>
      <c r="H498" s="120">
        <f>VLOOKUP(B498,Insumos!$A$2:$C$204,3,FALSE)</f>
        <v>39.39</v>
      </c>
      <c r="I498" s="116">
        <f t="shared" si="87"/>
        <v>118.17</v>
      </c>
      <c r="J498" s="116">
        <f t="shared" si="88"/>
        <v>0</v>
      </c>
      <c r="K498" s="116"/>
    </row>
    <row r="499" spans="1:11" x14ac:dyDescent="0.2">
      <c r="A499" s="252" t="s">
        <v>756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0</v>
      </c>
      <c r="G499" s="116">
        <v>12</v>
      </c>
      <c r="H499" s="120">
        <f>VLOOKUP(B499,Insumos!$A$2:$C$204,3,FALSE)</f>
        <v>3.33</v>
      </c>
      <c r="I499" s="116">
        <f t="shared" si="87"/>
        <v>39.96</v>
      </c>
      <c r="J499" s="116">
        <f t="shared" si="88"/>
        <v>0</v>
      </c>
      <c r="K499" s="116"/>
    </row>
    <row r="500" spans="1:11" x14ac:dyDescent="0.2">
      <c r="A500" s="252" t="s">
        <v>756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0</v>
      </c>
      <c r="G500" s="116">
        <v>3</v>
      </c>
      <c r="H500" s="120">
        <f>VLOOKUP(B500,Insumos!$A$2:$C$204,3,FALSE)</f>
        <v>24.72</v>
      </c>
      <c r="I500" s="116">
        <f t="shared" si="87"/>
        <v>74.16</v>
      </c>
      <c r="J500" s="116">
        <f t="shared" si="88"/>
        <v>0</v>
      </c>
      <c r="K500" s="116"/>
    </row>
    <row r="501" spans="1:11" x14ac:dyDescent="0.2">
      <c r="A501" s="252" t="s">
        <v>756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0</v>
      </c>
      <c r="G501" s="116">
        <v>3</v>
      </c>
      <c r="H501" s="120">
        <f>VLOOKUP(B501,Insumos!$A$2:$C$204,3,FALSE)</f>
        <v>52.33</v>
      </c>
      <c r="I501" s="116">
        <f t="shared" si="87"/>
        <v>156.99</v>
      </c>
      <c r="J501" s="116">
        <f t="shared" si="88"/>
        <v>0</v>
      </c>
      <c r="K501" s="116"/>
    </row>
    <row r="502" spans="1:11" ht="25.5" x14ac:dyDescent="0.2">
      <c r="A502" s="252" t="s">
        <v>756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0</v>
      </c>
      <c r="G502" s="116">
        <v>1</v>
      </c>
      <c r="H502" s="120">
        <f>VLOOKUP(B502,Insumos!$A$2:$C$204,3,FALSE)</f>
        <v>52.33</v>
      </c>
      <c r="I502" s="116">
        <f t="shared" si="87"/>
        <v>52.33</v>
      </c>
      <c r="J502" s="116">
        <f t="shared" si="88"/>
        <v>0</v>
      </c>
      <c r="K502" s="116"/>
    </row>
    <row r="503" spans="1:11" ht="25.5" x14ac:dyDescent="0.2">
      <c r="A503" s="252" t="s">
        <v>756</v>
      </c>
      <c r="B503" s="102" t="s">
        <v>276</v>
      </c>
      <c r="C503" s="118"/>
      <c r="D503" s="116" t="s">
        <v>32</v>
      </c>
      <c r="E503" s="116"/>
      <c r="F503" s="116">
        <f t="shared" si="86"/>
        <v>0</v>
      </c>
      <c r="G503" s="116">
        <v>2</v>
      </c>
      <c r="H503" s="120">
        <f>VLOOKUP(B503,Insumos!$A$2:$C$204,3,FALSE)</f>
        <v>25.34</v>
      </c>
      <c r="I503" s="116">
        <f t="shared" si="87"/>
        <v>50.68</v>
      </c>
      <c r="J503" s="116">
        <f t="shared" si="88"/>
        <v>0</v>
      </c>
      <c r="K503" s="116"/>
    </row>
    <row r="504" spans="1:11" s="106" customFormat="1" x14ac:dyDescent="0.2">
      <c r="A504" s="252" t="s">
        <v>756</v>
      </c>
      <c r="B504" s="256" t="s">
        <v>709</v>
      </c>
      <c r="C504" s="118" t="s">
        <v>510</v>
      </c>
      <c r="D504" s="116" t="s">
        <v>32</v>
      </c>
      <c r="E504" s="116"/>
      <c r="F504" s="116">
        <f t="shared" si="86"/>
        <v>0</v>
      </c>
      <c r="G504" s="116">
        <v>3</v>
      </c>
      <c r="H504" s="120">
        <f>VLOOKUP(B504,Insumos!$A$2:$C$204,3,FALSE)</f>
        <v>178.45</v>
      </c>
      <c r="I504" s="116">
        <f t="shared" si="87"/>
        <v>535.35</v>
      </c>
      <c r="J504" s="116">
        <f t="shared" si="88"/>
        <v>0</v>
      </c>
      <c r="K504" s="116"/>
    </row>
    <row r="505" spans="1:11" x14ac:dyDescent="0.2">
      <c r="A505" s="252" t="s">
        <v>756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0</v>
      </c>
      <c r="G505" s="116">
        <v>4</v>
      </c>
      <c r="H505" s="120">
        <f>VLOOKUP(B505,Insumos!$A$2:$C$204,3,FALSE)</f>
        <v>3.33</v>
      </c>
      <c r="I505" s="116">
        <f t="shared" si="87"/>
        <v>13.32</v>
      </c>
      <c r="J505" s="116">
        <f t="shared" si="88"/>
        <v>0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SUMIF('Lote-07_RDRA_34,5kV'!$B$10:$B$123,Composições!B507,'Lote-07_RDRA_34,5kV'!$D$10:$D$123)</f>
        <v>0</v>
      </c>
      <c r="G507" s="241"/>
      <c r="H507" s="240"/>
      <c r="I507" s="241">
        <f>SUM(I508:I517)</f>
        <v>1367.26</v>
      </c>
      <c r="J507" s="241">
        <f>SUM(J508:J517)</f>
        <v>0</v>
      </c>
      <c r="K507" s="241">
        <v>5.5</v>
      </c>
    </row>
    <row r="508" spans="1:11" x14ac:dyDescent="0.2">
      <c r="A508" s="252" t="s">
        <v>756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255.96</v>
      </c>
      <c r="I508" s="116">
        <f t="shared" ref="I508:I517" si="90">H508*G508</f>
        <v>511.92</v>
      </c>
      <c r="J508" s="116">
        <f t="shared" ref="J508:J517" si="91">F508*H508</f>
        <v>0</v>
      </c>
      <c r="K508" s="116"/>
    </row>
    <row r="509" spans="1:11" ht="25.5" x14ac:dyDescent="0.2">
      <c r="A509" s="252" t="s">
        <v>756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15.36</v>
      </c>
      <c r="I509" s="116">
        <f t="shared" si="90"/>
        <v>46.08</v>
      </c>
      <c r="J509" s="116">
        <f t="shared" si="91"/>
        <v>0</v>
      </c>
      <c r="K509" s="116"/>
    </row>
    <row r="510" spans="1:11" x14ac:dyDescent="0.2">
      <c r="A510" s="252" t="s">
        <v>756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39.39</v>
      </c>
      <c r="I510" s="116">
        <f t="shared" si="90"/>
        <v>118.17</v>
      </c>
      <c r="J510" s="116">
        <f t="shared" si="91"/>
        <v>0</v>
      </c>
      <c r="K510" s="116"/>
    </row>
    <row r="511" spans="1:11" x14ac:dyDescent="0.2">
      <c r="A511" s="252" t="s">
        <v>756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3.33</v>
      </c>
      <c r="I511" s="116">
        <f t="shared" si="90"/>
        <v>46.62</v>
      </c>
      <c r="J511" s="116">
        <f t="shared" si="91"/>
        <v>0</v>
      </c>
      <c r="K511" s="116"/>
    </row>
    <row r="512" spans="1:11" x14ac:dyDescent="0.2">
      <c r="A512" s="252" t="s">
        <v>756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24.72</v>
      </c>
      <c r="I512" s="116">
        <f t="shared" si="90"/>
        <v>74.16</v>
      </c>
      <c r="J512" s="116">
        <f t="shared" si="91"/>
        <v>0</v>
      </c>
      <c r="K512" s="116"/>
    </row>
    <row r="513" spans="1:11" x14ac:dyDescent="0.2">
      <c r="A513" s="252" t="s">
        <v>756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52.33</v>
      </c>
      <c r="I513" s="116">
        <f t="shared" si="90"/>
        <v>156.99</v>
      </c>
      <c r="J513" s="116">
        <f t="shared" si="91"/>
        <v>0</v>
      </c>
      <c r="K513" s="116"/>
    </row>
    <row r="514" spans="1:11" ht="25.5" x14ac:dyDescent="0.2">
      <c r="A514" s="252" t="s">
        <v>756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52.33</v>
      </c>
      <c r="I514" s="116">
        <f t="shared" si="90"/>
        <v>104.66</v>
      </c>
      <c r="J514" s="116">
        <f t="shared" si="91"/>
        <v>0</v>
      </c>
      <c r="K514" s="116"/>
    </row>
    <row r="515" spans="1:11" ht="25.5" x14ac:dyDescent="0.2">
      <c r="A515" s="252" t="s">
        <v>756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25.34</v>
      </c>
      <c r="I515" s="116">
        <f t="shared" si="90"/>
        <v>25.34</v>
      </c>
      <c r="J515" s="116">
        <f t="shared" si="91"/>
        <v>0</v>
      </c>
      <c r="K515" s="116"/>
    </row>
    <row r="516" spans="1:11" x14ac:dyDescent="0.2">
      <c r="A516" s="252" t="s">
        <v>756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90</v>
      </c>
      <c r="I516" s="116">
        <f t="shared" si="90"/>
        <v>270</v>
      </c>
      <c r="J516" s="116">
        <f t="shared" si="91"/>
        <v>0</v>
      </c>
      <c r="K516" s="116"/>
    </row>
    <row r="517" spans="1:11" x14ac:dyDescent="0.2">
      <c r="A517" s="252" t="s">
        <v>756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3.33</v>
      </c>
      <c r="I517" s="116">
        <f t="shared" si="90"/>
        <v>13.32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714</v>
      </c>
      <c r="C519" s="118" t="s">
        <v>511</v>
      </c>
      <c r="D519" s="240" t="s">
        <v>509</v>
      </c>
      <c r="E519" s="100"/>
      <c r="F519" s="241">
        <f>SUMIF('Lote-07_RDRA_34,5kV'!$B$10:$B$123,Composições!B519,'Lote-07_RDRA_34,5kV'!$D$10:$D$123)</f>
        <v>43</v>
      </c>
      <c r="G519" s="241"/>
      <c r="H519" s="244"/>
      <c r="I519" s="241">
        <f>SUM(I520:I537)</f>
        <v>3661.75</v>
      </c>
      <c r="J519" s="241">
        <f>SUM(J520:J537)</f>
        <v>152976.37</v>
      </c>
      <c r="K519" s="241">
        <v>6</v>
      </c>
    </row>
    <row r="520" spans="1:11" x14ac:dyDescent="0.2">
      <c r="A520" s="252" t="s">
        <v>756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86</v>
      </c>
      <c r="G520" s="116">
        <v>2</v>
      </c>
      <c r="H520" s="120">
        <f>VLOOKUP(B520,Insumos!$A$2:$C$204,3,FALSE)</f>
        <v>255.96</v>
      </c>
      <c r="I520" s="116">
        <f t="shared" ref="I520:I537" si="93">H520*G520</f>
        <v>511.92</v>
      </c>
      <c r="J520" s="116">
        <f>F520*H520</f>
        <v>22012.560000000001</v>
      </c>
      <c r="K520" s="116"/>
    </row>
    <row r="521" spans="1:11" x14ac:dyDescent="0.2">
      <c r="A521" s="252" t="s">
        <v>756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602</v>
      </c>
      <c r="G521" s="116">
        <v>14</v>
      </c>
      <c r="H521" s="120">
        <f>VLOOKUP(B521,Insumos!$A$2:$C$204,3,FALSE)</f>
        <v>3.33</v>
      </c>
      <c r="I521" s="116">
        <f t="shared" si="93"/>
        <v>46.62</v>
      </c>
      <c r="J521" s="116">
        <f>F521*H521</f>
        <v>2004.66</v>
      </c>
      <c r="K521" s="116"/>
    </row>
    <row r="522" spans="1:11" ht="25.5" x14ac:dyDescent="0.2">
      <c r="A522" s="252" t="s">
        <v>756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129</v>
      </c>
      <c r="G522" s="116">
        <v>3</v>
      </c>
      <c r="H522" s="120">
        <f>VLOOKUP(B522,Insumos!$A$2:$C$204,3,FALSE)</f>
        <v>15.07</v>
      </c>
      <c r="I522" s="116">
        <f t="shared" si="93"/>
        <v>45.21</v>
      </c>
      <c r="J522" s="116">
        <f>F522*H522</f>
        <v>1944.03</v>
      </c>
      <c r="K522" s="116"/>
    </row>
    <row r="523" spans="1:11" ht="25.5" x14ac:dyDescent="0.2">
      <c r="A523" s="252" t="s">
        <v>756</v>
      </c>
      <c r="B523" s="256" t="s">
        <v>712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17.36</v>
      </c>
      <c r="I523" s="116">
        <f t="shared" si="93"/>
        <v>104.16</v>
      </c>
      <c r="J523" s="116">
        <f>F523*H523</f>
        <v>0</v>
      </c>
      <c r="K523" s="116"/>
    </row>
    <row r="524" spans="1:11" ht="25.5" x14ac:dyDescent="0.2">
      <c r="A524" s="252" t="s">
        <v>756</v>
      </c>
      <c r="B524" s="256" t="s">
        <v>713</v>
      </c>
      <c r="C524" s="118"/>
      <c r="D524" s="116" t="s">
        <v>32</v>
      </c>
      <c r="E524" s="116"/>
      <c r="F524" s="116">
        <f t="shared" si="92"/>
        <v>258</v>
      </c>
      <c r="G524" s="116">
        <v>6</v>
      </c>
      <c r="H524" s="120">
        <f>VLOOKUP(B524,Insumos!$A$2:$C$204,3,FALSE)</f>
        <v>33.369999999999997</v>
      </c>
      <c r="I524" s="116">
        <f t="shared" si="93"/>
        <v>200.22</v>
      </c>
      <c r="J524" s="116">
        <f t="shared" ref="J524:J526" si="94">F524*H524</f>
        <v>8609.4599999999991</v>
      </c>
      <c r="K524" s="116"/>
    </row>
    <row r="525" spans="1:11" ht="25.5" x14ac:dyDescent="0.2">
      <c r="A525" s="252" t="s">
        <v>756</v>
      </c>
      <c r="B525" s="256" t="s">
        <v>710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IF('Lote-07_RDRA_34,5kV'!$D$152&lt;&gt;0,3,0)</f>
        <v>0</v>
      </c>
      <c r="H525" s="120">
        <f>VLOOKUP(B525,Insumos!$A$2:$C$204,3,FALSE)</f>
        <v>14.35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756</v>
      </c>
      <c r="B526" s="256" t="s">
        <v>711</v>
      </c>
      <c r="C526" s="118"/>
      <c r="D526" s="116" t="s">
        <v>32</v>
      </c>
      <c r="E526" s="116"/>
      <c r="F526" s="116">
        <f t="shared" si="92"/>
        <v>129</v>
      </c>
      <c r="G526" s="116">
        <f>IF('Lote-07_RDRA_34,5kV'!$D$154&lt;&gt;0,3,0)</f>
        <v>3</v>
      </c>
      <c r="H526" s="120">
        <f>VLOOKUP(B526,Insumos!$A$2:$C$204,3,FALSE)</f>
        <v>26.55</v>
      </c>
      <c r="I526" s="116">
        <f t="shared" si="93"/>
        <v>79.650000000000006</v>
      </c>
      <c r="J526" s="116">
        <f t="shared" si="94"/>
        <v>3424.95</v>
      </c>
      <c r="K526" s="116"/>
    </row>
    <row r="527" spans="1:11" x14ac:dyDescent="0.2">
      <c r="A527" s="252" t="s">
        <v>756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258</v>
      </c>
      <c r="G527" s="116">
        <v>6</v>
      </c>
      <c r="H527" s="120">
        <f>VLOOKUP(B527,Insumos!$A$2:$C$204,3,FALSE)</f>
        <v>39.39</v>
      </c>
      <c r="I527" s="116">
        <f t="shared" si="93"/>
        <v>236.34</v>
      </c>
      <c r="J527" s="116">
        <f t="shared" ref="J527:J537" si="95">F527*H527</f>
        <v>10162.620000000001</v>
      </c>
      <c r="K527" s="116"/>
    </row>
    <row r="528" spans="1:11" x14ac:dyDescent="0.2">
      <c r="A528" s="252" t="s">
        <v>756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258</v>
      </c>
      <c r="G528" s="116">
        <v>6</v>
      </c>
      <c r="H528" s="120">
        <f>VLOOKUP(B528,Insumos!$A$2:$C$204,3,FALSE)</f>
        <v>24.72</v>
      </c>
      <c r="I528" s="116">
        <f t="shared" si="93"/>
        <v>148.32</v>
      </c>
      <c r="J528" s="116">
        <f t="shared" si="95"/>
        <v>6377.76</v>
      </c>
      <c r="K528" s="116"/>
    </row>
    <row r="529" spans="1:11" x14ac:dyDescent="0.2">
      <c r="A529" s="252" t="s">
        <v>756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129</v>
      </c>
      <c r="G529" s="116">
        <v>3</v>
      </c>
      <c r="H529" s="120">
        <f>VLOOKUP(B529,Insumos!$A$2:$C$204,3,FALSE)</f>
        <v>52.33</v>
      </c>
      <c r="I529" s="116">
        <f t="shared" si="93"/>
        <v>156.99</v>
      </c>
      <c r="J529" s="116">
        <f t="shared" si="95"/>
        <v>6750.57</v>
      </c>
      <c r="K529" s="116"/>
    </row>
    <row r="530" spans="1:11" ht="25.5" x14ac:dyDescent="0.2">
      <c r="A530" s="252" t="s">
        <v>756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43</v>
      </c>
      <c r="G530" s="116">
        <v>1</v>
      </c>
      <c r="H530" s="120">
        <f>VLOOKUP(B530,Insumos!$A$2:$C$204,3,FALSE)</f>
        <v>25.34</v>
      </c>
      <c r="I530" s="116">
        <f t="shared" si="93"/>
        <v>25.34</v>
      </c>
      <c r="J530" s="116">
        <f t="shared" si="95"/>
        <v>1089.6199999999999</v>
      </c>
      <c r="K530" s="116"/>
    </row>
    <row r="531" spans="1:11" ht="25.5" x14ac:dyDescent="0.2">
      <c r="A531" s="252" t="s">
        <v>756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86</v>
      </c>
      <c r="G531" s="116">
        <v>2</v>
      </c>
      <c r="H531" s="120">
        <f>VLOOKUP(B531,Insumos!$A$2:$C$204,3,FALSE)</f>
        <v>52.33</v>
      </c>
      <c r="I531" s="116">
        <f t="shared" si="93"/>
        <v>104.66</v>
      </c>
      <c r="J531" s="116">
        <f t="shared" si="95"/>
        <v>4500.38</v>
      </c>
      <c r="K531" s="116"/>
    </row>
    <row r="532" spans="1:11" x14ac:dyDescent="0.2">
      <c r="A532" s="252" t="s">
        <v>756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129</v>
      </c>
      <c r="G532" s="116">
        <v>3</v>
      </c>
      <c r="H532" s="120">
        <f>VLOOKUP(B532,Insumos!$A$2:$C$204,3,FALSE)</f>
        <v>26.38</v>
      </c>
      <c r="I532" s="116">
        <f t="shared" si="93"/>
        <v>79.14</v>
      </c>
      <c r="J532" s="116">
        <f t="shared" si="95"/>
        <v>3403.02</v>
      </c>
      <c r="K532" s="116"/>
    </row>
    <row r="533" spans="1:11" x14ac:dyDescent="0.2">
      <c r="A533" s="252" t="s">
        <v>756</v>
      </c>
      <c r="B533" s="256" t="s">
        <v>709</v>
      </c>
      <c r="C533" s="118" t="s">
        <v>511</v>
      </c>
      <c r="D533" s="116" t="s">
        <v>32</v>
      </c>
      <c r="E533" s="116"/>
      <c r="F533" s="116">
        <f t="shared" si="92"/>
        <v>258</v>
      </c>
      <c r="G533" s="116">
        <v>6</v>
      </c>
      <c r="H533" s="120">
        <f>VLOOKUP(B533,Insumos!$A$2:$C$204,3,FALSE)</f>
        <v>178.45</v>
      </c>
      <c r="I533" s="116">
        <f t="shared" si="93"/>
        <v>1070.7</v>
      </c>
      <c r="J533" s="116">
        <f t="shared" si="95"/>
        <v>46040.1</v>
      </c>
      <c r="K533" s="116"/>
    </row>
    <row r="534" spans="1:11" x14ac:dyDescent="0.2">
      <c r="A534" s="252" t="s">
        <v>756</v>
      </c>
      <c r="B534" s="256" t="s">
        <v>702</v>
      </c>
      <c r="C534" s="118" t="s">
        <v>511</v>
      </c>
      <c r="D534" s="116" t="s">
        <v>32</v>
      </c>
      <c r="E534" s="116"/>
      <c r="F534" s="116">
        <f t="shared" si="92"/>
        <v>86</v>
      </c>
      <c r="G534" s="116">
        <v>2</v>
      </c>
      <c r="H534" s="120">
        <f>VLOOKUP(B534,Insumos!$A$2:$C$204,3,FALSE)</f>
        <v>101.43</v>
      </c>
      <c r="I534" s="116">
        <f t="shared" si="93"/>
        <v>202.86</v>
      </c>
      <c r="J534" s="116">
        <f t="shared" si="95"/>
        <v>8722.98</v>
      </c>
      <c r="K534" s="116"/>
    </row>
    <row r="535" spans="1:11" x14ac:dyDescent="0.2">
      <c r="A535" s="252" t="s">
        <v>756</v>
      </c>
      <c r="B535" s="256" t="s">
        <v>703</v>
      </c>
      <c r="C535" s="118" t="s">
        <v>511</v>
      </c>
      <c r="D535" s="116" t="s">
        <v>32</v>
      </c>
      <c r="E535" s="116"/>
      <c r="F535" s="116">
        <f t="shared" si="92"/>
        <v>43</v>
      </c>
      <c r="G535" s="116">
        <v>1</v>
      </c>
      <c r="H535" s="120">
        <f>VLOOKUP(B535,Insumos!$A$2:$C$204,3,FALSE)</f>
        <v>114.24</v>
      </c>
      <c r="I535" s="116">
        <f t="shared" si="93"/>
        <v>114.24</v>
      </c>
      <c r="J535" s="116">
        <f t="shared" si="95"/>
        <v>4912.32</v>
      </c>
      <c r="K535" s="116"/>
    </row>
    <row r="536" spans="1:11" x14ac:dyDescent="0.2">
      <c r="A536" s="252" t="s">
        <v>756</v>
      </c>
      <c r="B536" s="256" t="s">
        <v>705</v>
      </c>
      <c r="C536" s="118" t="s">
        <v>511</v>
      </c>
      <c r="D536" s="116" t="s">
        <v>32</v>
      </c>
      <c r="E536" s="116"/>
      <c r="F536" s="116">
        <f t="shared" si="92"/>
        <v>129</v>
      </c>
      <c r="G536" s="116">
        <v>3</v>
      </c>
      <c r="H536" s="120">
        <f>VLOOKUP(B536,Insumos!$A$2:$C$204,3,FALSE)</f>
        <v>174.02</v>
      </c>
      <c r="I536" s="116">
        <f t="shared" si="93"/>
        <v>522.05999999999995</v>
      </c>
      <c r="J536" s="116">
        <f t="shared" si="95"/>
        <v>22448.58</v>
      </c>
      <c r="K536" s="116"/>
    </row>
    <row r="537" spans="1:11" x14ac:dyDescent="0.2">
      <c r="A537" s="252" t="s">
        <v>756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172</v>
      </c>
      <c r="G537" s="116">
        <v>4</v>
      </c>
      <c r="H537" s="120">
        <f>VLOOKUP(B537,Insumos!$A$2:$C$204,3,FALSE)</f>
        <v>3.33</v>
      </c>
      <c r="I537" s="116">
        <f t="shared" si="93"/>
        <v>13.32</v>
      </c>
      <c r="J537" s="116">
        <f t="shared" si="95"/>
        <v>572.76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SUMIF('Lote-07_RDRA_34,5kV'!$B$10:$B$123,Composições!B539,'Lote-07_RDRA_34,5kV'!$D$10:$D$123)</f>
        <v>0</v>
      </c>
      <c r="G539" s="241"/>
      <c r="H539" s="244"/>
      <c r="I539" s="241">
        <f>SUM(I540:I555)</f>
        <v>2273.4299999999998</v>
      </c>
      <c r="J539" s="241">
        <f>SUM(J540:J555)</f>
        <v>0</v>
      </c>
      <c r="K539" s="241">
        <v>6</v>
      </c>
    </row>
    <row r="540" spans="1:11" x14ac:dyDescent="0.2">
      <c r="A540" s="252" t="s">
        <v>756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255.96</v>
      </c>
      <c r="I540" s="116">
        <f t="shared" ref="I540:I555" si="97">H540*G540</f>
        <v>511.92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756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3.33</v>
      </c>
      <c r="I541" s="116">
        <f t="shared" si="97"/>
        <v>46.62</v>
      </c>
      <c r="J541" s="116">
        <f t="shared" si="98"/>
        <v>0</v>
      </c>
      <c r="K541" s="116"/>
    </row>
    <row r="542" spans="1:11" ht="25.5" x14ac:dyDescent="0.2">
      <c r="A542" s="252" t="s">
        <v>756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15.07</v>
      </c>
      <c r="I542" s="116">
        <f t="shared" si="97"/>
        <v>45.21</v>
      </c>
      <c r="J542" s="116">
        <f t="shared" si="98"/>
        <v>0</v>
      </c>
      <c r="K542" s="116"/>
    </row>
    <row r="543" spans="1:11" ht="25.5" x14ac:dyDescent="0.2">
      <c r="A543" s="252" t="s">
        <v>756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15.36</v>
      </c>
      <c r="I543" s="116">
        <f t="shared" si="97"/>
        <v>92.16</v>
      </c>
      <c r="J543" s="116">
        <f t="shared" si="98"/>
        <v>0</v>
      </c>
      <c r="K543" s="116"/>
    </row>
    <row r="544" spans="1:11" ht="25.5" x14ac:dyDescent="0.2">
      <c r="A544" s="252" t="s">
        <v>756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7.65</v>
      </c>
      <c r="I544" s="116">
        <f t="shared" si="97"/>
        <v>22.95</v>
      </c>
      <c r="J544" s="116">
        <f t="shared" si="98"/>
        <v>0</v>
      </c>
      <c r="K544" s="116"/>
    </row>
    <row r="545" spans="1:11" x14ac:dyDescent="0.2">
      <c r="A545" s="252" t="s">
        <v>756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39.39</v>
      </c>
      <c r="I545" s="116">
        <f t="shared" si="97"/>
        <v>236.34</v>
      </c>
      <c r="J545" s="116">
        <f t="shared" si="98"/>
        <v>0</v>
      </c>
      <c r="K545" s="116"/>
    </row>
    <row r="546" spans="1:11" x14ac:dyDescent="0.2">
      <c r="A546" s="252" t="s">
        <v>756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24.72</v>
      </c>
      <c r="I546" s="116">
        <f t="shared" si="97"/>
        <v>148.32</v>
      </c>
      <c r="J546" s="116">
        <f t="shared" si="98"/>
        <v>0</v>
      </c>
      <c r="K546" s="116"/>
    </row>
    <row r="547" spans="1:11" x14ac:dyDescent="0.2">
      <c r="A547" s="252" t="s">
        <v>756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52.33</v>
      </c>
      <c r="I547" s="116">
        <f t="shared" si="97"/>
        <v>156.99</v>
      </c>
      <c r="J547" s="116">
        <f t="shared" si="98"/>
        <v>0</v>
      </c>
      <c r="K547" s="116"/>
    </row>
    <row r="548" spans="1:11" ht="25.5" x14ac:dyDescent="0.2">
      <c r="A548" s="252" t="s">
        <v>756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25.34</v>
      </c>
      <c r="I548" s="116">
        <f t="shared" si="97"/>
        <v>25.34</v>
      </c>
      <c r="J548" s="116">
        <f t="shared" si="98"/>
        <v>0</v>
      </c>
      <c r="K548" s="116"/>
    </row>
    <row r="549" spans="1:11" ht="25.5" x14ac:dyDescent="0.2">
      <c r="A549" s="252" t="s">
        <v>756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52.33</v>
      </c>
      <c r="I549" s="116">
        <f t="shared" si="97"/>
        <v>104.66</v>
      </c>
      <c r="J549" s="116">
        <f t="shared" si="98"/>
        <v>0</v>
      </c>
      <c r="K549" s="116"/>
    </row>
    <row r="550" spans="1:11" x14ac:dyDescent="0.2">
      <c r="A550" s="252" t="s">
        <v>756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26.38</v>
      </c>
      <c r="I550" s="116">
        <f t="shared" si="97"/>
        <v>79.14</v>
      </c>
      <c r="J550" s="116">
        <f t="shared" si="98"/>
        <v>0</v>
      </c>
      <c r="K550" s="116"/>
    </row>
    <row r="551" spans="1:11" x14ac:dyDescent="0.2">
      <c r="A551" s="252" t="s">
        <v>756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90</v>
      </c>
      <c r="I551" s="116">
        <f t="shared" si="97"/>
        <v>540</v>
      </c>
      <c r="J551" s="116">
        <f t="shared" si="98"/>
        <v>0</v>
      </c>
      <c r="K551" s="116"/>
    </row>
    <row r="552" spans="1:11" x14ac:dyDescent="0.2">
      <c r="A552" s="252" t="s">
        <v>756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40.39</v>
      </c>
      <c r="I552" s="116">
        <f t="shared" si="97"/>
        <v>80.78</v>
      </c>
      <c r="J552" s="116">
        <f t="shared" si="98"/>
        <v>0</v>
      </c>
      <c r="K552" s="116"/>
    </row>
    <row r="553" spans="1:11" x14ac:dyDescent="0.2">
      <c r="A553" s="252" t="s">
        <v>756</v>
      </c>
      <c r="B553" s="102" t="s">
        <v>789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68.13</v>
      </c>
      <c r="I553" s="116">
        <f t="shared" si="97"/>
        <v>68.13</v>
      </c>
      <c r="J553" s="116">
        <f t="shared" si="98"/>
        <v>0</v>
      </c>
      <c r="K553" s="116"/>
    </row>
    <row r="554" spans="1:11" x14ac:dyDescent="0.2">
      <c r="A554" s="252" t="s">
        <v>756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33.85</v>
      </c>
      <c r="I554" s="116">
        <f t="shared" si="97"/>
        <v>101.55</v>
      </c>
      <c r="J554" s="116">
        <f t="shared" si="98"/>
        <v>0</v>
      </c>
      <c r="K554" s="116"/>
    </row>
    <row r="555" spans="1:11" x14ac:dyDescent="0.2">
      <c r="A555" s="252" t="s">
        <v>756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3.33</v>
      </c>
      <c r="I555" s="116">
        <f t="shared" si="97"/>
        <v>13.32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729</v>
      </c>
      <c r="C557" s="118" t="s">
        <v>511</v>
      </c>
      <c r="D557" s="240" t="s">
        <v>509</v>
      </c>
      <c r="E557" s="100"/>
      <c r="F557" s="241">
        <f>SUMIF('Lote-07_RDRA_34,5kV'!$B$10:$B$123,Composições!B557,'Lote-07_RDRA_34,5kV'!$D$10:$D$123)</f>
        <v>0</v>
      </c>
      <c r="G557" s="241"/>
      <c r="H557" s="244"/>
      <c r="I557" s="241">
        <f>SUM(I558:I573)</f>
        <v>3331.21</v>
      </c>
      <c r="J557" s="241">
        <f>SUM(J558:J573)</f>
        <v>0</v>
      </c>
      <c r="K557" s="241">
        <v>6.5</v>
      </c>
    </row>
    <row r="558" spans="1:11" x14ac:dyDescent="0.2">
      <c r="A558" s="252" t="s">
        <v>756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255.96</v>
      </c>
      <c r="I558" s="116">
        <f t="shared" ref="I558:I573" si="100">H558*G558</f>
        <v>511.92</v>
      </c>
      <c r="J558" s="116">
        <f t="shared" ref="J558:J573" si="101">F558*H558</f>
        <v>0</v>
      </c>
      <c r="K558" s="116"/>
    </row>
    <row r="559" spans="1:11" x14ac:dyDescent="0.2">
      <c r="A559" s="252" t="s">
        <v>756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3.33</v>
      </c>
      <c r="I559" s="116">
        <f t="shared" si="100"/>
        <v>46.62</v>
      </c>
      <c r="J559" s="116">
        <f t="shared" si="101"/>
        <v>0</v>
      </c>
      <c r="K559" s="116"/>
    </row>
    <row r="560" spans="1:11" ht="25.5" x14ac:dyDescent="0.2">
      <c r="A560" s="252" t="s">
        <v>756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15.07</v>
      </c>
      <c r="I560" s="116">
        <f t="shared" si="100"/>
        <v>45.21</v>
      </c>
      <c r="J560" s="116">
        <f t="shared" si="101"/>
        <v>0</v>
      </c>
      <c r="K560" s="116"/>
    </row>
    <row r="561" spans="1:11" ht="25.5" x14ac:dyDescent="0.2">
      <c r="A561" s="252" t="s">
        <v>756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15.36</v>
      </c>
      <c r="I561" s="116">
        <f t="shared" si="100"/>
        <v>92.16</v>
      </c>
      <c r="J561" s="116">
        <f t="shared" si="101"/>
        <v>0</v>
      </c>
      <c r="K561" s="116"/>
    </row>
    <row r="562" spans="1:11" ht="25.5" x14ac:dyDescent="0.2">
      <c r="A562" s="252" t="s">
        <v>756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7.65</v>
      </c>
      <c r="I562" s="116">
        <f t="shared" si="100"/>
        <v>22.95</v>
      </c>
      <c r="J562" s="116">
        <f t="shared" si="101"/>
        <v>0</v>
      </c>
      <c r="K562" s="116"/>
    </row>
    <row r="563" spans="1:11" x14ac:dyDescent="0.2">
      <c r="A563" s="252" t="s">
        <v>756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39.39</v>
      </c>
      <c r="I563" s="116">
        <f t="shared" si="100"/>
        <v>236.34</v>
      </c>
      <c r="J563" s="116">
        <f t="shared" si="101"/>
        <v>0</v>
      </c>
      <c r="K563" s="116"/>
    </row>
    <row r="564" spans="1:11" x14ac:dyDescent="0.2">
      <c r="A564" s="252" t="s">
        <v>756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24.72</v>
      </c>
      <c r="I564" s="116">
        <f t="shared" si="100"/>
        <v>148.32</v>
      </c>
      <c r="J564" s="116">
        <f t="shared" si="101"/>
        <v>0</v>
      </c>
      <c r="K564" s="116"/>
    </row>
    <row r="565" spans="1:11" x14ac:dyDescent="0.2">
      <c r="A565" s="252" t="s">
        <v>756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12.37</v>
      </c>
      <c r="I565" s="116">
        <f t="shared" si="100"/>
        <v>49.48</v>
      </c>
      <c r="J565" s="116">
        <f t="shared" si="101"/>
        <v>0</v>
      </c>
      <c r="K565" s="116"/>
    </row>
    <row r="566" spans="1:11" x14ac:dyDescent="0.2">
      <c r="A566" s="252" t="s">
        <v>756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52.33</v>
      </c>
      <c r="I566" s="116">
        <f t="shared" si="100"/>
        <v>156.99</v>
      </c>
      <c r="J566" s="116">
        <f t="shared" si="101"/>
        <v>0</v>
      </c>
      <c r="K566" s="116"/>
    </row>
    <row r="567" spans="1:11" x14ac:dyDescent="0.2">
      <c r="A567" s="252" t="s">
        <v>756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1.72</v>
      </c>
      <c r="I567" s="116">
        <f t="shared" si="100"/>
        <v>6.88</v>
      </c>
      <c r="J567" s="116">
        <f t="shared" si="101"/>
        <v>0</v>
      </c>
      <c r="K567" s="116"/>
    </row>
    <row r="568" spans="1:11" ht="25.5" x14ac:dyDescent="0.2">
      <c r="A568" s="252" t="s">
        <v>756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25.34</v>
      </c>
      <c r="I568" s="116">
        <f t="shared" si="100"/>
        <v>25.34</v>
      </c>
      <c r="J568" s="116">
        <f t="shared" si="101"/>
        <v>0</v>
      </c>
      <c r="K568" s="116"/>
    </row>
    <row r="569" spans="1:11" x14ac:dyDescent="0.2">
      <c r="A569" s="252" t="s">
        <v>756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26.38</v>
      </c>
      <c r="I569" s="116">
        <f t="shared" si="100"/>
        <v>79.14</v>
      </c>
      <c r="J569" s="116">
        <f t="shared" si="101"/>
        <v>0</v>
      </c>
      <c r="K569" s="116"/>
    </row>
    <row r="570" spans="1:11" x14ac:dyDescent="0.2">
      <c r="A570" s="252" t="s">
        <v>756</v>
      </c>
      <c r="B570" s="256" t="s">
        <v>709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178.45</v>
      </c>
      <c r="I570" s="116">
        <f t="shared" si="100"/>
        <v>1070.7</v>
      </c>
      <c r="J570" s="116">
        <f t="shared" si="101"/>
        <v>0</v>
      </c>
      <c r="K570" s="116"/>
    </row>
    <row r="571" spans="1:11" x14ac:dyDescent="0.2">
      <c r="A571" s="252" t="s">
        <v>756</v>
      </c>
      <c r="B571" s="256" t="s">
        <v>702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101.43</v>
      </c>
      <c r="I571" s="116">
        <f t="shared" si="100"/>
        <v>202.86</v>
      </c>
      <c r="J571" s="116">
        <f t="shared" si="101"/>
        <v>0</v>
      </c>
      <c r="K571" s="116"/>
    </row>
    <row r="572" spans="1:11" x14ac:dyDescent="0.2">
      <c r="A572" s="252" t="s">
        <v>756</v>
      </c>
      <c r="B572" s="256" t="s">
        <v>703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114.24</v>
      </c>
      <c r="I572" s="116">
        <f t="shared" si="100"/>
        <v>114.24</v>
      </c>
      <c r="J572" s="116">
        <f t="shared" si="101"/>
        <v>0</v>
      </c>
      <c r="K572" s="116"/>
    </row>
    <row r="573" spans="1:11" x14ac:dyDescent="0.2">
      <c r="A573" s="252" t="s">
        <v>756</v>
      </c>
      <c r="B573" s="256" t="s">
        <v>705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174.02</v>
      </c>
      <c r="I573" s="116">
        <f t="shared" si="100"/>
        <v>522.05999999999995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SUMIF('Lote-07_RDRA_34,5kV'!$B$10:$B$123,Composições!B575,'Lote-07_RDRA_34,5kV'!$D$10:$D$123)</f>
        <v>0</v>
      </c>
      <c r="G575" s="241"/>
      <c r="H575" s="244"/>
      <c r="I575" s="241">
        <f>SUM(I576:I591)</f>
        <v>2211.81</v>
      </c>
      <c r="J575" s="241">
        <f>SUM(J576:J591)</f>
        <v>0</v>
      </c>
      <c r="K575" s="241">
        <v>6.5</v>
      </c>
    </row>
    <row r="576" spans="1:11" x14ac:dyDescent="0.2">
      <c r="A576" s="252" t="s">
        <v>756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255.96</v>
      </c>
      <c r="I576" s="116">
        <f t="shared" ref="I576:I591" si="103">H576*G576</f>
        <v>511.92</v>
      </c>
      <c r="J576" s="116">
        <f t="shared" ref="J576:J591" si="104">F576*H576</f>
        <v>0</v>
      </c>
      <c r="K576" s="116"/>
    </row>
    <row r="577" spans="1:11" x14ac:dyDescent="0.2">
      <c r="A577" s="252" t="s">
        <v>756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3.33</v>
      </c>
      <c r="I577" s="116">
        <f t="shared" si="103"/>
        <v>46.62</v>
      </c>
      <c r="J577" s="116">
        <f t="shared" si="104"/>
        <v>0</v>
      </c>
      <c r="K577" s="116"/>
    </row>
    <row r="578" spans="1:11" ht="25.5" x14ac:dyDescent="0.2">
      <c r="A578" s="252" t="s">
        <v>756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15.07</v>
      </c>
      <c r="I578" s="116">
        <f t="shared" si="103"/>
        <v>45.21</v>
      </c>
      <c r="J578" s="116">
        <f t="shared" si="104"/>
        <v>0</v>
      </c>
      <c r="K578" s="116"/>
    </row>
    <row r="579" spans="1:11" ht="25.5" x14ac:dyDescent="0.2">
      <c r="A579" s="252" t="s">
        <v>756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15.36</v>
      </c>
      <c r="I579" s="116">
        <f t="shared" si="103"/>
        <v>92.16</v>
      </c>
      <c r="J579" s="116">
        <f t="shared" si="104"/>
        <v>0</v>
      </c>
      <c r="K579" s="116"/>
    </row>
    <row r="580" spans="1:11" ht="25.5" x14ac:dyDescent="0.2">
      <c r="A580" s="252" t="s">
        <v>756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7.65</v>
      </c>
      <c r="I580" s="116">
        <f t="shared" si="103"/>
        <v>22.95</v>
      </c>
      <c r="J580" s="116">
        <f t="shared" si="104"/>
        <v>0</v>
      </c>
      <c r="K580" s="116"/>
    </row>
    <row r="581" spans="1:11" x14ac:dyDescent="0.2">
      <c r="A581" s="252" t="s">
        <v>756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39.39</v>
      </c>
      <c r="I581" s="116">
        <f t="shared" si="103"/>
        <v>236.34</v>
      </c>
      <c r="J581" s="116">
        <f t="shared" si="104"/>
        <v>0</v>
      </c>
      <c r="K581" s="116"/>
    </row>
    <row r="582" spans="1:11" x14ac:dyDescent="0.2">
      <c r="A582" s="252" t="s">
        <v>756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24.72</v>
      </c>
      <c r="I582" s="116">
        <f t="shared" si="103"/>
        <v>148.32</v>
      </c>
      <c r="J582" s="116">
        <f t="shared" si="104"/>
        <v>0</v>
      </c>
      <c r="K582" s="116"/>
    </row>
    <row r="583" spans="1:11" x14ac:dyDescent="0.2">
      <c r="A583" s="252" t="s">
        <v>756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12.37</v>
      </c>
      <c r="I583" s="116">
        <f t="shared" si="103"/>
        <v>49.48</v>
      </c>
      <c r="J583" s="116">
        <f t="shared" si="104"/>
        <v>0</v>
      </c>
      <c r="K583" s="116"/>
    </row>
    <row r="584" spans="1:11" x14ac:dyDescent="0.2">
      <c r="A584" s="252" t="s">
        <v>756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52.33</v>
      </c>
      <c r="I584" s="116">
        <f t="shared" si="103"/>
        <v>156.99</v>
      </c>
      <c r="J584" s="116">
        <f t="shared" si="104"/>
        <v>0</v>
      </c>
      <c r="K584" s="116"/>
    </row>
    <row r="585" spans="1:11" x14ac:dyDescent="0.2">
      <c r="A585" s="252" t="s">
        <v>756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1.72</v>
      </c>
      <c r="I585" s="116">
        <f t="shared" si="103"/>
        <v>6.88</v>
      </c>
      <c r="J585" s="116">
        <f t="shared" si="104"/>
        <v>0</v>
      </c>
      <c r="K585" s="116"/>
    </row>
    <row r="586" spans="1:11" ht="25.5" x14ac:dyDescent="0.2">
      <c r="A586" s="252" t="s">
        <v>756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25.34</v>
      </c>
      <c r="I586" s="116">
        <f t="shared" si="103"/>
        <v>25.34</v>
      </c>
      <c r="J586" s="116">
        <f t="shared" si="104"/>
        <v>0</v>
      </c>
      <c r="K586" s="116"/>
    </row>
    <row r="587" spans="1:11" x14ac:dyDescent="0.2">
      <c r="A587" s="252" t="s">
        <v>756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26.38</v>
      </c>
      <c r="I587" s="116">
        <f t="shared" si="103"/>
        <v>79.14</v>
      </c>
      <c r="J587" s="116">
        <f t="shared" si="104"/>
        <v>0</v>
      </c>
      <c r="K587" s="116"/>
    </row>
    <row r="588" spans="1:11" x14ac:dyDescent="0.2">
      <c r="A588" s="252" t="s">
        <v>756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90</v>
      </c>
      <c r="I588" s="116">
        <f t="shared" si="103"/>
        <v>540</v>
      </c>
      <c r="J588" s="116">
        <f t="shared" si="104"/>
        <v>0</v>
      </c>
      <c r="K588" s="116"/>
    </row>
    <row r="589" spans="1:11" x14ac:dyDescent="0.2">
      <c r="A589" s="252" t="s">
        <v>756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40.39</v>
      </c>
      <c r="I589" s="116">
        <f t="shared" si="103"/>
        <v>80.78</v>
      </c>
      <c r="J589" s="116">
        <f t="shared" si="104"/>
        <v>0</v>
      </c>
      <c r="K589" s="116"/>
    </row>
    <row r="590" spans="1:11" x14ac:dyDescent="0.2">
      <c r="A590" s="252" t="s">
        <v>756</v>
      </c>
      <c r="B590" s="102" t="s">
        <v>789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68.13</v>
      </c>
      <c r="I590" s="116">
        <f t="shared" si="103"/>
        <v>68.13</v>
      </c>
      <c r="J590" s="116">
        <f t="shared" si="104"/>
        <v>0</v>
      </c>
      <c r="K590" s="116"/>
    </row>
    <row r="591" spans="1:11" x14ac:dyDescent="0.2">
      <c r="A591" s="252" t="s">
        <v>756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33.85</v>
      </c>
      <c r="I591" s="116">
        <f t="shared" si="103"/>
        <v>101.55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SUMIF('Lote-07_RDRA_34,5kV'!$B$10:$B$123,Composições!B593,'Lote-07_RDRA_34,5kV'!$D$10:$D$123)</f>
        <v>81</v>
      </c>
      <c r="G593" s="241"/>
      <c r="H593" s="240"/>
      <c r="I593" s="241">
        <f>SUM(I594:I610)</f>
        <v>2291.92</v>
      </c>
      <c r="J593" s="241">
        <f>SUM(J594:J610)</f>
        <v>185645.12</v>
      </c>
      <c r="K593" s="241">
        <v>9.36</v>
      </c>
    </row>
    <row r="594" spans="1:13" x14ac:dyDescent="0.2">
      <c r="A594" s="252" t="s">
        <v>756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405</v>
      </c>
      <c r="G594" s="116">
        <v>5</v>
      </c>
      <c r="H594" s="120">
        <f>VLOOKUP(B594,Insumos!$A$2:$C$204,3,FALSE)</f>
        <v>3.33</v>
      </c>
      <c r="I594" s="116">
        <f t="shared" ref="I594:I610" si="106">H594*G594</f>
        <v>16.649999999999999</v>
      </c>
      <c r="J594" s="116">
        <f t="shared" ref="J594:J609" si="107">F594*H594</f>
        <v>1348.65</v>
      </c>
      <c r="K594" s="116"/>
      <c r="M594" s="121"/>
    </row>
    <row r="595" spans="1:13" ht="25.5" x14ac:dyDescent="0.2">
      <c r="A595" s="252" t="s">
        <v>756</v>
      </c>
      <c r="B595" s="109" t="s">
        <v>639</v>
      </c>
      <c r="C595" s="118" t="s">
        <v>509</v>
      </c>
      <c r="D595" s="116" t="s">
        <v>32</v>
      </c>
      <c r="E595" s="116"/>
      <c r="F595" s="116">
        <f t="shared" si="105"/>
        <v>324</v>
      </c>
      <c r="G595" s="116">
        <v>4</v>
      </c>
      <c r="H595" s="120">
        <f>VLOOKUP(B595,Insumos!$A$2:$C$204,3,FALSE)</f>
        <v>105.07</v>
      </c>
      <c r="I595" s="116">
        <f t="shared" si="106"/>
        <v>420.28</v>
      </c>
      <c r="J595" s="116">
        <f t="shared" si="107"/>
        <v>34042.68</v>
      </c>
      <c r="K595" s="116"/>
      <c r="M595" s="121"/>
    </row>
    <row r="596" spans="1:13" ht="25.5" x14ac:dyDescent="0.2">
      <c r="A596" s="252" t="s">
        <v>756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405</v>
      </c>
      <c r="G596" s="116">
        <v>5</v>
      </c>
      <c r="H596" s="120">
        <f>VLOOKUP(B596,Insumos!$A$2:$C$204,3,FALSE)</f>
        <v>25.34</v>
      </c>
      <c r="I596" s="116">
        <f t="shared" si="106"/>
        <v>126.7</v>
      </c>
      <c r="J596" s="116">
        <f t="shared" si="107"/>
        <v>10262.700000000001</v>
      </c>
      <c r="K596" s="116"/>
      <c r="M596" s="121"/>
    </row>
    <row r="597" spans="1:13" ht="25.5" x14ac:dyDescent="0.2">
      <c r="A597" s="252" t="s">
        <v>756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52.33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756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81</v>
      </c>
      <c r="G598" s="116">
        <v>1</v>
      </c>
      <c r="H598" s="120">
        <f>VLOOKUP(B598,Insumos!$A$2:$C$204,3,FALSE)</f>
        <v>36.47</v>
      </c>
      <c r="I598" s="116">
        <f t="shared" si="106"/>
        <v>36.47</v>
      </c>
      <c r="J598" s="116">
        <f t="shared" si="107"/>
        <v>2954.07</v>
      </c>
      <c r="K598" s="116"/>
      <c r="M598" s="121"/>
    </row>
    <row r="599" spans="1:13" ht="25.5" x14ac:dyDescent="0.2">
      <c r="A599" s="252" t="s">
        <v>756</v>
      </c>
      <c r="B599" s="109" t="s">
        <v>637</v>
      </c>
      <c r="C599" s="118" t="s">
        <v>509</v>
      </c>
      <c r="D599" s="116" t="s">
        <v>32</v>
      </c>
      <c r="E599" s="116"/>
      <c r="F599" s="116">
        <f t="shared" si="105"/>
        <v>81</v>
      </c>
      <c r="G599" s="116">
        <v>1</v>
      </c>
      <c r="H599" s="120">
        <f>VLOOKUP(B599,Insumos!$A$2:$C$204,3,FALSE)</f>
        <v>42.04</v>
      </c>
      <c r="I599" s="116">
        <f t="shared" si="106"/>
        <v>42.04</v>
      </c>
      <c r="J599" s="116">
        <f t="shared" si="107"/>
        <v>3405.24</v>
      </c>
      <c r="K599" s="116"/>
      <c r="M599" s="121"/>
    </row>
    <row r="600" spans="1:13" x14ac:dyDescent="0.2">
      <c r="A600" s="252" t="s">
        <v>756</v>
      </c>
      <c r="B600" s="102" t="s">
        <v>650</v>
      </c>
      <c r="C600" s="118" t="s">
        <v>509</v>
      </c>
      <c r="D600" s="116" t="s">
        <v>32</v>
      </c>
      <c r="E600" s="116"/>
      <c r="F600" s="116">
        <f t="shared" si="105"/>
        <v>81</v>
      </c>
      <c r="G600" s="116">
        <v>1</v>
      </c>
      <c r="H600" s="120">
        <f>VLOOKUP(B600,Insumos!$A$2:$C$204,3,FALSE)</f>
        <v>9.86</v>
      </c>
      <c r="I600" s="116">
        <f t="shared" si="106"/>
        <v>9.86</v>
      </c>
      <c r="J600" s="116">
        <f t="shared" si="107"/>
        <v>798.66</v>
      </c>
      <c r="K600" s="116"/>
      <c r="M600" s="121"/>
    </row>
    <row r="601" spans="1:13" ht="25.5" x14ac:dyDescent="0.2">
      <c r="A601" s="252" t="s">
        <v>756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162</v>
      </c>
      <c r="G601" s="116">
        <v>2</v>
      </c>
      <c r="H601" s="120">
        <f>VLOOKUP(B601,Insumos!$A$2:$C$204,3,FALSE)</f>
        <v>13.86</v>
      </c>
      <c r="I601" s="116">
        <f t="shared" si="106"/>
        <v>27.72</v>
      </c>
      <c r="J601" s="116">
        <f t="shared" si="107"/>
        <v>2245.3200000000002</v>
      </c>
      <c r="K601" s="116"/>
      <c r="M601" s="121"/>
    </row>
    <row r="602" spans="1:13" ht="25.5" x14ac:dyDescent="0.2">
      <c r="A602" s="252" t="s">
        <v>756</v>
      </c>
      <c r="B602" s="102" t="s">
        <v>652</v>
      </c>
      <c r="C602" s="118" t="s">
        <v>509</v>
      </c>
      <c r="D602" s="116" t="s">
        <v>32</v>
      </c>
      <c r="E602" s="116"/>
      <c r="F602" s="116">
        <f t="shared" si="105"/>
        <v>648</v>
      </c>
      <c r="G602" s="116">
        <v>8</v>
      </c>
      <c r="H602" s="120">
        <f>VLOOKUP(B602,Insumos!$A$2:$C$204,3,FALSE)</f>
        <v>13.7</v>
      </c>
      <c r="I602" s="116">
        <f t="shared" si="106"/>
        <v>109.6</v>
      </c>
      <c r="J602" s="116">
        <f t="shared" si="107"/>
        <v>8877.6</v>
      </c>
      <c r="K602" s="116"/>
      <c r="M602" s="121"/>
    </row>
    <row r="603" spans="1:13" ht="25.5" x14ac:dyDescent="0.2">
      <c r="A603" s="252" t="s">
        <v>756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81</v>
      </c>
      <c r="G603" s="116">
        <v>1</v>
      </c>
      <c r="H603" s="120">
        <f>VLOOKUP(B603,Insumos!$A$2:$C$204,3,FALSE)</f>
        <v>59.75</v>
      </c>
      <c r="I603" s="116">
        <f t="shared" si="106"/>
        <v>59.75</v>
      </c>
      <c r="J603" s="116">
        <f t="shared" si="107"/>
        <v>4839.75</v>
      </c>
      <c r="K603" s="116"/>
    </row>
    <row r="604" spans="1:13" x14ac:dyDescent="0.2">
      <c r="A604" s="252" t="s">
        <v>756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162</v>
      </c>
      <c r="G604" s="116">
        <v>2</v>
      </c>
      <c r="H604" s="120">
        <f>VLOOKUP(B604,Insumos!$A$2:$C$204,3,FALSE)</f>
        <v>8.24</v>
      </c>
      <c r="I604" s="116">
        <f t="shared" si="106"/>
        <v>16.48</v>
      </c>
      <c r="J604" s="116">
        <f t="shared" si="107"/>
        <v>1334.88</v>
      </c>
      <c r="K604" s="116"/>
    </row>
    <row r="605" spans="1:13" ht="25.5" x14ac:dyDescent="0.2">
      <c r="A605" s="252" t="s">
        <v>756</v>
      </c>
      <c r="B605" s="109" t="s">
        <v>787</v>
      </c>
      <c r="C605" s="118" t="s">
        <v>509</v>
      </c>
      <c r="D605" s="116" t="s">
        <v>30</v>
      </c>
      <c r="E605" s="116"/>
      <c r="F605" s="116">
        <f t="shared" si="105"/>
        <v>348.3</v>
      </c>
      <c r="G605" s="116">
        <v>4.3</v>
      </c>
      <c r="H605" s="120">
        <f>VLOOKUP(B605,Insumos!$A$2:$C$204,3,FALSE)</f>
        <v>157.35</v>
      </c>
      <c r="I605" s="116">
        <f t="shared" si="106"/>
        <v>676.61</v>
      </c>
      <c r="J605" s="116">
        <f t="shared" si="107"/>
        <v>54805.01</v>
      </c>
      <c r="K605" s="116"/>
    </row>
    <row r="606" spans="1:13" x14ac:dyDescent="0.2">
      <c r="A606" s="252" t="s">
        <v>756</v>
      </c>
      <c r="B606" s="102" t="s">
        <v>641</v>
      </c>
      <c r="C606" s="118" t="s">
        <v>509</v>
      </c>
      <c r="D606" s="116" t="s">
        <v>32</v>
      </c>
      <c r="E606" s="116"/>
      <c r="F606" s="116">
        <f t="shared" si="105"/>
        <v>81</v>
      </c>
      <c r="G606" s="116">
        <v>1</v>
      </c>
      <c r="H606" s="120">
        <f>VLOOKUP(B606,Insumos!$A$2:$C$204,3,FALSE)</f>
        <v>11.54</v>
      </c>
      <c r="I606" s="116">
        <f t="shared" si="106"/>
        <v>11.54</v>
      </c>
      <c r="J606" s="116">
        <f t="shared" si="107"/>
        <v>934.74</v>
      </c>
      <c r="K606" s="116"/>
    </row>
    <row r="607" spans="1:13" x14ac:dyDescent="0.2">
      <c r="A607" s="252" t="s">
        <v>756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81</v>
      </c>
      <c r="G607" s="116">
        <v>1</v>
      </c>
      <c r="H607" s="120">
        <f>VLOOKUP(B607,Insumos!$A$2:$C$204,3,FALSE)</f>
        <v>357.37</v>
      </c>
      <c r="I607" s="116">
        <f t="shared" si="106"/>
        <v>357.37</v>
      </c>
      <c r="J607" s="116">
        <f t="shared" si="107"/>
        <v>28946.97</v>
      </c>
      <c r="K607" s="116"/>
    </row>
    <row r="608" spans="1:13" x14ac:dyDescent="0.2">
      <c r="A608" s="252" t="s">
        <v>756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81</v>
      </c>
      <c r="G608" s="116">
        <v>1</v>
      </c>
      <c r="H608" s="120">
        <f>VLOOKUP(B608,Insumos!$A$2:$C$204,3,FALSE)</f>
        <v>267.02</v>
      </c>
      <c r="I608" s="116">
        <f t="shared" si="106"/>
        <v>267.02</v>
      </c>
      <c r="J608" s="116">
        <f t="shared" si="107"/>
        <v>21628.62</v>
      </c>
      <c r="K608" s="116"/>
    </row>
    <row r="609" spans="1:15" ht="25.5" x14ac:dyDescent="0.2">
      <c r="A609" s="252" t="s">
        <v>756</v>
      </c>
      <c r="B609" s="109" t="s">
        <v>649</v>
      </c>
      <c r="C609" s="118" t="s">
        <v>509</v>
      </c>
      <c r="D609" s="116" t="s">
        <v>32</v>
      </c>
      <c r="E609" s="116"/>
      <c r="F609" s="116">
        <f t="shared" si="105"/>
        <v>81</v>
      </c>
      <c r="G609" s="116">
        <v>1</v>
      </c>
      <c r="H609" s="120">
        <f>VLOOKUP(B609,Insumos!$A$2:$C$204,3,FALSE)</f>
        <v>113.83</v>
      </c>
      <c r="I609" s="116">
        <f t="shared" si="106"/>
        <v>113.83</v>
      </c>
      <c r="J609" s="116">
        <f t="shared" si="107"/>
        <v>9220.23</v>
      </c>
      <c r="K609" s="116"/>
    </row>
    <row r="610" spans="1:15" ht="25.5" x14ac:dyDescent="0.2">
      <c r="A610" s="252" t="s">
        <v>738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SUMIF('Lote-07_RDRA_34,5kV'!$B$10:$B$123,Composições!B612,'Lote-07_RDRA_34,5kV'!$D$10:$D$123)</f>
        <v>2</v>
      </c>
      <c r="G612" s="241"/>
      <c r="H612" s="244"/>
      <c r="I612" s="241">
        <f>SUM(I613:I629)</f>
        <v>2291.92</v>
      </c>
      <c r="J612" s="241">
        <f>SUM(J613:J629)</f>
        <v>4583.83</v>
      </c>
      <c r="K612" s="241">
        <v>9.36</v>
      </c>
    </row>
    <row r="613" spans="1:15" x14ac:dyDescent="0.2">
      <c r="A613" s="252" t="s">
        <v>756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10</v>
      </c>
      <c r="G613" s="116">
        <f>G594</f>
        <v>5</v>
      </c>
      <c r="H613" s="120">
        <f>VLOOKUP(B613,Insumos!$A$2:$C$204,3,FALSE)</f>
        <v>3.33</v>
      </c>
      <c r="I613" s="116">
        <f t="shared" ref="I613:I629" si="109">H613*G613</f>
        <v>16.649999999999999</v>
      </c>
      <c r="J613" s="116">
        <f t="shared" ref="J613:J628" si="110">F613*H613</f>
        <v>33.299999999999997</v>
      </c>
      <c r="K613" s="116"/>
      <c r="M613" s="121"/>
    </row>
    <row r="614" spans="1:15" ht="25.5" x14ac:dyDescent="0.2">
      <c r="A614" s="252" t="s">
        <v>756</v>
      </c>
      <c r="B614" s="109" t="s">
        <v>639</v>
      </c>
      <c r="C614" s="118" t="s">
        <v>509</v>
      </c>
      <c r="D614" s="116" t="s">
        <v>32</v>
      </c>
      <c r="E614" s="116"/>
      <c r="F614" s="116">
        <f t="shared" si="108"/>
        <v>8</v>
      </c>
      <c r="G614" s="116">
        <v>4</v>
      </c>
      <c r="H614" s="120">
        <f>VLOOKUP(B614,Insumos!$A$2:$C$204,3,FALSE)</f>
        <v>105.07</v>
      </c>
      <c r="I614" s="116">
        <f t="shared" si="109"/>
        <v>420.28</v>
      </c>
      <c r="J614" s="116">
        <f t="shared" si="110"/>
        <v>840.56</v>
      </c>
      <c r="K614" s="116"/>
      <c r="M614" s="121"/>
    </row>
    <row r="615" spans="1:15" ht="25.5" x14ac:dyDescent="0.2">
      <c r="A615" s="252" t="s">
        <v>756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10</v>
      </c>
      <c r="G615" s="116">
        <v>5</v>
      </c>
      <c r="H615" s="120">
        <f>VLOOKUP(B615,Insumos!$A$2:$C$204,3,FALSE)</f>
        <v>25.34</v>
      </c>
      <c r="I615" s="116">
        <f t="shared" si="109"/>
        <v>126.7</v>
      </c>
      <c r="J615" s="116">
        <f t="shared" si="110"/>
        <v>253.4</v>
      </c>
      <c r="K615" s="116"/>
      <c r="M615" s="121"/>
    </row>
    <row r="616" spans="1:15" ht="25.5" x14ac:dyDescent="0.2">
      <c r="A616" s="252" t="s">
        <v>756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52.33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756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2</v>
      </c>
      <c r="G617" s="116">
        <v>1</v>
      </c>
      <c r="H617" s="120">
        <f>VLOOKUP(B617,Insumos!$A$2:$C$204,3,FALSE)</f>
        <v>36.47</v>
      </c>
      <c r="I617" s="116">
        <f t="shared" si="109"/>
        <v>36.47</v>
      </c>
      <c r="J617" s="116">
        <f t="shared" si="110"/>
        <v>72.94</v>
      </c>
      <c r="K617" s="116"/>
      <c r="M617" s="121"/>
    </row>
    <row r="618" spans="1:15" x14ac:dyDescent="0.2">
      <c r="A618" s="252" t="s">
        <v>756</v>
      </c>
      <c r="B618" s="102" t="s">
        <v>650</v>
      </c>
      <c r="C618" s="118" t="s">
        <v>509</v>
      </c>
      <c r="D618" s="116" t="s">
        <v>32</v>
      </c>
      <c r="E618" s="116"/>
      <c r="F618" s="116">
        <f t="shared" si="108"/>
        <v>2</v>
      </c>
      <c r="G618" s="116">
        <v>1</v>
      </c>
      <c r="H618" s="120">
        <f>VLOOKUP(B618,Insumos!$A$2:$C$204,3,FALSE)</f>
        <v>9.86</v>
      </c>
      <c r="I618" s="116">
        <f t="shared" si="109"/>
        <v>9.86</v>
      </c>
      <c r="J618" s="116">
        <f t="shared" si="110"/>
        <v>19.72</v>
      </c>
      <c r="K618" s="116"/>
      <c r="M618" s="121"/>
    </row>
    <row r="619" spans="1:15" ht="25.5" x14ac:dyDescent="0.2">
      <c r="A619" s="252" t="s">
        <v>756</v>
      </c>
      <c r="B619" s="109" t="s">
        <v>637</v>
      </c>
      <c r="C619" s="118" t="s">
        <v>509</v>
      </c>
      <c r="D619" s="116" t="s">
        <v>32</v>
      </c>
      <c r="E619" s="116"/>
      <c r="F619" s="116">
        <f t="shared" si="108"/>
        <v>2</v>
      </c>
      <c r="G619" s="116">
        <v>1</v>
      </c>
      <c r="H619" s="120">
        <f>VLOOKUP(B619,Insumos!$A$2:$C$204,3,FALSE)</f>
        <v>42.04</v>
      </c>
      <c r="I619" s="116">
        <f t="shared" si="109"/>
        <v>42.04</v>
      </c>
      <c r="J619" s="116">
        <f t="shared" si="110"/>
        <v>84.08</v>
      </c>
      <c r="K619" s="116"/>
      <c r="M619" s="121"/>
      <c r="N619" s="103"/>
      <c r="O619" s="103"/>
    </row>
    <row r="620" spans="1:15" ht="25.5" x14ac:dyDescent="0.2">
      <c r="A620" s="252" t="s">
        <v>756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4</v>
      </c>
      <c r="G620" s="116">
        <v>2</v>
      </c>
      <c r="H620" s="120">
        <f>VLOOKUP(B620,Insumos!$A$2:$C$204,3,FALSE)</f>
        <v>13.86</v>
      </c>
      <c r="I620" s="116">
        <f t="shared" si="109"/>
        <v>27.72</v>
      </c>
      <c r="J620" s="116">
        <f t="shared" si="110"/>
        <v>55.44</v>
      </c>
      <c r="K620" s="116"/>
      <c r="M620" s="121"/>
      <c r="N620" s="103"/>
      <c r="O620" s="103"/>
    </row>
    <row r="621" spans="1:15" ht="25.5" x14ac:dyDescent="0.2">
      <c r="A621" s="252" t="s">
        <v>756</v>
      </c>
      <c r="B621" s="102" t="s">
        <v>652</v>
      </c>
      <c r="C621" s="118" t="s">
        <v>509</v>
      </c>
      <c r="D621" s="116" t="s">
        <v>32</v>
      </c>
      <c r="E621" s="116"/>
      <c r="F621" s="116">
        <f t="shared" si="108"/>
        <v>16</v>
      </c>
      <c r="G621" s="116">
        <v>8</v>
      </c>
      <c r="H621" s="120">
        <f>VLOOKUP(B621,Insumos!$A$2:$C$204,3,FALSE)</f>
        <v>13.7</v>
      </c>
      <c r="I621" s="116">
        <f t="shared" si="109"/>
        <v>109.6</v>
      </c>
      <c r="J621" s="116">
        <f t="shared" si="110"/>
        <v>219.2</v>
      </c>
      <c r="K621" s="116"/>
      <c r="M621" s="121"/>
    </row>
    <row r="622" spans="1:15" ht="25.5" x14ac:dyDescent="0.2">
      <c r="A622" s="252" t="s">
        <v>756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2</v>
      </c>
      <c r="G622" s="116">
        <v>1</v>
      </c>
      <c r="H622" s="120">
        <f>VLOOKUP(B622,Insumos!$A$2:$C$204,3,FALSE)</f>
        <v>59.75</v>
      </c>
      <c r="I622" s="116">
        <f t="shared" si="109"/>
        <v>59.75</v>
      </c>
      <c r="J622" s="116">
        <f t="shared" si="110"/>
        <v>119.5</v>
      </c>
      <c r="K622" s="116"/>
    </row>
    <row r="623" spans="1:15" x14ac:dyDescent="0.2">
      <c r="A623" s="252" t="s">
        <v>756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4</v>
      </c>
      <c r="G623" s="116">
        <v>2</v>
      </c>
      <c r="H623" s="120">
        <f>VLOOKUP(B623,Insumos!$A$2:$C$204,3,FALSE)</f>
        <v>8.24</v>
      </c>
      <c r="I623" s="116">
        <f t="shared" si="109"/>
        <v>16.48</v>
      </c>
      <c r="J623" s="116">
        <f t="shared" si="110"/>
        <v>32.96</v>
      </c>
      <c r="K623" s="116"/>
    </row>
    <row r="624" spans="1:15" ht="25.5" x14ac:dyDescent="0.2">
      <c r="A624" s="252" t="s">
        <v>756</v>
      </c>
      <c r="B624" s="109" t="s">
        <v>787</v>
      </c>
      <c r="C624" s="118" t="s">
        <v>509</v>
      </c>
      <c r="D624" s="116" t="s">
        <v>30</v>
      </c>
      <c r="E624" s="116"/>
      <c r="F624" s="116">
        <f t="shared" si="108"/>
        <v>8.6</v>
      </c>
      <c r="G624" s="116">
        <v>4.3</v>
      </c>
      <c r="H624" s="120">
        <f>VLOOKUP(B624,Insumos!$A$2:$C$204,3,FALSE)</f>
        <v>157.35</v>
      </c>
      <c r="I624" s="116">
        <f t="shared" si="109"/>
        <v>676.61</v>
      </c>
      <c r="J624" s="116">
        <f t="shared" si="110"/>
        <v>1353.21</v>
      </c>
      <c r="K624" s="116"/>
    </row>
    <row r="625" spans="1:11" x14ac:dyDescent="0.2">
      <c r="A625" s="252" t="s">
        <v>756</v>
      </c>
      <c r="B625" s="102" t="s">
        <v>642</v>
      </c>
      <c r="C625" s="118" t="s">
        <v>509</v>
      </c>
      <c r="D625" s="116" t="s">
        <v>32</v>
      </c>
      <c r="E625" s="116"/>
      <c r="F625" s="116">
        <f t="shared" si="108"/>
        <v>2</v>
      </c>
      <c r="G625" s="116">
        <v>1</v>
      </c>
      <c r="H625" s="120">
        <f>VLOOKUP(B625,Insumos!$A$2:$C$204,3,FALSE)</f>
        <v>11.54</v>
      </c>
      <c r="I625" s="116">
        <f t="shared" si="109"/>
        <v>11.54</v>
      </c>
      <c r="J625" s="116">
        <f t="shared" si="110"/>
        <v>23.08</v>
      </c>
      <c r="K625" s="116"/>
    </row>
    <row r="626" spans="1:11" x14ac:dyDescent="0.2">
      <c r="A626" s="252" t="s">
        <v>756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2</v>
      </c>
      <c r="G626" s="116">
        <v>1</v>
      </c>
      <c r="H626" s="120">
        <f>VLOOKUP(B626,Insumos!$A$2:$C$204,3,FALSE)</f>
        <v>357.37</v>
      </c>
      <c r="I626" s="116">
        <f t="shared" si="109"/>
        <v>357.37</v>
      </c>
      <c r="J626" s="116">
        <f t="shared" si="110"/>
        <v>714.74</v>
      </c>
      <c r="K626" s="116"/>
    </row>
    <row r="627" spans="1:11" x14ac:dyDescent="0.2">
      <c r="A627" s="252" t="s">
        <v>756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2</v>
      </c>
      <c r="G627" s="116">
        <v>1</v>
      </c>
      <c r="H627" s="120">
        <f>VLOOKUP(B627,Insumos!$A$2:$C$204,3,FALSE)</f>
        <v>267.02</v>
      </c>
      <c r="I627" s="116">
        <f t="shared" si="109"/>
        <v>267.02</v>
      </c>
      <c r="J627" s="116">
        <f t="shared" si="110"/>
        <v>534.04</v>
      </c>
      <c r="K627" s="116"/>
    </row>
    <row r="628" spans="1:11" ht="25.5" x14ac:dyDescent="0.2">
      <c r="A628" s="252" t="s">
        <v>756</v>
      </c>
      <c r="B628" s="109" t="s">
        <v>649</v>
      </c>
      <c r="C628" s="118" t="s">
        <v>509</v>
      </c>
      <c r="D628" s="116" t="s">
        <v>32</v>
      </c>
      <c r="E628" s="116"/>
      <c r="F628" s="116">
        <f t="shared" si="108"/>
        <v>2</v>
      </c>
      <c r="G628" s="116">
        <v>1</v>
      </c>
      <c r="H628" s="120">
        <f>VLOOKUP(B628,Insumos!$A$2:$C$204,3,FALSE)</f>
        <v>113.83</v>
      </c>
      <c r="I628" s="116">
        <f t="shared" si="109"/>
        <v>113.83</v>
      </c>
      <c r="J628" s="116">
        <f t="shared" si="110"/>
        <v>227.66</v>
      </c>
      <c r="K628" s="116"/>
    </row>
    <row r="629" spans="1:11" ht="25.5" x14ac:dyDescent="0.2">
      <c r="A629" s="252" t="s">
        <v>739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SUMIF('Lote-07_RDRA_34,5kV'!$B$10:$B$123,Composições!B631,'Lote-07_RDRA_34,5kV'!$D$10:$D$123)</f>
        <v>17</v>
      </c>
      <c r="G631" s="241"/>
      <c r="H631" s="244"/>
      <c r="I631" s="241">
        <f>SUM(I632:I648)</f>
        <v>2291.92</v>
      </c>
      <c r="J631" s="241">
        <f>SUM(J632:J648)</f>
        <v>38962.559999999998</v>
      </c>
      <c r="K631" s="241">
        <v>9.36</v>
      </c>
    </row>
    <row r="632" spans="1:11" x14ac:dyDescent="0.2">
      <c r="A632" s="252" t="s">
        <v>756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85</v>
      </c>
      <c r="G632" s="116">
        <v>5</v>
      </c>
      <c r="H632" s="120">
        <f>VLOOKUP(B632,Insumos!$A$2:$C$204,3,FALSE)</f>
        <v>3.33</v>
      </c>
      <c r="I632" s="116">
        <f t="shared" ref="I632:I648" si="112">H632*G632</f>
        <v>16.649999999999999</v>
      </c>
      <c r="J632" s="116">
        <f t="shared" ref="J632:J647" si="113">F632*H632</f>
        <v>283.05</v>
      </c>
      <c r="K632" s="116"/>
    </row>
    <row r="633" spans="1:11" ht="25.5" x14ac:dyDescent="0.2">
      <c r="A633" s="252" t="s">
        <v>756</v>
      </c>
      <c r="B633" s="109" t="s">
        <v>639</v>
      </c>
      <c r="C633" s="118" t="s">
        <v>509</v>
      </c>
      <c r="D633" s="116" t="s">
        <v>32</v>
      </c>
      <c r="E633" s="116"/>
      <c r="F633" s="116">
        <f t="shared" si="111"/>
        <v>68</v>
      </c>
      <c r="G633" s="116">
        <v>4</v>
      </c>
      <c r="H633" s="120">
        <f>VLOOKUP(B633,Insumos!$A$2:$C$204,3,FALSE)</f>
        <v>105.07</v>
      </c>
      <c r="I633" s="116">
        <f t="shared" si="112"/>
        <v>420.28</v>
      </c>
      <c r="J633" s="116">
        <f t="shared" si="113"/>
        <v>7144.76</v>
      </c>
      <c r="K633" s="116"/>
    </row>
    <row r="634" spans="1:11" s="106" customFormat="1" ht="25.5" x14ac:dyDescent="0.2">
      <c r="A634" s="252" t="s">
        <v>756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85</v>
      </c>
      <c r="G634" s="116">
        <v>5</v>
      </c>
      <c r="H634" s="120">
        <f>VLOOKUP(B634,Insumos!$A$2:$C$204,3,FALSE)</f>
        <v>25.34</v>
      </c>
      <c r="I634" s="116">
        <f t="shared" si="112"/>
        <v>126.7</v>
      </c>
      <c r="J634" s="116">
        <f t="shared" si="113"/>
        <v>2153.9</v>
      </c>
      <c r="K634" s="116"/>
    </row>
    <row r="635" spans="1:11" ht="25.5" x14ac:dyDescent="0.2">
      <c r="A635" s="252" t="s">
        <v>756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52.33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756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17</v>
      </c>
      <c r="G636" s="116">
        <v>1</v>
      </c>
      <c r="H636" s="120">
        <f>VLOOKUP(B636,Insumos!$A$2:$C$204,3,FALSE)</f>
        <v>36.47</v>
      </c>
      <c r="I636" s="116">
        <f t="shared" si="112"/>
        <v>36.47</v>
      </c>
      <c r="J636" s="116">
        <f t="shared" si="113"/>
        <v>619.99</v>
      </c>
      <c r="K636" s="116"/>
    </row>
    <row r="637" spans="1:11" x14ac:dyDescent="0.2">
      <c r="A637" s="252" t="s">
        <v>756</v>
      </c>
      <c r="B637" s="102" t="s">
        <v>650</v>
      </c>
      <c r="C637" s="118" t="s">
        <v>509</v>
      </c>
      <c r="D637" s="116" t="s">
        <v>32</v>
      </c>
      <c r="E637" s="116"/>
      <c r="F637" s="116">
        <f t="shared" si="111"/>
        <v>17</v>
      </c>
      <c r="G637" s="116">
        <v>1</v>
      </c>
      <c r="H637" s="120">
        <f>VLOOKUP(B637,Insumos!$A$2:$C$204,3,FALSE)</f>
        <v>9.86</v>
      </c>
      <c r="I637" s="116">
        <f t="shared" si="112"/>
        <v>9.86</v>
      </c>
      <c r="J637" s="116">
        <f t="shared" si="113"/>
        <v>167.62</v>
      </c>
      <c r="K637" s="116"/>
    </row>
    <row r="638" spans="1:11" ht="25.5" x14ac:dyDescent="0.2">
      <c r="A638" s="252" t="s">
        <v>756</v>
      </c>
      <c r="B638" s="109" t="s">
        <v>637</v>
      </c>
      <c r="C638" s="118" t="s">
        <v>509</v>
      </c>
      <c r="D638" s="116" t="s">
        <v>32</v>
      </c>
      <c r="E638" s="116"/>
      <c r="F638" s="116">
        <f t="shared" si="111"/>
        <v>17</v>
      </c>
      <c r="G638" s="116">
        <v>1</v>
      </c>
      <c r="H638" s="120">
        <f>VLOOKUP(B638,Insumos!$A$2:$C$204,3,FALSE)</f>
        <v>42.04</v>
      </c>
      <c r="I638" s="116">
        <f t="shared" si="112"/>
        <v>42.04</v>
      </c>
      <c r="J638" s="116">
        <f t="shared" si="113"/>
        <v>714.68</v>
      </c>
      <c r="K638" s="116"/>
    </row>
    <row r="639" spans="1:11" ht="25.5" x14ac:dyDescent="0.2">
      <c r="A639" s="252" t="s">
        <v>756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34</v>
      </c>
      <c r="G639" s="116">
        <v>2</v>
      </c>
      <c r="H639" s="120">
        <f>VLOOKUP(B639,Insumos!$A$2:$C$204,3,FALSE)</f>
        <v>13.86</v>
      </c>
      <c r="I639" s="116">
        <f t="shared" si="112"/>
        <v>27.72</v>
      </c>
      <c r="J639" s="116">
        <f t="shared" si="113"/>
        <v>471.24</v>
      </c>
      <c r="K639" s="116"/>
    </row>
    <row r="640" spans="1:11" ht="25.5" x14ac:dyDescent="0.2">
      <c r="A640" s="252" t="s">
        <v>756</v>
      </c>
      <c r="B640" s="102" t="s">
        <v>652</v>
      </c>
      <c r="C640" s="118" t="s">
        <v>509</v>
      </c>
      <c r="D640" s="116" t="s">
        <v>32</v>
      </c>
      <c r="E640" s="116"/>
      <c r="F640" s="116">
        <f t="shared" si="111"/>
        <v>136</v>
      </c>
      <c r="G640" s="116">
        <v>8</v>
      </c>
      <c r="H640" s="120">
        <f>VLOOKUP(B640,Insumos!$A$2:$C$204,3,FALSE)</f>
        <v>13.7</v>
      </c>
      <c r="I640" s="116">
        <f t="shared" si="112"/>
        <v>109.6</v>
      </c>
      <c r="J640" s="116">
        <f t="shared" si="113"/>
        <v>1863.2</v>
      </c>
      <c r="K640" s="116"/>
    </row>
    <row r="641" spans="1:11" ht="25.5" x14ac:dyDescent="0.2">
      <c r="A641" s="252" t="s">
        <v>756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17</v>
      </c>
      <c r="G641" s="116">
        <v>1</v>
      </c>
      <c r="H641" s="120">
        <f>VLOOKUP(B641,Insumos!$A$2:$C$204,3,FALSE)</f>
        <v>59.75</v>
      </c>
      <c r="I641" s="116">
        <f t="shared" si="112"/>
        <v>59.75</v>
      </c>
      <c r="J641" s="116">
        <f t="shared" si="113"/>
        <v>1015.75</v>
      </c>
      <c r="K641" s="116"/>
    </row>
    <row r="642" spans="1:11" x14ac:dyDescent="0.2">
      <c r="A642" s="252" t="s">
        <v>756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34</v>
      </c>
      <c r="G642" s="116">
        <v>2</v>
      </c>
      <c r="H642" s="120">
        <f>VLOOKUP(B642,Insumos!$A$2:$C$204,3,FALSE)</f>
        <v>8.24</v>
      </c>
      <c r="I642" s="116">
        <f t="shared" si="112"/>
        <v>16.48</v>
      </c>
      <c r="J642" s="116">
        <f t="shared" si="113"/>
        <v>280.16000000000003</v>
      </c>
      <c r="K642" s="116"/>
    </row>
    <row r="643" spans="1:11" ht="25.5" x14ac:dyDescent="0.2">
      <c r="A643" s="252" t="s">
        <v>756</v>
      </c>
      <c r="B643" s="109" t="s">
        <v>787</v>
      </c>
      <c r="C643" s="118" t="s">
        <v>509</v>
      </c>
      <c r="D643" s="116" t="s">
        <v>30</v>
      </c>
      <c r="E643" s="116"/>
      <c r="F643" s="116">
        <f t="shared" si="111"/>
        <v>73.099999999999994</v>
      </c>
      <c r="G643" s="116">
        <v>4.3</v>
      </c>
      <c r="H643" s="120">
        <f>VLOOKUP(B643,Insumos!$A$2:$C$204,3,FALSE)</f>
        <v>157.35</v>
      </c>
      <c r="I643" s="116">
        <f t="shared" si="112"/>
        <v>676.61</v>
      </c>
      <c r="J643" s="116">
        <f t="shared" si="113"/>
        <v>11502.29</v>
      </c>
      <c r="K643" s="116"/>
    </row>
    <row r="644" spans="1:11" x14ac:dyDescent="0.2">
      <c r="A644" s="252" t="s">
        <v>756</v>
      </c>
      <c r="B644" s="102" t="s">
        <v>643</v>
      </c>
      <c r="C644" s="118" t="s">
        <v>509</v>
      </c>
      <c r="D644" s="116" t="s">
        <v>32</v>
      </c>
      <c r="E644" s="116"/>
      <c r="F644" s="116">
        <f t="shared" si="111"/>
        <v>17</v>
      </c>
      <c r="G644" s="116">
        <v>1</v>
      </c>
      <c r="H644" s="120">
        <f>VLOOKUP(B644,Insumos!$A$2:$C$204,3,FALSE)</f>
        <v>11.54</v>
      </c>
      <c r="I644" s="116">
        <f t="shared" si="112"/>
        <v>11.54</v>
      </c>
      <c r="J644" s="116">
        <f t="shared" si="113"/>
        <v>196.18</v>
      </c>
      <c r="K644" s="116"/>
    </row>
    <row r="645" spans="1:11" x14ac:dyDescent="0.2">
      <c r="A645" s="252" t="s">
        <v>756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17</v>
      </c>
      <c r="G645" s="116">
        <v>1</v>
      </c>
      <c r="H645" s="120">
        <f>VLOOKUP(B645,Insumos!$A$2:$C$204,3,FALSE)</f>
        <v>357.37</v>
      </c>
      <c r="I645" s="116">
        <f t="shared" si="112"/>
        <v>357.37</v>
      </c>
      <c r="J645" s="116">
        <f t="shared" si="113"/>
        <v>6075.29</v>
      </c>
      <c r="K645" s="116"/>
    </row>
    <row r="646" spans="1:11" x14ac:dyDescent="0.2">
      <c r="A646" s="252" t="s">
        <v>756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17</v>
      </c>
      <c r="G646" s="116">
        <v>1</v>
      </c>
      <c r="H646" s="120">
        <f>VLOOKUP(B646,Insumos!$A$2:$C$204,3,FALSE)</f>
        <v>267.02</v>
      </c>
      <c r="I646" s="116">
        <f t="shared" si="112"/>
        <v>267.02</v>
      </c>
      <c r="J646" s="116">
        <f t="shared" si="113"/>
        <v>4539.34</v>
      </c>
      <c r="K646" s="116"/>
    </row>
    <row r="647" spans="1:11" ht="25.5" x14ac:dyDescent="0.2">
      <c r="A647" s="252" t="s">
        <v>756</v>
      </c>
      <c r="B647" s="109" t="s">
        <v>649</v>
      </c>
      <c r="C647" s="118" t="s">
        <v>509</v>
      </c>
      <c r="D647" s="116" t="s">
        <v>32</v>
      </c>
      <c r="E647" s="116"/>
      <c r="F647" s="116">
        <f t="shared" si="111"/>
        <v>17</v>
      </c>
      <c r="G647" s="116">
        <v>1</v>
      </c>
      <c r="H647" s="120">
        <f>VLOOKUP(B647,Insumos!$A$2:$C$204,3,FALSE)</f>
        <v>113.83</v>
      </c>
      <c r="I647" s="116">
        <f t="shared" si="112"/>
        <v>113.83</v>
      </c>
      <c r="J647" s="116">
        <f t="shared" si="113"/>
        <v>1935.11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SUMIF('Lote-07_RDRA_34,5kV'!$B$10:$B$123,Composições!B650,'Lote-07_RDRA_34,5kV'!$D$10:$D$123)</f>
        <v>0</v>
      </c>
      <c r="G650" s="241"/>
      <c r="H650" s="244"/>
      <c r="I650" s="241">
        <f>SUM(I651:I673)</f>
        <v>4568.47</v>
      </c>
      <c r="J650" s="241">
        <f>SUM(J651:J673)</f>
        <v>0</v>
      </c>
      <c r="K650" s="241">
        <v>14.48</v>
      </c>
    </row>
    <row r="651" spans="1:11" x14ac:dyDescent="0.2">
      <c r="A651" s="252" t="s">
        <v>756</v>
      </c>
      <c r="B651" s="109" t="s">
        <v>786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341.44</v>
      </c>
      <c r="I651" s="116">
        <f t="shared" ref="I651:I673" si="115">H651*G651</f>
        <v>682.88</v>
      </c>
      <c r="J651" s="116">
        <f t="shared" ref="J651:J672" si="116">F651*H651</f>
        <v>0</v>
      </c>
      <c r="K651" s="116"/>
    </row>
    <row r="652" spans="1:11" x14ac:dyDescent="0.2">
      <c r="A652" s="252" t="s">
        <v>756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12.37</v>
      </c>
      <c r="I652" s="116">
        <f t="shared" si="115"/>
        <v>49.48</v>
      </c>
      <c r="J652" s="116">
        <f t="shared" si="116"/>
        <v>0</v>
      </c>
      <c r="K652" s="116"/>
    </row>
    <row r="653" spans="1:11" x14ac:dyDescent="0.2">
      <c r="A653" s="252" t="s">
        <v>756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1.72</v>
      </c>
      <c r="I653" s="116">
        <f t="shared" si="115"/>
        <v>6.88</v>
      </c>
      <c r="J653" s="116">
        <f t="shared" si="116"/>
        <v>0</v>
      </c>
      <c r="K653" s="116"/>
    </row>
    <row r="654" spans="1:11" x14ac:dyDescent="0.2">
      <c r="A654" s="252" t="s">
        <v>756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3.33</v>
      </c>
      <c r="I654" s="116">
        <f t="shared" si="115"/>
        <v>13.32</v>
      </c>
      <c r="J654" s="116">
        <f t="shared" si="116"/>
        <v>0</v>
      </c>
      <c r="K654" s="116"/>
    </row>
    <row r="655" spans="1:11" x14ac:dyDescent="0.2">
      <c r="A655" s="252" t="s">
        <v>756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3.33</v>
      </c>
      <c r="I655" s="116">
        <f t="shared" si="115"/>
        <v>39.96</v>
      </c>
      <c r="J655" s="116">
        <f t="shared" si="116"/>
        <v>0</v>
      </c>
      <c r="K655" s="116"/>
    </row>
    <row r="656" spans="1:11" ht="25.5" x14ac:dyDescent="0.2">
      <c r="A656" s="252" t="s">
        <v>756</v>
      </c>
      <c r="B656" s="109" t="s">
        <v>639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105.07</v>
      </c>
      <c r="I656" s="116">
        <f t="shared" si="115"/>
        <v>420.28</v>
      </c>
      <c r="J656" s="116">
        <f t="shared" si="116"/>
        <v>0</v>
      </c>
      <c r="K656" s="116"/>
    </row>
    <row r="657" spans="1:11" ht="25.5" x14ac:dyDescent="0.2">
      <c r="A657" s="252" t="s">
        <v>756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25.34</v>
      </c>
      <c r="I657" s="116">
        <f t="shared" si="115"/>
        <v>50.68</v>
      </c>
      <c r="J657" s="116">
        <f t="shared" si="116"/>
        <v>0</v>
      </c>
      <c r="K657" s="116"/>
    </row>
    <row r="658" spans="1:11" ht="25.5" x14ac:dyDescent="0.2">
      <c r="A658" s="252" t="s">
        <v>756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52.33</v>
      </c>
      <c r="I658" s="116">
        <f t="shared" si="115"/>
        <v>104.66</v>
      </c>
      <c r="J658" s="116">
        <f t="shared" si="116"/>
        <v>0</v>
      </c>
      <c r="K658" s="116"/>
    </row>
    <row r="659" spans="1:11" x14ac:dyDescent="0.2">
      <c r="A659" s="252" t="s">
        <v>756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52.33</v>
      </c>
      <c r="I659" s="116">
        <f t="shared" si="115"/>
        <v>156.99</v>
      </c>
      <c r="J659" s="116">
        <f t="shared" si="116"/>
        <v>0</v>
      </c>
      <c r="K659" s="116"/>
    </row>
    <row r="660" spans="1:11" x14ac:dyDescent="0.2">
      <c r="A660" s="252" t="s">
        <v>756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40.39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756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36.47</v>
      </c>
      <c r="I661" s="116">
        <f t="shared" si="115"/>
        <v>36.47</v>
      </c>
      <c r="J661" s="116">
        <f t="shared" si="116"/>
        <v>0</v>
      </c>
      <c r="K661" s="116"/>
    </row>
    <row r="662" spans="1:11" x14ac:dyDescent="0.2">
      <c r="A662" s="252" t="s">
        <v>756</v>
      </c>
      <c r="B662" s="102" t="s">
        <v>650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9.86</v>
      </c>
      <c r="I662" s="116">
        <f t="shared" si="115"/>
        <v>9.86</v>
      </c>
      <c r="J662" s="116">
        <f t="shared" si="116"/>
        <v>0</v>
      </c>
      <c r="K662" s="116"/>
    </row>
    <row r="663" spans="1:11" ht="25.5" x14ac:dyDescent="0.2">
      <c r="A663" s="252" t="s">
        <v>756</v>
      </c>
      <c r="B663" s="102" t="s">
        <v>637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42.04</v>
      </c>
      <c r="I663" s="116">
        <f t="shared" si="115"/>
        <v>126.12</v>
      </c>
      <c r="J663" s="116">
        <f t="shared" si="116"/>
        <v>0</v>
      </c>
      <c r="K663" s="116"/>
    </row>
    <row r="664" spans="1:11" ht="25.5" x14ac:dyDescent="0.2">
      <c r="A664" s="252" t="s">
        <v>756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13.86</v>
      </c>
      <c r="I664" s="116">
        <f t="shared" si="115"/>
        <v>27.72</v>
      </c>
      <c r="J664" s="116">
        <f t="shared" si="116"/>
        <v>0</v>
      </c>
      <c r="K664" s="116"/>
    </row>
    <row r="665" spans="1:11" ht="25.5" x14ac:dyDescent="0.2">
      <c r="A665" s="252" t="s">
        <v>756</v>
      </c>
      <c r="B665" s="102" t="s">
        <v>652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13.7</v>
      </c>
      <c r="I665" s="116">
        <f t="shared" si="115"/>
        <v>54.8</v>
      </c>
      <c r="J665" s="116">
        <f t="shared" si="116"/>
        <v>0</v>
      </c>
      <c r="K665" s="116"/>
    </row>
    <row r="666" spans="1:11" ht="25.5" x14ac:dyDescent="0.2">
      <c r="A666" s="252" t="s">
        <v>756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59.75</v>
      </c>
      <c r="I666" s="116">
        <f t="shared" si="115"/>
        <v>179.25</v>
      </c>
      <c r="J666" s="116">
        <f t="shared" si="116"/>
        <v>0</v>
      </c>
      <c r="K666" s="116"/>
    </row>
    <row r="667" spans="1:11" x14ac:dyDescent="0.2">
      <c r="A667" s="252" t="s">
        <v>756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33.85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756</v>
      </c>
      <c r="B668" s="109" t="s">
        <v>787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157.35</v>
      </c>
      <c r="I668" s="116">
        <f t="shared" si="115"/>
        <v>676.61</v>
      </c>
      <c r="J668" s="116">
        <f t="shared" si="116"/>
        <v>0</v>
      </c>
      <c r="K668" s="116"/>
    </row>
    <row r="669" spans="1:11" x14ac:dyDescent="0.2">
      <c r="A669" s="252" t="s">
        <v>756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8.24</v>
      </c>
      <c r="I669" s="116">
        <f t="shared" si="115"/>
        <v>24.72</v>
      </c>
      <c r="J669" s="116">
        <f t="shared" si="116"/>
        <v>0</v>
      </c>
      <c r="K669" s="116"/>
    </row>
    <row r="670" spans="1:11" x14ac:dyDescent="0.2">
      <c r="A670" s="252" t="s">
        <v>756</v>
      </c>
      <c r="B670" s="102" t="s">
        <v>642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11.54</v>
      </c>
      <c r="I670" s="116">
        <f t="shared" si="115"/>
        <v>34.619999999999997</v>
      </c>
      <c r="J670" s="116">
        <f t="shared" si="116"/>
        <v>0</v>
      </c>
      <c r="K670" s="116"/>
    </row>
    <row r="671" spans="1:11" x14ac:dyDescent="0.2">
      <c r="A671" s="252" t="s">
        <v>756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357.37</v>
      </c>
      <c r="I671" s="116">
        <f t="shared" si="115"/>
        <v>1072.1099999999999</v>
      </c>
      <c r="J671" s="116">
        <f t="shared" si="116"/>
        <v>0</v>
      </c>
      <c r="K671" s="116"/>
    </row>
    <row r="672" spans="1:11" x14ac:dyDescent="0.2">
      <c r="A672" s="252" t="s">
        <v>756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267.02</v>
      </c>
      <c r="I672" s="116">
        <f t="shared" si="115"/>
        <v>801.06</v>
      </c>
      <c r="J672" s="116">
        <f t="shared" si="116"/>
        <v>0</v>
      </c>
      <c r="K672" s="116"/>
    </row>
    <row r="673" spans="1:11" ht="25.5" x14ac:dyDescent="0.2">
      <c r="A673" s="252" t="s">
        <v>756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SUMIF('Lote-07_RDRA_34,5kV'!$B$10:$B$123,Composições!B675,'Lote-07_RDRA_34,5kV'!$D$10:$D$123)</f>
        <v>0</v>
      </c>
      <c r="G675" s="241"/>
      <c r="H675" s="244"/>
      <c r="I675" s="241">
        <f>SUM(I676:I699)</f>
        <v>5248.76</v>
      </c>
      <c r="J675" s="241">
        <f>SUM(J676:J699)</f>
        <v>0</v>
      </c>
      <c r="K675" s="241">
        <v>14.48</v>
      </c>
    </row>
    <row r="676" spans="1:11" x14ac:dyDescent="0.2">
      <c r="A676" s="252" t="s">
        <v>756</v>
      </c>
      <c r="B676" s="109" t="s">
        <v>786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341.44</v>
      </c>
      <c r="I676" s="116">
        <f t="shared" ref="I676:I699" si="118">H676*G676</f>
        <v>682.88</v>
      </c>
      <c r="J676" s="116">
        <f t="shared" ref="J676:J698" si="119">F676*H676</f>
        <v>0</v>
      </c>
      <c r="K676" s="116"/>
    </row>
    <row r="677" spans="1:11" x14ac:dyDescent="0.2">
      <c r="A677" s="252" t="s">
        <v>756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12.37</v>
      </c>
      <c r="I677" s="116">
        <f t="shared" si="118"/>
        <v>49.48</v>
      </c>
      <c r="J677" s="116">
        <f t="shared" si="119"/>
        <v>0</v>
      </c>
      <c r="K677" s="116"/>
    </row>
    <row r="678" spans="1:11" x14ac:dyDescent="0.2">
      <c r="A678" s="252" t="s">
        <v>756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1.72</v>
      </c>
      <c r="I678" s="116">
        <f t="shared" si="118"/>
        <v>6.88</v>
      </c>
      <c r="J678" s="116">
        <f t="shared" si="119"/>
        <v>0</v>
      </c>
      <c r="K678" s="116"/>
    </row>
    <row r="679" spans="1:11" x14ac:dyDescent="0.2">
      <c r="A679" s="252" t="s">
        <v>756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6.36</v>
      </c>
      <c r="I679" s="116">
        <f t="shared" si="118"/>
        <v>12.72</v>
      </c>
      <c r="J679" s="116">
        <f t="shared" si="119"/>
        <v>0</v>
      </c>
      <c r="K679" s="116"/>
    </row>
    <row r="680" spans="1:11" x14ac:dyDescent="0.2">
      <c r="A680" s="252" t="s">
        <v>756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3.33</v>
      </c>
      <c r="I680" s="116">
        <f t="shared" si="118"/>
        <v>13.32</v>
      </c>
      <c r="J680" s="116">
        <f t="shared" si="119"/>
        <v>0</v>
      </c>
      <c r="K680" s="116"/>
    </row>
    <row r="681" spans="1:11" x14ac:dyDescent="0.2">
      <c r="A681" s="252" t="s">
        <v>756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3.33</v>
      </c>
      <c r="I681" s="116">
        <f t="shared" si="118"/>
        <v>46.62</v>
      </c>
      <c r="J681" s="116">
        <f t="shared" si="119"/>
        <v>0</v>
      </c>
      <c r="K681" s="116"/>
    </row>
    <row r="682" spans="1:11" ht="25.5" x14ac:dyDescent="0.2">
      <c r="A682" s="252" t="s">
        <v>756</v>
      </c>
      <c r="B682" s="109" t="s">
        <v>639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105.07</v>
      </c>
      <c r="I682" s="116">
        <f t="shared" si="118"/>
        <v>525.35</v>
      </c>
      <c r="J682" s="116">
        <f t="shared" si="119"/>
        <v>0</v>
      </c>
      <c r="K682" s="116"/>
    </row>
    <row r="683" spans="1:11" ht="25.5" x14ac:dyDescent="0.2">
      <c r="A683" s="252" t="s">
        <v>756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25.34</v>
      </c>
      <c r="I683" s="116">
        <f t="shared" si="118"/>
        <v>50.68</v>
      </c>
      <c r="J683" s="116">
        <f t="shared" si="119"/>
        <v>0</v>
      </c>
      <c r="K683" s="116"/>
    </row>
    <row r="684" spans="1:11" s="106" customFormat="1" ht="25.5" x14ac:dyDescent="0.2">
      <c r="A684" s="252" t="s">
        <v>756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52.33</v>
      </c>
      <c r="I684" s="116">
        <f t="shared" si="118"/>
        <v>104.66</v>
      </c>
      <c r="J684" s="116">
        <f t="shared" si="119"/>
        <v>0</v>
      </c>
      <c r="K684" s="116"/>
    </row>
    <row r="685" spans="1:11" x14ac:dyDescent="0.2">
      <c r="A685" s="252" t="s">
        <v>756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52.33</v>
      </c>
      <c r="I685" s="116">
        <f t="shared" si="118"/>
        <v>156.99</v>
      </c>
      <c r="J685" s="116">
        <f t="shared" si="119"/>
        <v>0</v>
      </c>
      <c r="K685" s="116"/>
    </row>
    <row r="686" spans="1:11" x14ac:dyDescent="0.2">
      <c r="A686" s="252" t="s">
        <v>756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40.39</v>
      </c>
      <c r="I686" s="116">
        <f t="shared" si="118"/>
        <v>121.17</v>
      </c>
      <c r="J686" s="116">
        <f t="shared" si="119"/>
        <v>0</v>
      </c>
      <c r="K686" s="116"/>
    </row>
    <row r="687" spans="1:11" x14ac:dyDescent="0.2">
      <c r="A687" s="252" t="s">
        <v>756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36.47</v>
      </c>
      <c r="I687" s="116">
        <f t="shared" si="118"/>
        <v>36.47</v>
      </c>
      <c r="J687" s="116">
        <f t="shared" si="119"/>
        <v>0</v>
      </c>
      <c r="K687" s="116"/>
    </row>
    <row r="688" spans="1:11" x14ac:dyDescent="0.2">
      <c r="A688" s="252" t="s">
        <v>756</v>
      </c>
      <c r="B688" s="102" t="s">
        <v>650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9.86</v>
      </c>
      <c r="I688" s="116">
        <f t="shared" si="118"/>
        <v>9.86</v>
      </c>
      <c r="J688" s="116">
        <f t="shared" si="119"/>
        <v>0</v>
      </c>
      <c r="K688" s="116"/>
    </row>
    <row r="689" spans="1:11" ht="25.5" x14ac:dyDescent="0.2">
      <c r="A689" s="252" t="s">
        <v>756</v>
      </c>
      <c r="B689" s="102" t="s">
        <v>637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42.04</v>
      </c>
      <c r="I689" s="116">
        <f t="shared" si="118"/>
        <v>126.12</v>
      </c>
      <c r="J689" s="116">
        <f t="shared" si="119"/>
        <v>0</v>
      </c>
      <c r="K689" s="116"/>
    </row>
    <row r="690" spans="1:11" ht="25.5" x14ac:dyDescent="0.2">
      <c r="A690" s="252" t="s">
        <v>756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13.86</v>
      </c>
      <c r="I690" s="116">
        <f t="shared" si="118"/>
        <v>27.72</v>
      </c>
      <c r="J690" s="116">
        <f t="shared" si="119"/>
        <v>0</v>
      </c>
      <c r="K690" s="116"/>
    </row>
    <row r="691" spans="1:11" ht="25.5" x14ac:dyDescent="0.2">
      <c r="A691" s="252" t="s">
        <v>756</v>
      </c>
      <c r="B691" s="102" t="s">
        <v>652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13.7</v>
      </c>
      <c r="I691" s="116">
        <f t="shared" si="118"/>
        <v>342.5</v>
      </c>
      <c r="J691" s="116">
        <f t="shared" si="119"/>
        <v>0</v>
      </c>
      <c r="K691" s="116"/>
    </row>
    <row r="692" spans="1:11" ht="25.5" x14ac:dyDescent="0.2">
      <c r="A692" s="252" t="s">
        <v>756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59.75</v>
      </c>
      <c r="I692" s="116">
        <f t="shared" si="118"/>
        <v>179.25</v>
      </c>
      <c r="J692" s="116">
        <f t="shared" si="119"/>
        <v>0</v>
      </c>
      <c r="K692" s="116"/>
    </row>
    <row r="693" spans="1:11" x14ac:dyDescent="0.2">
      <c r="A693" s="252" t="s">
        <v>756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33.85</v>
      </c>
      <c r="I693" s="116">
        <f t="shared" si="118"/>
        <v>101.55</v>
      </c>
      <c r="J693" s="116">
        <f t="shared" si="119"/>
        <v>0</v>
      </c>
      <c r="K693" s="116"/>
    </row>
    <row r="694" spans="1:11" ht="25.5" x14ac:dyDescent="0.2">
      <c r="A694" s="252" t="s">
        <v>756</v>
      </c>
      <c r="B694" s="109" t="s">
        <v>787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157.35</v>
      </c>
      <c r="I694" s="116">
        <f t="shared" si="118"/>
        <v>676.61</v>
      </c>
      <c r="J694" s="116">
        <f t="shared" si="119"/>
        <v>0</v>
      </c>
      <c r="K694" s="116"/>
    </row>
    <row r="695" spans="1:11" x14ac:dyDescent="0.2">
      <c r="A695" s="252" t="s">
        <v>756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23.38</v>
      </c>
      <c r="I695" s="116">
        <f t="shared" si="118"/>
        <v>70.14</v>
      </c>
      <c r="J695" s="116">
        <f t="shared" si="119"/>
        <v>0</v>
      </c>
      <c r="K695" s="116"/>
    </row>
    <row r="696" spans="1:11" x14ac:dyDescent="0.2">
      <c r="A696" s="252" t="s">
        <v>756</v>
      </c>
      <c r="B696" s="102" t="s">
        <v>642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11.54</v>
      </c>
      <c r="I696" s="116">
        <f t="shared" si="118"/>
        <v>34.619999999999997</v>
      </c>
      <c r="J696" s="116">
        <f t="shared" si="119"/>
        <v>0</v>
      </c>
      <c r="K696" s="116"/>
    </row>
    <row r="697" spans="1:11" x14ac:dyDescent="0.2">
      <c r="A697" s="252" t="s">
        <v>756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357.37</v>
      </c>
      <c r="I697" s="116">
        <f t="shared" si="118"/>
        <v>1072.1099999999999</v>
      </c>
      <c r="J697" s="116">
        <f t="shared" si="119"/>
        <v>0</v>
      </c>
      <c r="K697" s="116"/>
    </row>
    <row r="698" spans="1:11" x14ac:dyDescent="0.2">
      <c r="A698" s="252" t="s">
        <v>756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267.02</v>
      </c>
      <c r="I698" s="116">
        <f t="shared" si="118"/>
        <v>801.06</v>
      </c>
      <c r="J698" s="116">
        <f t="shared" si="119"/>
        <v>0</v>
      </c>
      <c r="K698" s="116"/>
    </row>
    <row r="699" spans="1:11" ht="25.5" x14ac:dyDescent="0.2">
      <c r="A699" s="252" t="s">
        <v>756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SUMIF('Lote-07_RDRA_34,5kV'!$B$10:$B$123,Composições!B701,'Lote-07_RDRA_34,5kV'!$D$10:$D$123)</f>
        <v>0</v>
      </c>
      <c r="G701" s="241"/>
      <c r="H701" s="244"/>
      <c r="I701" s="241">
        <f>SUM(I702:I721)</f>
        <v>4982.49</v>
      </c>
      <c r="J701" s="241">
        <f>SUM(J702:J721)</f>
        <v>0</v>
      </c>
      <c r="K701" s="241">
        <v>14.48</v>
      </c>
    </row>
    <row r="702" spans="1:11" x14ac:dyDescent="0.2">
      <c r="A702" s="252" t="s">
        <v>756</v>
      </c>
      <c r="B702" s="109" t="s">
        <v>786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341.44</v>
      </c>
      <c r="I702" s="116">
        <f t="shared" ref="I702:I721" si="121">H702*G702</f>
        <v>682.88</v>
      </c>
      <c r="J702" s="116">
        <f t="shared" ref="J702:J720" si="122">F702*H702</f>
        <v>0</v>
      </c>
      <c r="K702" s="116"/>
    </row>
    <row r="703" spans="1:11" x14ac:dyDescent="0.2">
      <c r="A703" s="252" t="s">
        <v>756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3.33</v>
      </c>
      <c r="I703" s="116">
        <f t="shared" si="121"/>
        <v>19.98</v>
      </c>
      <c r="J703" s="116">
        <f t="shared" si="122"/>
        <v>0</v>
      </c>
      <c r="K703" s="116"/>
    </row>
    <row r="704" spans="1:11" x14ac:dyDescent="0.2">
      <c r="A704" s="252" t="s">
        <v>756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3.33</v>
      </c>
      <c r="I704" s="116">
        <f t="shared" si="121"/>
        <v>46.62</v>
      </c>
      <c r="J704" s="116">
        <f t="shared" si="122"/>
        <v>0</v>
      </c>
      <c r="K704" s="116"/>
    </row>
    <row r="705" spans="1:11" ht="25.5" x14ac:dyDescent="0.2">
      <c r="A705" s="252" t="s">
        <v>756</v>
      </c>
      <c r="B705" s="109" t="s">
        <v>639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105.07</v>
      </c>
      <c r="I705" s="116">
        <f t="shared" si="121"/>
        <v>525.35</v>
      </c>
      <c r="J705" s="116">
        <f t="shared" si="122"/>
        <v>0</v>
      </c>
      <c r="K705" s="116"/>
    </row>
    <row r="706" spans="1:11" ht="25.5" x14ac:dyDescent="0.2">
      <c r="A706" s="252" t="s">
        <v>756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52.33</v>
      </c>
      <c r="I706" s="116">
        <f t="shared" si="121"/>
        <v>156.99</v>
      </c>
      <c r="J706" s="116">
        <f t="shared" si="122"/>
        <v>0</v>
      </c>
      <c r="K706" s="116"/>
    </row>
    <row r="707" spans="1:11" x14ac:dyDescent="0.2">
      <c r="A707" s="252" t="s">
        <v>756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52.33</v>
      </c>
      <c r="I707" s="116">
        <f t="shared" si="121"/>
        <v>156.99</v>
      </c>
      <c r="J707" s="116">
        <f t="shared" si="122"/>
        <v>0</v>
      </c>
      <c r="K707" s="116"/>
    </row>
    <row r="708" spans="1:11" x14ac:dyDescent="0.2">
      <c r="A708" s="252" t="s">
        <v>756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40.39</v>
      </c>
      <c r="I708" s="116">
        <f t="shared" si="121"/>
        <v>121.17</v>
      </c>
      <c r="J708" s="116">
        <f t="shared" si="122"/>
        <v>0</v>
      </c>
      <c r="K708" s="116"/>
    </row>
    <row r="709" spans="1:11" x14ac:dyDescent="0.2">
      <c r="A709" s="252" t="s">
        <v>756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36.47</v>
      </c>
      <c r="I709" s="116">
        <f t="shared" si="121"/>
        <v>36.47</v>
      </c>
      <c r="J709" s="116">
        <f t="shared" si="122"/>
        <v>0</v>
      </c>
      <c r="K709" s="116"/>
    </row>
    <row r="710" spans="1:11" x14ac:dyDescent="0.2">
      <c r="A710" s="252" t="s">
        <v>756</v>
      </c>
      <c r="B710" s="102" t="s">
        <v>640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9.86</v>
      </c>
      <c r="I710" s="116">
        <f t="shared" si="121"/>
        <v>9.86</v>
      </c>
      <c r="J710" s="116">
        <f t="shared" si="122"/>
        <v>0</v>
      </c>
      <c r="K710" s="116"/>
    </row>
    <row r="711" spans="1:11" ht="25.5" x14ac:dyDescent="0.2">
      <c r="A711" s="252" t="s">
        <v>756</v>
      </c>
      <c r="B711" s="102" t="s">
        <v>637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42.04</v>
      </c>
      <c r="I711" s="116">
        <f t="shared" si="121"/>
        <v>126.12</v>
      </c>
      <c r="J711" s="116">
        <f t="shared" si="122"/>
        <v>0</v>
      </c>
      <c r="K711" s="116"/>
    </row>
    <row r="712" spans="1:11" ht="25.5" x14ac:dyDescent="0.2">
      <c r="A712" s="252" t="s">
        <v>756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13.86</v>
      </c>
      <c r="I712" s="116">
        <f t="shared" si="121"/>
        <v>27.72</v>
      </c>
      <c r="J712" s="116">
        <f t="shared" si="122"/>
        <v>0</v>
      </c>
      <c r="K712" s="116"/>
    </row>
    <row r="713" spans="1:11" ht="25.5" x14ac:dyDescent="0.2">
      <c r="A713" s="252" t="s">
        <v>756</v>
      </c>
      <c r="B713" s="102" t="s">
        <v>652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13.7</v>
      </c>
      <c r="I713" s="116">
        <f t="shared" si="121"/>
        <v>137</v>
      </c>
      <c r="J713" s="116">
        <f t="shared" si="122"/>
        <v>0</v>
      </c>
      <c r="K713" s="116"/>
    </row>
    <row r="714" spans="1:11" ht="25.5" x14ac:dyDescent="0.2">
      <c r="A714" s="252" t="s">
        <v>756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59.75</v>
      </c>
      <c r="I714" s="116">
        <f t="shared" si="121"/>
        <v>179.25</v>
      </c>
      <c r="J714" s="116">
        <f t="shared" si="122"/>
        <v>0</v>
      </c>
      <c r="K714" s="116"/>
    </row>
    <row r="715" spans="1:11" x14ac:dyDescent="0.2">
      <c r="A715" s="252" t="s">
        <v>756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33.85</v>
      </c>
      <c r="I715" s="116">
        <f t="shared" si="121"/>
        <v>101.55</v>
      </c>
      <c r="J715" s="116">
        <f t="shared" si="122"/>
        <v>0</v>
      </c>
      <c r="K715" s="116"/>
    </row>
    <row r="716" spans="1:11" ht="25.5" x14ac:dyDescent="0.2">
      <c r="A716" s="252" t="s">
        <v>756</v>
      </c>
      <c r="B716" s="109" t="s">
        <v>787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157.35</v>
      </c>
      <c r="I716" s="116">
        <f t="shared" si="121"/>
        <v>676.61</v>
      </c>
      <c r="J716" s="116">
        <f t="shared" si="122"/>
        <v>0</v>
      </c>
      <c r="K716" s="116"/>
    </row>
    <row r="717" spans="1:11" x14ac:dyDescent="0.2">
      <c r="A717" s="252" t="s">
        <v>756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23.38</v>
      </c>
      <c r="I717" s="116">
        <f t="shared" si="121"/>
        <v>70.14</v>
      </c>
      <c r="J717" s="116">
        <f t="shared" si="122"/>
        <v>0</v>
      </c>
      <c r="K717" s="116"/>
    </row>
    <row r="718" spans="1:11" x14ac:dyDescent="0.2">
      <c r="A718" s="252" t="s">
        <v>756</v>
      </c>
      <c r="B718" s="102" t="s">
        <v>642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11.54</v>
      </c>
      <c r="I718" s="116">
        <f t="shared" si="121"/>
        <v>34.619999999999997</v>
      </c>
      <c r="J718" s="116">
        <f t="shared" si="122"/>
        <v>0</v>
      </c>
      <c r="K718" s="116"/>
    </row>
    <row r="719" spans="1:11" x14ac:dyDescent="0.2">
      <c r="A719" s="252" t="s">
        <v>756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357.37</v>
      </c>
      <c r="I719" s="116">
        <f t="shared" si="121"/>
        <v>1072.1099999999999</v>
      </c>
      <c r="J719" s="116">
        <f t="shared" si="122"/>
        <v>0</v>
      </c>
      <c r="K719" s="116"/>
    </row>
    <row r="720" spans="1:11" x14ac:dyDescent="0.2">
      <c r="A720" s="252" t="s">
        <v>756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267.02</v>
      </c>
      <c r="I720" s="116">
        <f t="shared" si="121"/>
        <v>801.06</v>
      </c>
      <c r="J720" s="116">
        <f t="shared" si="122"/>
        <v>0</v>
      </c>
      <c r="K720" s="116"/>
    </row>
    <row r="721" spans="1:11" ht="25.5" x14ac:dyDescent="0.2">
      <c r="A721" s="252" t="s">
        <v>756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SUMIF('Lote-07_RDRA_34,5kV'!$B$10:$B$123,Composições!B723,'Lote-07_RDRA_34,5kV'!$D$10:$D$123)</f>
        <v>0</v>
      </c>
      <c r="G723" s="241"/>
      <c r="H723" s="244"/>
      <c r="I723" s="241">
        <f>SUM(I724:I747)</f>
        <v>5049.92</v>
      </c>
      <c r="J723" s="241">
        <f>SUM(J724:J747)</f>
        <v>0</v>
      </c>
      <c r="K723" s="241">
        <v>14.48</v>
      </c>
    </row>
    <row r="724" spans="1:11" x14ac:dyDescent="0.2">
      <c r="A724" s="252" t="s">
        <v>756</v>
      </c>
      <c r="B724" s="109" t="s">
        <v>786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341.44</v>
      </c>
      <c r="I724" s="116">
        <f t="shared" ref="I724:I747" si="124">H724*G724</f>
        <v>682.88</v>
      </c>
      <c r="J724" s="116">
        <f t="shared" ref="J724:J746" si="125">F724*H724</f>
        <v>0</v>
      </c>
      <c r="K724" s="116"/>
    </row>
    <row r="725" spans="1:11" x14ac:dyDescent="0.2">
      <c r="A725" s="252" t="s">
        <v>756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12.37</v>
      </c>
      <c r="I725" s="116">
        <f t="shared" si="124"/>
        <v>49.48</v>
      </c>
      <c r="J725" s="116">
        <f t="shared" si="125"/>
        <v>0</v>
      </c>
      <c r="K725" s="116"/>
    </row>
    <row r="726" spans="1:11" x14ac:dyDescent="0.2">
      <c r="A726" s="252" t="s">
        <v>756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1.72</v>
      </c>
      <c r="I726" s="116">
        <f t="shared" si="124"/>
        <v>6.88</v>
      </c>
      <c r="J726" s="116">
        <f t="shared" si="125"/>
        <v>0</v>
      </c>
      <c r="K726" s="116"/>
    </row>
    <row r="727" spans="1:11" x14ac:dyDescent="0.2">
      <c r="A727" s="252" t="s">
        <v>756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6.36</v>
      </c>
      <c r="I727" s="116">
        <f t="shared" si="124"/>
        <v>12.72</v>
      </c>
      <c r="J727" s="116">
        <f t="shared" si="125"/>
        <v>0</v>
      </c>
      <c r="K727" s="116"/>
    </row>
    <row r="728" spans="1:11" x14ac:dyDescent="0.2">
      <c r="A728" s="252" t="s">
        <v>756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3.33</v>
      </c>
      <c r="I728" s="116">
        <f t="shared" si="124"/>
        <v>19.98</v>
      </c>
      <c r="J728" s="116">
        <f t="shared" si="125"/>
        <v>0</v>
      </c>
      <c r="K728" s="116"/>
    </row>
    <row r="729" spans="1:11" x14ac:dyDescent="0.2">
      <c r="A729" s="252" t="s">
        <v>756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3.33</v>
      </c>
      <c r="I729" s="116">
        <f t="shared" si="124"/>
        <v>46.62</v>
      </c>
      <c r="J729" s="116">
        <f t="shared" si="125"/>
        <v>0</v>
      </c>
      <c r="K729" s="116"/>
    </row>
    <row r="730" spans="1:11" ht="25.5" x14ac:dyDescent="0.2">
      <c r="A730" s="252" t="s">
        <v>756</v>
      </c>
      <c r="B730" s="109" t="s">
        <v>639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105.07</v>
      </c>
      <c r="I730" s="116">
        <f t="shared" si="124"/>
        <v>525.35</v>
      </c>
      <c r="J730" s="116">
        <f t="shared" si="125"/>
        <v>0</v>
      </c>
      <c r="K730" s="116"/>
    </row>
    <row r="731" spans="1:11" ht="25.5" x14ac:dyDescent="0.2">
      <c r="A731" s="252" t="s">
        <v>756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25.34</v>
      </c>
      <c r="I731" s="116">
        <f t="shared" si="124"/>
        <v>50.68</v>
      </c>
      <c r="J731" s="116">
        <f t="shared" si="125"/>
        <v>0</v>
      </c>
      <c r="K731" s="116"/>
    </row>
    <row r="732" spans="1:11" ht="25.5" x14ac:dyDescent="0.2">
      <c r="A732" s="252" t="s">
        <v>756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52.33</v>
      </c>
      <c r="I732" s="116">
        <f t="shared" si="124"/>
        <v>104.66</v>
      </c>
      <c r="J732" s="116">
        <f t="shared" si="125"/>
        <v>0</v>
      </c>
      <c r="K732" s="116"/>
    </row>
    <row r="733" spans="1:11" x14ac:dyDescent="0.2">
      <c r="A733" s="252" t="s">
        <v>756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52.33</v>
      </c>
      <c r="I733" s="116">
        <f t="shared" si="124"/>
        <v>156.99</v>
      </c>
      <c r="J733" s="116">
        <f t="shared" si="125"/>
        <v>0</v>
      </c>
      <c r="K733" s="116"/>
    </row>
    <row r="734" spans="1:11" x14ac:dyDescent="0.2">
      <c r="A734" s="252" t="s">
        <v>756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40.39</v>
      </c>
      <c r="I734" s="116">
        <f t="shared" si="124"/>
        <v>121.17</v>
      </c>
      <c r="J734" s="116">
        <f t="shared" si="125"/>
        <v>0</v>
      </c>
      <c r="K734" s="116"/>
    </row>
    <row r="735" spans="1:11" x14ac:dyDescent="0.2">
      <c r="A735" s="252" t="s">
        <v>756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36.47</v>
      </c>
      <c r="I735" s="116">
        <f t="shared" si="124"/>
        <v>36.47</v>
      </c>
      <c r="J735" s="116">
        <f t="shared" si="125"/>
        <v>0</v>
      </c>
      <c r="K735" s="116"/>
    </row>
    <row r="736" spans="1:11" x14ac:dyDescent="0.2">
      <c r="A736" s="252" t="s">
        <v>756</v>
      </c>
      <c r="B736" s="102" t="s">
        <v>640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9.86</v>
      </c>
      <c r="I736" s="116">
        <f t="shared" si="124"/>
        <v>9.86</v>
      </c>
      <c r="J736" s="116">
        <f t="shared" si="125"/>
        <v>0</v>
      </c>
      <c r="K736" s="116"/>
    </row>
    <row r="737" spans="1:11" ht="25.5" x14ac:dyDescent="0.2">
      <c r="A737" s="252" t="s">
        <v>756</v>
      </c>
      <c r="B737" s="102" t="s">
        <v>637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42.04</v>
      </c>
      <c r="I737" s="116">
        <f t="shared" si="124"/>
        <v>126.12</v>
      </c>
      <c r="J737" s="116">
        <f t="shared" si="125"/>
        <v>0</v>
      </c>
      <c r="K737" s="116"/>
    </row>
    <row r="738" spans="1:11" ht="25.5" x14ac:dyDescent="0.2">
      <c r="A738" s="252" t="s">
        <v>756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13.86</v>
      </c>
      <c r="I738" s="116">
        <f t="shared" si="124"/>
        <v>27.72</v>
      </c>
      <c r="J738" s="116">
        <f t="shared" si="125"/>
        <v>0</v>
      </c>
      <c r="K738" s="116"/>
    </row>
    <row r="739" spans="1:11" ht="25.5" x14ac:dyDescent="0.2">
      <c r="A739" s="252" t="s">
        <v>756</v>
      </c>
      <c r="B739" s="102" t="s">
        <v>652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13.7</v>
      </c>
      <c r="I739" s="116">
        <f t="shared" si="124"/>
        <v>137</v>
      </c>
      <c r="J739" s="116">
        <f t="shared" si="125"/>
        <v>0</v>
      </c>
      <c r="K739" s="116"/>
    </row>
    <row r="740" spans="1:11" ht="25.5" x14ac:dyDescent="0.2">
      <c r="A740" s="252" t="s">
        <v>756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59.75</v>
      </c>
      <c r="I740" s="116">
        <f t="shared" si="124"/>
        <v>179.25</v>
      </c>
      <c r="J740" s="116">
        <f t="shared" si="125"/>
        <v>0</v>
      </c>
      <c r="K740" s="116"/>
    </row>
    <row r="741" spans="1:11" x14ac:dyDescent="0.2">
      <c r="A741" s="252" t="s">
        <v>756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33.85</v>
      </c>
      <c r="I741" s="116">
        <f t="shared" si="124"/>
        <v>101.55</v>
      </c>
      <c r="J741" s="116">
        <f t="shared" si="125"/>
        <v>0</v>
      </c>
      <c r="K741" s="116"/>
    </row>
    <row r="742" spans="1:11" ht="25.5" x14ac:dyDescent="0.2">
      <c r="A742" s="252" t="s">
        <v>756</v>
      </c>
      <c r="B742" s="109" t="s">
        <v>787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157.35</v>
      </c>
      <c r="I742" s="116">
        <f t="shared" si="124"/>
        <v>676.61</v>
      </c>
      <c r="J742" s="116">
        <f t="shared" si="125"/>
        <v>0</v>
      </c>
      <c r="K742" s="116"/>
    </row>
    <row r="743" spans="1:11" x14ac:dyDescent="0.2">
      <c r="A743" s="252" t="s">
        <v>756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23.38</v>
      </c>
      <c r="I743" s="116">
        <f t="shared" si="124"/>
        <v>70.14</v>
      </c>
      <c r="J743" s="116">
        <f t="shared" si="125"/>
        <v>0</v>
      </c>
      <c r="K743" s="116"/>
    </row>
    <row r="744" spans="1:11" x14ac:dyDescent="0.2">
      <c r="A744" s="252" t="s">
        <v>756</v>
      </c>
      <c r="B744" s="102" t="s">
        <v>642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11.54</v>
      </c>
      <c r="I744" s="116">
        <f t="shared" si="124"/>
        <v>34.619999999999997</v>
      </c>
      <c r="J744" s="116">
        <f t="shared" si="125"/>
        <v>0</v>
      </c>
      <c r="K744" s="116"/>
    </row>
    <row r="745" spans="1:11" x14ac:dyDescent="0.2">
      <c r="A745" s="252" t="s">
        <v>756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357.37</v>
      </c>
      <c r="I745" s="116">
        <f t="shared" si="124"/>
        <v>1072.1099999999999</v>
      </c>
      <c r="J745" s="116">
        <f t="shared" si="125"/>
        <v>0</v>
      </c>
      <c r="K745" s="116"/>
    </row>
    <row r="746" spans="1:11" x14ac:dyDescent="0.2">
      <c r="A746" s="252" t="s">
        <v>756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267.02</v>
      </c>
      <c r="I746" s="116">
        <f t="shared" si="124"/>
        <v>801.06</v>
      </c>
      <c r="J746" s="116">
        <f t="shared" si="125"/>
        <v>0</v>
      </c>
      <c r="K746" s="116"/>
    </row>
    <row r="747" spans="1:11" ht="25.5" x14ac:dyDescent="0.2">
      <c r="A747" s="252" t="s">
        <v>756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SUMIF('Lote-07_RDRA_34,5kV'!$B$10:$B$123,Composições!B749,'Lote-07_RDRA_34,5kV'!$D$10:$D$123)</f>
        <v>0</v>
      </c>
      <c r="G749" s="241"/>
      <c r="H749" s="244"/>
      <c r="I749" s="241">
        <f>SUM(I750:I769)</f>
        <v>4547.47</v>
      </c>
      <c r="J749" s="241">
        <f>SUM(J750:J769)</f>
        <v>0</v>
      </c>
      <c r="K749" s="241">
        <v>14.48</v>
      </c>
    </row>
    <row r="750" spans="1:11" x14ac:dyDescent="0.2">
      <c r="A750" s="252" t="s">
        <v>756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255.96</v>
      </c>
      <c r="I750" s="116">
        <f t="shared" ref="I750:I769" si="127">H750*G750</f>
        <v>511.92</v>
      </c>
      <c r="J750" s="116">
        <f t="shared" ref="J750:J768" si="128">F750*H750</f>
        <v>0</v>
      </c>
      <c r="K750" s="116"/>
    </row>
    <row r="751" spans="1:11" x14ac:dyDescent="0.2">
      <c r="A751" s="252" t="s">
        <v>756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3.33</v>
      </c>
      <c r="I751" s="116">
        <f t="shared" si="127"/>
        <v>13.32</v>
      </c>
      <c r="J751" s="116">
        <f t="shared" si="128"/>
        <v>0</v>
      </c>
      <c r="K751" s="116"/>
    </row>
    <row r="752" spans="1:11" x14ac:dyDescent="0.2">
      <c r="A752" s="252" t="s">
        <v>756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3.33</v>
      </c>
      <c r="I752" s="116">
        <f t="shared" si="127"/>
        <v>46.62</v>
      </c>
      <c r="J752" s="116">
        <f t="shared" si="128"/>
        <v>0</v>
      </c>
      <c r="K752" s="116"/>
    </row>
    <row r="753" spans="1:11" ht="25.5" x14ac:dyDescent="0.2">
      <c r="A753" s="252" t="s">
        <v>756</v>
      </c>
      <c r="B753" s="109" t="s">
        <v>639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105.07</v>
      </c>
      <c r="I753" s="116">
        <f t="shared" si="127"/>
        <v>420.28</v>
      </c>
      <c r="J753" s="116">
        <f t="shared" si="128"/>
        <v>0</v>
      </c>
      <c r="K753" s="116"/>
    </row>
    <row r="754" spans="1:11" ht="25.5" x14ac:dyDescent="0.2">
      <c r="A754" s="252" t="s">
        <v>756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52.33</v>
      </c>
      <c r="I754" s="116">
        <f t="shared" si="127"/>
        <v>156.99</v>
      </c>
      <c r="J754" s="116">
        <f t="shared" si="128"/>
        <v>0</v>
      </c>
      <c r="K754" s="116"/>
    </row>
    <row r="755" spans="1:11" x14ac:dyDescent="0.2">
      <c r="A755" s="252" t="s">
        <v>756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52.33</v>
      </c>
      <c r="I755" s="116">
        <f t="shared" si="127"/>
        <v>156.99</v>
      </c>
      <c r="J755" s="116">
        <f t="shared" si="128"/>
        <v>0</v>
      </c>
      <c r="K755" s="116"/>
    </row>
    <row r="756" spans="1:11" x14ac:dyDescent="0.2">
      <c r="A756" s="252" t="s">
        <v>756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40.39</v>
      </c>
      <c r="I756" s="116">
        <f t="shared" si="127"/>
        <v>121.17</v>
      </c>
      <c r="J756" s="116">
        <f t="shared" si="128"/>
        <v>0</v>
      </c>
      <c r="K756" s="116"/>
    </row>
    <row r="757" spans="1:11" x14ac:dyDescent="0.2">
      <c r="A757" s="252" t="s">
        <v>756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36.47</v>
      </c>
      <c r="I757" s="116">
        <f t="shared" si="127"/>
        <v>36.47</v>
      </c>
      <c r="J757" s="116">
        <f t="shared" si="128"/>
        <v>0</v>
      </c>
      <c r="K757" s="119"/>
    </row>
    <row r="758" spans="1:11" x14ac:dyDescent="0.2">
      <c r="A758" s="252" t="s">
        <v>756</v>
      </c>
      <c r="B758" s="102" t="s">
        <v>640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9.86</v>
      </c>
      <c r="I758" s="116">
        <f t="shared" si="127"/>
        <v>9.86</v>
      </c>
      <c r="J758" s="116">
        <f t="shared" si="128"/>
        <v>0</v>
      </c>
      <c r="K758" s="116"/>
    </row>
    <row r="759" spans="1:11" ht="25.5" x14ac:dyDescent="0.2">
      <c r="A759" s="252" t="s">
        <v>756</v>
      </c>
      <c r="B759" s="102" t="s">
        <v>637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42.04</v>
      </c>
      <c r="I759" s="116">
        <f t="shared" si="127"/>
        <v>126.12</v>
      </c>
      <c r="J759" s="116">
        <f t="shared" si="128"/>
        <v>0</v>
      </c>
      <c r="K759" s="116"/>
    </row>
    <row r="760" spans="1:11" ht="25.5" x14ac:dyDescent="0.2">
      <c r="A760" s="252" t="s">
        <v>756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13.86</v>
      </c>
      <c r="I760" s="116">
        <f t="shared" si="127"/>
        <v>27.72</v>
      </c>
      <c r="J760" s="116">
        <f t="shared" si="128"/>
        <v>0</v>
      </c>
      <c r="K760" s="116"/>
    </row>
    <row r="761" spans="1:11" ht="25.5" x14ac:dyDescent="0.2">
      <c r="A761" s="252" t="s">
        <v>756</v>
      </c>
      <c r="B761" s="102" t="s">
        <v>652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13.7</v>
      </c>
      <c r="I761" s="116">
        <f t="shared" si="127"/>
        <v>109.6</v>
      </c>
      <c r="J761" s="116">
        <f t="shared" si="128"/>
        <v>0</v>
      </c>
      <c r="K761" s="116"/>
    </row>
    <row r="762" spans="1:11" ht="25.5" x14ac:dyDescent="0.2">
      <c r="A762" s="252" t="s">
        <v>756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59.75</v>
      </c>
      <c r="I762" s="116">
        <f t="shared" si="127"/>
        <v>179.25</v>
      </c>
      <c r="J762" s="116">
        <f t="shared" si="128"/>
        <v>0</v>
      </c>
      <c r="K762" s="116"/>
    </row>
    <row r="763" spans="1:11" x14ac:dyDescent="0.2">
      <c r="A763" s="252" t="s">
        <v>756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33.85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756</v>
      </c>
      <c r="B764" s="109" t="s">
        <v>787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157.35</v>
      </c>
      <c r="I764" s="116">
        <f t="shared" si="127"/>
        <v>676.61</v>
      </c>
      <c r="J764" s="116">
        <f t="shared" si="128"/>
        <v>0</v>
      </c>
      <c r="K764" s="116"/>
    </row>
    <row r="765" spans="1:11" x14ac:dyDescent="0.2">
      <c r="A765" s="252" t="s">
        <v>756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23.38</v>
      </c>
      <c r="I765" s="116">
        <f t="shared" si="127"/>
        <v>46.76</v>
      </c>
      <c r="J765" s="116">
        <f t="shared" si="128"/>
        <v>0</v>
      </c>
      <c r="K765" s="116"/>
    </row>
    <row r="766" spans="1:11" x14ac:dyDescent="0.2">
      <c r="A766" s="252" t="s">
        <v>756</v>
      </c>
      <c r="B766" s="102" t="s">
        <v>642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11.54</v>
      </c>
      <c r="I766" s="116">
        <f t="shared" si="127"/>
        <v>34.619999999999997</v>
      </c>
      <c r="J766" s="116">
        <f t="shared" si="128"/>
        <v>0</v>
      </c>
      <c r="K766" s="116"/>
    </row>
    <row r="767" spans="1:11" x14ac:dyDescent="0.2">
      <c r="A767" s="252" t="s">
        <v>756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357.37</v>
      </c>
      <c r="I767" s="116">
        <f t="shared" si="127"/>
        <v>1072.1099999999999</v>
      </c>
      <c r="J767" s="116">
        <f t="shared" si="128"/>
        <v>0</v>
      </c>
      <c r="K767" s="116"/>
    </row>
    <row r="768" spans="1:11" x14ac:dyDescent="0.2">
      <c r="A768" s="252" t="s">
        <v>756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267.02</v>
      </c>
      <c r="I768" s="116">
        <f t="shared" si="127"/>
        <v>801.06</v>
      </c>
      <c r="J768" s="116">
        <f t="shared" si="128"/>
        <v>0</v>
      </c>
      <c r="K768" s="116"/>
    </row>
    <row r="769" spans="1:11" ht="25.5" x14ac:dyDescent="0.2">
      <c r="A769" s="252" t="s">
        <v>756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SUMIF('Lote-07_RDRA_34,5kV'!$B$10:$B$123,Composições!B771,'Lote-07_RDRA_34,5kV'!$D$10:$D$123)</f>
        <v>26</v>
      </c>
      <c r="G771" s="241"/>
      <c r="H771" s="240"/>
      <c r="I771" s="241">
        <f>SUM(I772:I789)</f>
        <v>3194.33</v>
      </c>
      <c r="J771" s="241">
        <f>SUM(J772:J789)</f>
        <v>83052.58</v>
      </c>
      <c r="K771" s="241">
        <v>9.36</v>
      </c>
    </row>
    <row r="772" spans="1:11" x14ac:dyDescent="0.2">
      <c r="A772" s="252" t="s">
        <v>756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130</v>
      </c>
      <c r="G772" s="254">
        <v>5</v>
      </c>
      <c r="H772" s="255">
        <f>VLOOKUP(B772,Insumos!$A$2:$C$204,3,FALSE)</f>
        <v>3.33</v>
      </c>
      <c r="I772" s="254">
        <f t="shared" ref="I772:I789" si="130">H772*G772</f>
        <v>16.649999999999999</v>
      </c>
      <c r="J772" s="116">
        <f t="shared" ref="J772:J788" si="131">F772*H772</f>
        <v>432.9</v>
      </c>
      <c r="K772" s="254"/>
    </row>
    <row r="773" spans="1:11" ht="25.5" x14ac:dyDescent="0.2">
      <c r="A773" s="252" t="s">
        <v>756</v>
      </c>
      <c r="B773" s="109" t="s">
        <v>639</v>
      </c>
      <c r="C773" s="118" t="s">
        <v>509</v>
      </c>
      <c r="D773" s="254" t="s">
        <v>32</v>
      </c>
      <c r="E773" s="116"/>
      <c r="F773" s="116">
        <f t="shared" si="129"/>
        <v>104</v>
      </c>
      <c r="G773" s="254">
        <v>4</v>
      </c>
      <c r="H773" s="255">
        <f>VLOOKUP(B773,Insumos!$A$2:$C$204,3,FALSE)</f>
        <v>105.07</v>
      </c>
      <c r="I773" s="254">
        <f t="shared" si="130"/>
        <v>420.28</v>
      </c>
      <c r="J773" s="116">
        <f t="shared" si="131"/>
        <v>10927.28</v>
      </c>
      <c r="K773" s="254"/>
    </row>
    <row r="774" spans="1:11" ht="25.5" x14ac:dyDescent="0.2">
      <c r="A774" s="252" t="s">
        <v>756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78</v>
      </c>
      <c r="G774" s="254">
        <v>3</v>
      </c>
      <c r="H774" s="255">
        <f>VLOOKUP(B774,Insumos!$A$2:$C$204,3,FALSE)</f>
        <v>25.34</v>
      </c>
      <c r="I774" s="254">
        <f t="shared" si="130"/>
        <v>76.02</v>
      </c>
      <c r="J774" s="116">
        <f t="shared" si="131"/>
        <v>1976.52</v>
      </c>
      <c r="K774" s="254"/>
    </row>
    <row r="775" spans="1:11" ht="25.5" x14ac:dyDescent="0.2">
      <c r="A775" s="252" t="s">
        <v>756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52.33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756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26</v>
      </c>
      <c r="G776" s="254">
        <v>1</v>
      </c>
      <c r="H776" s="255">
        <f>VLOOKUP(B776,Insumos!$A$2:$C$204,3,FALSE)</f>
        <v>52.33</v>
      </c>
      <c r="I776" s="254">
        <f t="shared" si="130"/>
        <v>52.33</v>
      </c>
      <c r="J776" s="116">
        <f t="shared" si="131"/>
        <v>1360.58</v>
      </c>
      <c r="K776" s="254"/>
    </row>
    <row r="777" spans="1:11" x14ac:dyDescent="0.2">
      <c r="A777" s="252" t="s">
        <v>756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26</v>
      </c>
      <c r="G777" s="254">
        <v>1</v>
      </c>
      <c r="H777" s="255">
        <f>VLOOKUP(B777,Insumos!$A$2:$C$204,3,FALSE)</f>
        <v>36.47</v>
      </c>
      <c r="I777" s="254">
        <f t="shared" si="130"/>
        <v>36.47</v>
      </c>
      <c r="J777" s="116">
        <f t="shared" si="131"/>
        <v>948.22</v>
      </c>
      <c r="K777" s="254"/>
    </row>
    <row r="778" spans="1:11" x14ac:dyDescent="0.2">
      <c r="A778" s="252" t="s">
        <v>756</v>
      </c>
      <c r="B778" s="253" t="s">
        <v>640</v>
      </c>
      <c r="C778" s="118" t="s">
        <v>509</v>
      </c>
      <c r="D778" s="254" t="s">
        <v>32</v>
      </c>
      <c r="E778" s="116"/>
      <c r="F778" s="116">
        <f t="shared" si="129"/>
        <v>26</v>
      </c>
      <c r="G778" s="254">
        <v>1</v>
      </c>
      <c r="H778" s="255">
        <f>VLOOKUP(B778,Insumos!$A$2:$C$204,3,FALSE)</f>
        <v>9.86</v>
      </c>
      <c r="I778" s="254">
        <f t="shared" si="130"/>
        <v>9.86</v>
      </c>
      <c r="J778" s="116">
        <f t="shared" si="131"/>
        <v>256.36</v>
      </c>
      <c r="K778" s="254"/>
    </row>
    <row r="779" spans="1:11" ht="25.5" x14ac:dyDescent="0.2">
      <c r="A779" s="252" t="s">
        <v>756</v>
      </c>
      <c r="B779" s="102" t="s">
        <v>637</v>
      </c>
      <c r="C779" s="118" t="s">
        <v>509</v>
      </c>
      <c r="D779" s="254" t="s">
        <v>32</v>
      </c>
      <c r="E779" s="116"/>
      <c r="F779" s="116">
        <f t="shared" si="129"/>
        <v>26</v>
      </c>
      <c r="G779" s="116">
        <v>1</v>
      </c>
      <c r="H779" s="255">
        <f>VLOOKUP(B779,Insumos!$A$2:$C$204,3,FALSE)</f>
        <v>42.04</v>
      </c>
      <c r="I779" s="254">
        <f t="shared" si="130"/>
        <v>42.04</v>
      </c>
      <c r="J779" s="116">
        <f t="shared" si="131"/>
        <v>1093.04</v>
      </c>
      <c r="K779" s="254"/>
    </row>
    <row r="780" spans="1:11" ht="25.5" x14ac:dyDescent="0.2">
      <c r="A780" s="252" t="s">
        <v>756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26</v>
      </c>
      <c r="G780" s="254">
        <v>1</v>
      </c>
      <c r="H780" s="255">
        <f>VLOOKUP(B780,Insumos!$A$2:$C$204,3,FALSE)</f>
        <v>13.86</v>
      </c>
      <c r="I780" s="254">
        <f t="shared" si="130"/>
        <v>13.86</v>
      </c>
      <c r="J780" s="116">
        <f t="shared" si="131"/>
        <v>360.36</v>
      </c>
      <c r="K780" s="254"/>
    </row>
    <row r="781" spans="1:11" ht="25.5" x14ac:dyDescent="0.2">
      <c r="A781" s="252" t="s">
        <v>756</v>
      </c>
      <c r="B781" s="253" t="s">
        <v>652</v>
      </c>
      <c r="C781" s="118" t="s">
        <v>509</v>
      </c>
      <c r="D781" s="254" t="s">
        <v>32</v>
      </c>
      <c r="E781" s="116"/>
      <c r="F781" s="116">
        <f t="shared" si="129"/>
        <v>208</v>
      </c>
      <c r="G781" s="254">
        <v>8</v>
      </c>
      <c r="H781" s="255">
        <f>VLOOKUP(B781,Insumos!$A$2:$C$204,3,FALSE)</f>
        <v>13.7</v>
      </c>
      <c r="I781" s="254">
        <f t="shared" si="130"/>
        <v>109.6</v>
      </c>
      <c r="J781" s="116">
        <f t="shared" si="131"/>
        <v>2849.6</v>
      </c>
      <c r="K781" s="254"/>
    </row>
    <row r="782" spans="1:11" ht="25.5" x14ac:dyDescent="0.2">
      <c r="A782" s="252" t="s">
        <v>756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26</v>
      </c>
      <c r="G782" s="254">
        <v>1</v>
      </c>
      <c r="H782" s="255">
        <f>VLOOKUP(B782,Insumos!$A$2:$C$204,3,FALSE)</f>
        <v>59.75</v>
      </c>
      <c r="I782" s="254">
        <f t="shared" si="130"/>
        <v>59.75</v>
      </c>
      <c r="J782" s="116">
        <f t="shared" si="131"/>
        <v>1553.5</v>
      </c>
      <c r="K782" s="254"/>
    </row>
    <row r="783" spans="1:11" x14ac:dyDescent="0.2">
      <c r="A783" s="252" t="s">
        <v>756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26</v>
      </c>
      <c r="G783" s="254">
        <v>1</v>
      </c>
      <c r="H783" s="255">
        <f>VLOOKUP(B783,Insumos!$A$2:$C$204,3,FALSE)</f>
        <v>23.38</v>
      </c>
      <c r="I783" s="254">
        <f t="shared" si="130"/>
        <v>23.38</v>
      </c>
      <c r="J783" s="116">
        <f t="shared" si="131"/>
        <v>607.88</v>
      </c>
      <c r="K783" s="254"/>
    </row>
    <row r="784" spans="1:11" ht="25.5" x14ac:dyDescent="0.2">
      <c r="A784" s="252" t="s">
        <v>756</v>
      </c>
      <c r="B784" s="109" t="s">
        <v>788</v>
      </c>
      <c r="C784" s="118" t="s">
        <v>509</v>
      </c>
      <c r="D784" s="254" t="s">
        <v>30</v>
      </c>
      <c r="E784" s="116"/>
      <c r="F784" s="116">
        <f t="shared" si="129"/>
        <v>130</v>
      </c>
      <c r="G784" s="254">
        <v>5</v>
      </c>
      <c r="H784" s="255">
        <f>VLOOKUP(B784,Insumos!$A$2:$C$204,3,FALSE)</f>
        <v>102.38</v>
      </c>
      <c r="I784" s="254">
        <f t="shared" si="130"/>
        <v>511.9</v>
      </c>
      <c r="J784" s="116">
        <f t="shared" si="131"/>
        <v>13309.4</v>
      </c>
      <c r="K784" s="254"/>
    </row>
    <row r="785" spans="1:11" x14ac:dyDescent="0.2">
      <c r="A785" s="252" t="s">
        <v>756</v>
      </c>
      <c r="B785" s="253" t="s">
        <v>641</v>
      </c>
      <c r="C785" s="118" t="s">
        <v>509</v>
      </c>
      <c r="D785" s="254" t="s">
        <v>30</v>
      </c>
      <c r="E785" s="116"/>
      <c r="F785" s="116">
        <f t="shared" si="129"/>
        <v>26</v>
      </c>
      <c r="G785" s="254">
        <v>1</v>
      </c>
      <c r="H785" s="255">
        <f>VLOOKUP(B785,Insumos!$A$2:$C$204,3,FALSE)</f>
        <v>11.54</v>
      </c>
      <c r="I785" s="254">
        <f t="shared" si="130"/>
        <v>11.54</v>
      </c>
      <c r="J785" s="116">
        <f t="shared" si="131"/>
        <v>300.04000000000002</v>
      </c>
      <c r="K785" s="254"/>
    </row>
    <row r="786" spans="1:11" x14ac:dyDescent="0.2">
      <c r="A786" s="252" t="s">
        <v>756</v>
      </c>
      <c r="B786" s="253" t="s">
        <v>715</v>
      </c>
      <c r="C786" s="118" t="s">
        <v>509</v>
      </c>
      <c r="D786" s="254" t="s">
        <v>32</v>
      </c>
      <c r="E786" s="116"/>
      <c r="F786" s="116">
        <f t="shared" si="129"/>
        <v>26</v>
      </c>
      <c r="G786" s="254">
        <v>1</v>
      </c>
      <c r="H786" s="255">
        <f>VLOOKUP(B786,Insumos!$A$2:$C$204,3,FALSE)</f>
        <v>877.7</v>
      </c>
      <c r="I786" s="254">
        <f t="shared" si="130"/>
        <v>877.7</v>
      </c>
      <c r="J786" s="116">
        <f t="shared" si="131"/>
        <v>22820.2</v>
      </c>
      <c r="K786" s="254"/>
    </row>
    <row r="787" spans="1:11" x14ac:dyDescent="0.2">
      <c r="A787" s="252" t="s">
        <v>756</v>
      </c>
      <c r="B787" s="253" t="s">
        <v>717</v>
      </c>
      <c r="C787" s="118" t="s">
        <v>509</v>
      </c>
      <c r="D787" s="254" t="s">
        <v>32</v>
      </c>
      <c r="E787" s="116"/>
      <c r="F787" s="116">
        <f t="shared" si="129"/>
        <v>26</v>
      </c>
      <c r="G787" s="254">
        <v>1</v>
      </c>
      <c r="H787" s="255">
        <f>VLOOKUP(B787,Insumos!$A$2:$C$204,3,FALSE)</f>
        <v>819.12</v>
      </c>
      <c r="I787" s="254">
        <f t="shared" si="130"/>
        <v>819.12</v>
      </c>
      <c r="J787" s="116">
        <f t="shared" si="131"/>
        <v>21297.119999999999</v>
      </c>
      <c r="K787" s="254"/>
    </row>
    <row r="788" spans="1:11" ht="25.5" x14ac:dyDescent="0.2">
      <c r="A788" s="252" t="s">
        <v>756</v>
      </c>
      <c r="B788" s="109" t="s">
        <v>649</v>
      </c>
      <c r="C788" s="118" t="s">
        <v>509</v>
      </c>
      <c r="D788" s="254" t="s">
        <v>32</v>
      </c>
      <c r="E788" s="116"/>
      <c r="F788" s="116">
        <f t="shared" si="129"/>
        <v>26</v>
      </c>
      <c r="G788" s="254">
        <v>1</v>
      </c>
      <c r="H788" s="255">
        <f>VLOOKUP(B788,Insumos!$A$2:$C$204,3,FALSE)</f>
        <v>113.83</v>
      </c>
      <c r="I788" s="254">
        <f t="shared" si="130"/>
        <v>113.83</v>
      </c>
      <c r="J788" s="116">
        <f t="shared" si="131"/>
        <v>2959.58</v>
      </c>
      <c r="K788" s="254"/>
    </row>
    <row r="789" spans="1:11" ht="25.5" x14ac:dyDescent="0.2">
      <c r="A789" s="252" t="s">
        <v>756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SUMIF('Lote-07_RDRA_34,5kV'!$B$10:$B$123,Composições!B791,'Lote-07_RDRA_34,5kV'!$D$10:$D$123)</f>
        <v>1</v>
      </c>
      <c r="G791" s="241"/>
      <c r="H791" s="240"/>
      <c r="I791" s="241">
        <f>SUM(I792:I809)</f>
        <v>3194.33</v>
      </c>
      <c r="J791" s="241">
        <f>SUM(J792:J809)</f>
        <v>3194.33</v>
      </c>
      <c r="K791" s="241">
        <v>9.36</v>
      </c>
    </row>
    <row r="792" spans="1:11" x14ac:dyDescent="0.2">
      <c r="A792" s="252" t="s">
        <v>756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5</v>
      </c>
      <c r="G792" s="254">
        <v>5</v>
      </c>
      <c r="H792" s="255">
        <f>VLOOKUP(B792,Insumos!$A$2:$C$204,3,FALSE)</f>
        <v>3.33</v>
      </c>
      <c r="I792" s="254">
        <f t="shared" ref="I792:I809" si="133">H792*G792</f>
        <v>16.649999999999999</v>
      </c>
      <c r="J792" s="116">
        <f t="shared" ref="J792:J808" si="134">F792*H792</f>
        <v>16.649999999999999</v>
      </c>
      <c r="K792" s="254"/>
    </row>
    <row r="793" spans="1:11" ht="25.5" x14ac:dyDescent="0.2">
      <c r="A793" s="252" t="s">
        <v>756</v>
      </c>
      <c r="B793" s="109" t="s">
        <v>639</v>
      </c>
      <c r="C793" s="118" t="s">
        <v>509</v>
      </c>
      <c r="D793" s="254" t="s">
        <v>32</v>
      </c>
      <c r="E793" s="116"/>
      <c r="F793" s="116">
        <f t="shared" si="132"/>
        <v>4</v>
      </c>
      <c r="G793" s="254">
        <v>4</v>
      </c>
      <c r="H793" s="255">
        <f>VLOOKUP(B793,Insumos!$A$2:$C$204,3,FALSE)</f>
        <v>105.07</v>
      </c>
      <c r="I793" s="254">
        <f t="shared" si="133"/>
        <v>420.28</v>
      </c>
      <c r="J793" s="116">
        <f t="shared" si="134"/>
        <v>420.28</v>
      </c>
      <c r="K793" s="254"/>
    </row>
    <row r="794" spans="1:11" ht="25.5" x14ac:dyDescent="0.2">
      <c r="A794" s="252" t="s">
        <v>756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3</v>
      </c>
      <c r="G794" s="254">
        <v>3</v>
      </c>
      <c r="H794" s="255">
        <f>VLOOKUP(B794,Insumos!$A$2:$C$204,3,FALSE)</f>
        <v>25.34</v>
      </c>
      <c r="I794" s="254">
        <f t="shared" si="133"/>
        <v>76.02</v>
      </c>
      <c r="J794" s="116">
        <f t="shared" si="134"/>
        <v>76.02</v>
      </c>
      <c r="K794" s="254"/>
    </row>
    <row r="795" spans="1:11" ht="25.5" x14ac:dyDescent="0.2">
      <c r="A795" s="252" t="s">
        <v>756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52.33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756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1</v>
      </c>
      <c r="G796" s="254">
        <v>1</v>
      </c>
      <c r="H796" s="255">
        <f>VLOOKUP(B796,Insumos!$A$2:$C$204,3,FALSE)</f>
        <v>52.33</v>
      </c>
      <c r="I796" s="254">
        <f t="shared" si="133"/>
        <v>52.33</v>
      </c>
      <c r="J796" s="116">
        <f t="shared" si="134"/>
        <v>52.33</v>
      </c>
      <c r="K796" s="254"/>
    </row>
    <row r="797" spans="1:11" x14ac:dyDescent="0.2">
      <c r="A797" s="252" t="s">
        <v>756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1</v>
      </c>
      <c r="G797" s="254">
        <v>1</v>
      </c>
      <c r="H797" s="255">
        <f>VLOOKUP(B797,Insumos!$A$2:$C$204,3,FALSE)</f>
        <v>36.47</v>
      </c>
      <c r="I797" s="254">
        <f t="shared" si="133"/>
        <v>36.47</v>
      </c>
      <c r="J797" s="116">
        <f t="shared" si="134"/>
        <v>36.47</v>
      </c>
      <c r="K797" s="254"/>
    </row>
    <row r="798" spans="1:11" x14ac:dyDescent="0.2">
      <c r="A798" s="252" t="s">
        <v>756</v>
      </c>
      <c r="B798" s="253" t="s">
        <v>640</v>
      </c>
      <c r="C798" s="118" t="s">
        <v>509</v>
      </c>
      <c r="D798" s="254" t="s">
        <v>32</v>
      </c>
      <c r="E798" s="116"/>
      <c r="F798" s="116">
        <f t="shared" si="132"/>
        <v>1</v>
      </c>
      <c r="G798" s="254">
        <v>1</v>
      </c>
      <c r="H798" s="255">
        <f>VLOOKUP(B798,Insumos!$A$2:$C$204,3,FALSE)</f>
        <v>9.86</v>
      </c>
      <c r="I798" s="254">
        <f t="shared" si="133"/>
        <v>9.86</v>
      </c>
      <c r="J798" s="116">
        <f t="shared" si="134"/>
        <v>9.86</v>
      </c>
      <c r="K798" s="254"/>
    </row>
    <row r="799" spans="1:11" ht="25.5" x14ac:dyDescent="0.2">
      <c r="A799" s="252" t="s">
        <v>756</v>
      </c>
      <c r="B799" s="102" t="s">
        <v>637</v>
      </c>
      <c r="C799" s="118" t="s">
        <v>509</v>
      </c>
      <c r="D799" s="254" t="s">
        <v>32</v>
      </c>
      <c r="E799" s="116"/>
      <c r="F799" s="116">
        <f t="shared" si="132"/>
        <v>1</v>
      </c>
      <c r="G799" s="116">
        <v>1</v>
      </c>
      <c r="H799" s="255">
        <f>VLOOKUP(B799,Insumos!$A$2:$C$204,3,FALSE)</f>
        <v>42.04</v>
      </c>
      <c r="I799" s="254">
        <f t="shared" si="133"/>
        <v>42.04</v>
      </c>
      <c r="J799" s="116">
        <f t="shared" si="134"/>
        <v>42.04</v>
      </c>
      <c r="K799" s="254"/>
    </row>
    <row r="800" spans="1:11" ht="25.5" x14ac:dyDescent="0.2">
      <c r="A800" s="252" t="s">
        <v>756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1</v>
      </c>
      <c r="G800" s="254">
        <v>1</v>
      </c>
      <c r="H800" s="255">
        <f>VLOOKUP(B800,Insumos!$A$2:$C$204,3,FALSE)</f>
        <v>13.86</v>
      </c>
      <c r="I800" s="254">
        <f t="shared" si="133"/>
        <v>13.86</v>
      </c>
      <c r="J800" s="116">
        <f t="shared" si="134"/>
        <v>13.86</v>
      </c>
      <c r="K800" s="254"/>
    </row>
    <row r="801" spans="1:11" ht="25.5" x14ac:dyDescent="0.2">
      <c r="A801" s="252" t="s">
        <v>756</v>
      </c>
      <c r="B801" s="253" t="s">
        <v>652</v>
      </c>
      <c r="C801" s="118" t="s">
        <v>509</v>
      </c>
      <c r="D801" s="254" t="s">
        <v>32</v>
      </c>
      <c r="E801" s="116"/>
      <c r="F801" s="116">
        <f t="shared" si="132"/>
        <v>8</v>
      </c>
      <c r="G801" s="254">
        <v>8</v>
      </c>
      <c r="H801" s="255">
        <f>VLOOKUP(B801,Insumos!$A$2:$C$204,3,FALSE)</f>
        <v>13.7</v>
      </c>
      <c r="I801" s="254">
        <f t="shared" si="133"/>
        <v>109.6</v>
      </c>
      <c r="J801" s="116">
        <f t="shared" si="134"/>
        <v>109.6</v>
      </c>
      <c r="K801" s="254"/>
    </row>
    <row r="802" spans="1:11" ht="25.5" x14ac:dyDescent="0.2">
      <c r="A802" s="252" t="s">
        <v>756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1</v>
      </c>
      <c r="G802" s="254">
        <v>1</v>
      </c>
      <c r="H802" s="255">
        <f>VLOOKUP(B802,Insumos!$A$2:$C$204,3,FALSE)</f>
        <v>59.75</v>
      </c>
      <c r="I802" s="254">
        <f t="shared" si="133"/>
        <v>59.75</v>
      </c>
      <c r="J802" s="116">
        <f t="shared" si="134"/>
        <v>59.75</v>
      </c>
      <c r="K802" s="254"/>
    </row>
    <row r="803" spans="1:11" x14ac:dyDescent="0.2">
      <c r="A803" s="252" t="s">
        <v>756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1</v>
      </c>
      <c r="G803" s="254">
        <v>1</v>
      </c>
      <c r="H803" s="255">
        <f>VLOOKUP(B803,Insumos!$A$2:$C$204,3,FALSE)</f>
        <v>23.38</v>
      </c>
      <c r="I803" s="254">
        <f t="shared" si="133"/>
        <v>23.38</v>
      </c>
      <c r="J803" s="116">
        <f t="shared" si="134"/>
        <v>23.38</v>
      </c>
      <c r="K803" s="254"/>
    </row>
    <row r="804" spans="1:11" ht="25.5" x14ac:dyDescent="0.2">
      <c r="A804" s="252" t="s">
        <v>756</v>
      </c>
      <c r="B804" s="109" t="s">
        <v>788</v>
      </c>
      <c r="C804" s="118" t="s">
        <v>509</v>
      </c>
      <c r="D804" s="254" t="s">
        <v>30</v>
      </c>
      <c r="E804" s="116"/>
      <c r="F804" s="116">
        <f t="shared" si="132"/>
        <v>5</v>
      </c>
      <c r="G804" s="254">
        <v>5</v>
      </c>
      <c r="H804" s="255">
        <f>VLOOKUP(B804,Insumos!$A$2:$C$204,3,FALSE)</f>
        <v>102.38</v>
      </c>
      <c r="I804" s="254">
        <f t="shared" si="133"/>
        <v>511.9</v>
      </c>
      <c r="J804" s="116">
        <f t="shared" si="134"/>
        <v>511.9</v>
      </c>
      <c r="K804" s="254"/>
    </row>
    <row r="805" spans="1:11" x14ac:dyDescent="0.2">
      <c r="A805" s="252" t="s">
        <v>756</v>
      </c>
      <c r="B805" s="253" t="s">
        <v>641</v>
      </c>
      <c r="C805" s="118" t="s">
        <v>509</v>
      </c>
      <c r="D805" s="254" t="s">
        <v>32</v>
      </c>
      <c r="E805" s="116"/>
      <c r="F805" s="116">
        <f t="shared" si="132"/>
        <v>1</v>
      </c>
      <c r="G805" s="254">
        <v>1</v>
      </c>
      <c r="H805" s="255">
        <f>VLOOKUP(B805,Insumos!$A$2:$C$204,3,FALSE)</f>
        <v>11.54</v>
      </c>
      <c r="I805" s="254">
        <f t="shared" si="133"/>
        <v>11.54</v>
      </c>
      <c r="J805" s="116">
        <f t="shared" si="134"/>
        <v>11.54</v>
      </c>
      <c r="K805" s="254"/>
    </row>
    <row r="806" spans="1:11" s="106" customFormat="1" x14ac:dyDescent="0.2">
      <c r="A806" s="252" t="s">
        <v>756</v>
      </c>
      <c r="B806" s="253" t="s">
        <v>715</v>
      </c>
      <c r="C806" s="118" t="s">
        <v>509</v>
      </c>
      <c r="D806" s="254" t="s">
        <v>32</v>
      </c>
      <c r="E806" s="116"/>
      <c r="F806" s="116">
        <f t="shared" si="132"/>
        <v>1</v>
      </c>
      <c r="G806" s="254">
        <v>1</v>
      </c>
      <c r="H806" s="255">
        <f>VLOOKUP(B806,Insumos!$A$2:$C$204,3,FALSE)</f>
        <v>877.7</v>
      </c>
      <c r="I806" s="254">
        <f t="shared" si="133"/>
        <v>877.7</v>
      </c>
      <c r="J806" s="116">
        <f t="shared" si="134"/>
        <v>877.7</v>
      </c>
      <c r="K806" s="254"/>
    </row>
    <row r="807" spans="1:11" s="106" customFormat="1" x14ac:dyDescent="0.2">
      <c r="A807" s="252" t="s">
        <v>756</v>
      </c>
      <c r="B807" s="253" t="s">
        <v>717</v>
      </c>
      <c r="C807" s="118" t="s">
        <v>509</v>
      </c>
      <c r="D807" s="254" t="s">
        <v>32</v>
      </c>
      <c r="E807" s="116"/>
      <c r="F807" s="116">
        <f t="shared" si="132"/>
        <v>1</v>
      </c>
      <c r="G807" s="254">
        <v>1</v>
      </c>
      <c r="H807" s="255">
        <f>VLOOKUP(B807,Insumos!$A$2:$C$204,3,FALSE)</f>
        <v>819.12</v>
      </c>
      <c r="I807" s="254">
        <f t="shared" si="133"/>
        <v>819.12</v>
      </c>
      <c r="J807" s="116">
        <f t="shared" si="134"/>
        <v>819.12</v>
      </c>
      <c r="K807" s="254"/>
    </row>
    <row r="808" spans="1:11" ht="25.5" x14ac:dyDescent="0.2">
      <c r="A808" s="252" t="s">
        <v>756</v>
      </c>
      <c r="B808" s="109" t="s">
        <v>649</v>
      </c>
      <c r="C808" s="118" t="s">
        <v>509</v>
      </c>
      <c r="D808" s="254" t="s">
        <v>32</v>
      </c>
      <c r="E808" s="116"/>
      <c r="F808" s="116">
        <f t="shared" si="132"/>
        <v>1</v>
      </c>
      <c r="G808" s="254">
        <v>1</v>
      </c>
      <c r="H808" s="255">
        <f>VLOOKUP(B808,Insumos!$A$2:$C$204,3,FALSE)</f>
        <v>113.83</v>
      </c>
      <c r="I808" s="254">
        <f t="shared" si="133"/>
        <v>113.83</v>
      </c>
      <c r="J808" s="116">
        <f t="shared" si="134"/>
        <v>113.83</v>
      </c>
      <c r="K808" s="254"/>
    </row>
    <row r="809" spans="1:11" ht="25.5" x14ac:dyDescent="0.2">
      <c r="A809" s="252" t="s">
        <v>756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780</v>
      </c>
      <c r="C811" s="118" t="s">
        <v>509</v>
      </c>
      <c r="D811" s="240" t="s">
        <v>509</v>
      </c>
      <c r="E811" s="100"/>
      <c r="F811" s="241">
        <f>SUMIF('Lote-07_RDRA_34,5kV'!$B$10:$B$123,Composições!B811,'Lote-07_RDRA_34,5kV'!$D$10:$D$123)</f>
        <v>7</v>
      </c>
      <c r="G811" s="241"/>
      <c r="H811" s="240"/>
      <c r="I811" s="241">
        <f>SUM(I812:I829)</f>
        <v>3194.33</v>
      </c>
      <c r="J811" s="241">
        <f>SUM(J812:J829)</f>
        <v>22360.31</v>
      </c>
      <c r="K811" s="241">
        <v>9.36</v>
      </c>
    </row>
    <row r="812" spans="1:11" x14ac:dyDescent="0.2">
      <c r="A812" s="252" t="s">
        <v>756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35</v>
      </c>
      <c r="G812" s="116">
        <v>5</v>
      </c>
      <c r="H812" s="120">
        <f>VLOOKUP(B812,Insumos!$A$2:$C$204,3,FALSE)</f>
        <v>3.33</v>
      </c>
      <c r="I812" s="116">
        <f t="shared" ref="I812:I829" si="136">H812*G812</f>
        <v>16.649999999999999</v>
      </c>
      <c r="J812" s="116">
        <f t="shared" ref="J812:J828" si="137">F812*H812</f>
        <v>116.55</v>
      </c>
      <c r="K812" s="116"/>
    </row>
    <row r="813" spans="1:11" ht="25.5" x14ac:dyDescent="0.2">
      <c r="A813" s="252" t="s">
        <v>756</v>
      </c>
      <c r="B813" s="109" t="s">
        <v>639</v>
      </c>
      <c r="C813" s="118" t="s">
        <v>509</v>
      </c>
      <c r="D813" s="116" t="s">
        <v>32</v>
      </c>
      <c r="E813" s="116"/>
      <c r="F813" s="116">
        <f t="shared" si="135"/>
        <v>28</v>
      </c>
      <c r="G813" s="116">
        <v>4</v>
      </c>
      <c r="H813" s="120">
        <f>VLOOKUP(B813,Insumos!$A$2:$C$204,3,FALSE)</f>
        <v>105.07</v>
      </c>
      <c r="I813" s="116">
        <f t="shared" si="136"/>
        <v>420.28</v>
      </c>
      <c r="J813" s="116">
        <f t="shared" si="137"/>
        <v>2941.96</v>
      </c>
      <c r="K813" s="116"/>
    </row>
    <row r="814" spans="1:11" ht="25.5" x14ac:dyDescent="0.2">
      <c r="A814" s="252" t="s">
        <v>756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21</v>
      </c>
      <c r="G814" s="116">
        <v>3</v>
      </c>
      <c r="H814" s="120">
        <f>VLOOKUP(B814,Insumos!$A$2:$C$204,3,FALSE)</f>
        <v>25.34</v>
      </c>
      <c r="I814" s="116">
        <f t="shared" si="136"/>
        <v>76.02</v>
      </c>
      <c r="J814" s="116">
        <f t="shared" si="137"/>
        <v>532.14</v>
      </c>
      <c r="K814" s="116"/>
    </row>
    <row r="815" spans="1:11" ht="25.5" x14ac:dyDescent="0.2">
      <c r="A815" s="252" t="s">
        <v>756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52.33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756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7</v>
      </c>
      <c r="G816" s="116">
        <v>1</v>
      </c>
      <c r="H816" s="120">
        <f>VLOOKUP(B816,Insumos!$A$2:$C$204,3,FALSE)</f>
        <v>52.33</v>
      </c>
      <c r="I816" s="116">
        <f t="shared" si="136"/>
        <v>52.33</v>
      </c>
      <c r="J816" s="116">
        <f t="shared" si="137"/>
        <v>366.31</v>
      </c>
      <c r="K816" s="116"/>
    </row>
    <row r="817" spans="1:11" x14ac:dyDescent="0.2">
      <c r="A817" s="252" t="s">
        <v>756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7</v>
      </c>
      <c r="G817" s="116">
        <v>1</v>
      </c>
      <c r="H817" s="120">
        <f>VLOOKUP(B817,Insumos!$A$2:$C$204,3,FALSE)</f>
        <v>36.47</v>
      </c>
      <c r="I817" s="116">
        <f t="shared" si="136"/>
        <v>36.47</v>
      </c>
      <c r="J817" s="116">
        <f t="shared" si="137"/>
        <v>255.29</v>
      </c>
      <c r="K817" s="116"/>
    </row>
    <row r="818" spans="1:11" x14ac:dyDescent="0.2">
      <c r="A818" s="252" t="s">
        <v>756</v>
      </c>
      <c r="B818" s="102" t="s">
        <v>640</v>
      </c>
      <c r="C818" s="118" t="s">
        <v>509</v>
      </c>
      <c r="D818" s="116" t="s">
        <v>32</v>
      </c>
      <c r="E818" s="116"/>
      <c r="F818" s="116">
        <f t="shared" si="135"/>
        <v>7</v>
      </c>
      <c r="G818" s="116">
        <v>1</v>
      </c>
      <c r="H818" s="120">
        <f>VLOOKUP(B818,Insumos!$A$2:$C$204,3,FALSE)</f>
        <v>9.86</v>
      </c>
      <c r="I818" s="116">
        <f t="shared" si="136"/>
        <v>9.86</v>
      </c>
      <c r="J818" s="116">
        <f t="shared" si="137"/>
        <v>69.02</v>
      </c>
      <c r="K818" s="116"/>
    </row>
    <row r="819" spans="1:11" ht="25.5" x14ac:dyDescent="0.2">
      <c r="A819" s="252" t="s">
        <v>756</v>
      </c>
      <c r="B819" s="102" t="s">
        <v>637</v>
      </c>
      <c r="C819" s="118" t="s">
        <v>509</v>
      </c>
      <c r="D819" s="116" t="s">
        <v>32</v>
      </c>
      <c r="E819" s="116"/>
      <c r="F819" s="116">
        <f t="shared" si="135"/>
        <v>7</v>
      </c>
      <c r="G819" s="116">
        <v>1</v>
      </c>
      <c r="H819" s="120">
        <f>VLOOKUP(B819,Insumos!$A$2:$C$204,3,FALSE)</f>
        <v>42.04</v>
      </c>
      <c r="I819" s="116">
        <f t="shared" si="136"/>
        <v>42.04</v>
      </c>
      <c r="J819" s="116">
        <f t="shared" si="137"/>
        <v>294.27999999999997</v>
      </c>
      <c r="K819" s="116"/>
    </row>
    <row r="820" spans="1:11" ht="25.5" x14ac:dyDescent="0.2">
      <c r="A820" s="252" t="s">
        <v>756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7</v>
      </c>
      <c r="G820" s="116">
        <v>1</v>
      </c>
      <c r="H820" s="120">
        <f>VLOOKUP(B820,Insumos!$A$2:$C$204,3,FALSE)</f>
        <v>13.86</v>
      </c>
      <c r="I820" s="116">
        <f t="shared" si="136"/>
        <v>13.86</v>
      </c>
      <c r="J820" s="116">
        <f t="shared" si="137"/>
        <v>97.02</v>
      </c>
      <c r="K820" s="116"/>
    </row>
    <row r="821" spans="1:11" ht="25.5" x14ac:dyDescent="0.2">
      <c r="A821" s="252" t="s">
        <v>756</v>
      </c>
      <c r="B821" s="102" t="s">
        <v>652</v>
      </c>
      <c r="C821" s="118" t="s">
        <v>509</v>
      </c>
      <c r="D821" s="116" t="s">
        <v>32</v>
      </c>
      <c r="E821" s="116"/>
      <c r="F821" s="116">
        <f t="shared" si="135"/>
        <v>56</v>
      </c>
      <c r="G821" s="116">
        <v>8</v>
      </c>
      <c r="H821" s="120">
        <f>VLOOKUP(B821,Insumos!$A$2:$C$204,3,FALSE)</f>
        <v>13.7</v>
      </c>
      <c r="I821" s="116">
        <f t="shared" si="136"/>
        <v>109.6</v>
      </c>
      <c r="J821" s="116">
        <f t="shared" si="137"/>
        <v>767.2</v>
      </c>
      <c r="K821" s="116"/>
    </row>
    <row r="822" spans="1:11" ht="25.5" x14ac:dyDescent="0.2">
      <c r="A822" s="252" t="s">
        <v>756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7</v>
      </c>
      <c r="G822" s="116">
        <v>1</v>
      </c>
      <c r="H822" s="120">
        <f>VLOOKUP(B822,Insumos!$A$2:$C$204,3,FALSE)</f>
        <v>59.75</v>
      </c>
      <c r="I822" s="116">
        <f t="shared" si="136"/>
        <v>59.75</v>
      </c>
      <c r="J822" s="116">
        <f t="shared" si="137"/>
        <v>418.25</v>
      </c>
      <c r="K822" s="116"/>
    </row>
    <row r="823" spans="1:11" x14ac:dyDescent="0.2">
      <c r="A823" s="252" t="s">
        <v>756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7</v>
      </c>
      <c r="G823" s="116">
        <v>1</v>
      </c>
      <c r="H823" s="120">
        <f>VLOOKUP(B823,Insumos!$A$2:$C$204,3,FALSE)</f>
        <v>23.38</v>
      </c>
      <c r="I823" s="116">
        <f t="shared" si="136"/>
        <v>23.38</v>
      </c>
      <c r="J823" s="116">
        <f t="shared" si="137"/>
        <v>163.66</v>
      </c>
      <c r="K823" s="116"/>
    </row>
    <row r="824" spans="1:11" ht="25.5" x14ac:dyDescent="0.2">
      <c r="A824" s="252" t="s">
        <v>756</v>
      </c>
      <c r="B824" s="109" t="s">
        <v>788</v>
      </c>
      <c r="C824" s="118" t="s">
        <v>509</v>
      </c>
      <c r="D824" s="116" t="s">
        <v>30</v>
      </c>
      <c r="E824" s="116"/>
      <c r="F824" s="116">
        <f t="shared" si="135"/>
        <v>35</v>
      </c>
      <c r="G824" s="116">
        <v>5</v>
      </c>
      <c r="H824" s="120">
        <f>VLOOKUP(B824,Insumos!$A$2:$C$204,3,FALSE)</f>
        <v>102.38</v>
      </c>
      <c r="I824" s="116">
        <f t="shared" si="136"/>
        <v>511.9</v>
      </c>
      <c r="J824" s="116">
        <f t="shared" si="137"/>
        <v>3583.3</v>
      </c>
      <c r="K824" s="116"/>
    </row>
    <row r="825" spans="1:11" x14ac:dyDescent="0.2">
      <c r="A825" s="252" t="s">
        <v>756</v>
      </c>
      <c r="B825" s="102" t="s">
        <v>641</v>
      </c>
      <c r="C825" s="118" t="s">
        <v>509</v>
      </c>
      <c r="D825" s="116" t="s">
        <v>32</v>
      </c>
      <c r="E825" s="116"/>
      <c r="F825" s="116">
        <f t="shared" si="135"/>
        <v>7</v>
      </c>
      <c r="G825" s="116">
        <v>1</v>
      </c>
      <c r="H825" s="120">
        <f>VLOOKUP(B825,Insumos!$A$2:$C$204,3,FALSE)</f>
        <v>11.54</v>
      </c>
      <c r="I825" s="116">
        <f t="shared" si="136"/>
        <v>11.54</v>
      </c>
      <c r="J825" s="116">
        <f t="shared" si="137"/>
        <v>80.78</v>
      </c>
      <c r="K825" s="116"/>
    </row>
    <row r="826" spans="1:11" x14ac:dyDescent="0.2">
      <c r="A826" s="252" t="s">
        <v>756</v>
      </c>
      <c r="B826" s="102" t="s">
        <v>715</v>
      </c>
      <c r="C826" s="118" t="s">
        <v>509</v>
      </c>
      <c r="D826" s="116" t="s">
        <v>32</v>
      </c>
      <c r="E826" s="116"/>
      <c r="F826" s="116">
        <f t="shared" si="135"/>
        <v>7</v>
      </c>
      <c r="G826" s="116">
        <v>1</v>
      </c>
      <c r="H826" s="120">
        <f>VLOOKUP(B826,Insumos!$A$2:$C$204,3,FALSE)</f>
        <v>877.7</v>
      </c>
      <c r="I826" s="116">
        <f t="shared" si="136"/>
        <v>877.7</v>
      </c>
      <c r="J826" s="116">
        <f t="shared" si="137"/>
        <v>6143.9</v>
      </c>
      <c r="K826" s="116"/>
    </row>
    <row r="827" spans="1:11" x14ac:dyDescent="0.2">
      <c r="A827" s="252" t="s">
        <v>756</v>
      </c>
      <c r="B827" s="253" t="s">
        <v>717</v>
      </c>
      <c r="C827" s="118" t="s">
        <v>509</v>
      </c>
      <c r="D827" s="116" t="s">
        <v>32</v>
      </c>
      <c r="E827" s="116"/>
      <c r="F827" s="116">
        <f t="shared" si="135"/>
        <v>7</v>
      </c>
      <c r="G827" s="116">
        <v>1</v>
      </c>
      <c r="H827" s="120">
        <f>VLOOKUP(B827,Insumos!$A$2:$C$204,3,FALSE)</f>
        <v>819.12</v>
      </c>
      <c r="I827" s="116">
        <f t="shared" si="136"/>
        <v>819.12</v>
      </c>
      <c r="J827" s="116">
        <f t="shared" si="137"/>
        <v>5733.84</v>
      </c>
      <c r="K827" s="116"/>
    </row>
    <row r="828" spans="1:11" ht="25.5" x14ac:dyDescent="0.2">
      <c r="A828" s="252" t="s">
        <v>756</v>
      </c>
      <c r="B828" s="109" t="s">
        <v>649</v>
      </c>
      <c r="C828" s="118" t="s">
        <v>509</v>
      </c>
      <c r="D828" s="116" t="s">
        <v>32</v>
      </c>
      <c r="E828" s="116"/>
      <c r="F828" s="116">
        <f t="shared" si="135"/>
        <v>7</v>
      </c>
      <c r="G828" s="116">
        <v>1</v>
      </c>
      <c r="H828" s="120">
        <f>VLOOKUP(B828,Insumos!$A$2:$C$204,3,FALSE)</f>
        <v>113.83</v>
      </c>
      <c r="I828" s="116">
        <f t="shared" si="136"/>
        <v>113.83</v>
      </c>
      <c r="J828" s="116">
        <f t="shared" si="137"/>
        <v>796.81</v>
      </c>
      <c r="K828" s="116"/>
    </row>
    <row r="829" spans="1:11" ht="25.5" x14ac:dyDescent="0.2">
      <c r="A829" s="252" t="s">
        <v>756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SUMIF('Lote-07_RDRA_34,5kV'!$B$10:$B$123,Composições!B831,'Lote-07_RDRA_34,5kV'!$D$10:$D$123)</f>
        <v>0</v>
      </c>
      <c r="G831" s="241"/>
      <c r="H831" s="244"/>
      <c r="I831" s="241">
        <f>SUM(I832:I846)</f>
        <v>7212.41</v>
      </c>
      <c r="J831" s="241">
        <f>SUM(J832:J846)</f>
        <v>0</v>
      </c>
      <c r="K831" s="241">
        <v>14.48</v>
      </c>
    </row>
    <row r="832" spans="1:11" x14ac:dyDescent="0.2">
      <c r="A832" s="252" t="s">
        <v>756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255.96</v>
      </c>
      <c r="I832" s="116">
        <f t="shared" ref="I832:I846" si="139">H832*G832</f>
        <v>255.96</v>
      </c>
      <c r="J832" s="116">
        <f t="shared" ref="J832:J842" si="140">F832*H832</f>
        <v>0</v>
      </c>
      <c r="K832" s="116"/>
    </row>
    <row r="833" spans="1:11" x14ac:dyDescent="0.2">
      <c r="A833" s="252" t="s">
        <v>756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3.33</v>
      </c>
      <c r="I833" s="116">
        <f t="shared" si="139"/>
        <v>46.62</v>
      </c>
      <c r="J833" s="116">
        <f t="shared" si="140"/>
        <v>0</v>
      </c>
      <c r="K833" s="116"/>
    </row>
    <row r="834" spans="1:11" x14ac:dyDescent="0.2">
      <c r="A834" s="252" t="s">
        <v>756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52.33</v>
      </c>
      <c r="I834" s="116">
        <f t="shared" si="139"/>
        <v>732.62</v>
      </c>
      <c r="J834" s="116">
        <f t="shared" si="140"/>
        <v>0</v>
      </c>
      <c r="K834" s="116"/>
    </row>
    <row r="835" spans="1:11" x14ac:dyDescent="0.2">
      <c r="A835" s="252" t="s">
        <v>756</v>
      </c>
      <c r="B835" s="102" t="s">
        <v>702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101.43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756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13.86</v>
      </c>
      <c r="I836" s="116">
        <f t="shared" si="139"/>
        <v>27.72</v>
      </c>
      <c r="J836" s="116">
        <f t="shared" si="140"/>
        <v>0</v>
      </c>
      <c r="K836" s="116"/>
    </row>
    <row r="837" spans="1:11" ht="25.5" x14ac:dyDescent="0.2">
      <c r="A837" s="252" t="s">
        <v>756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59.75</v>
      </c>
      <c r="I837" s="116">
        <f t="shared" si="139"/>
        <v>179.25</v>
      </c>
      <c r="J837" s="116">
        <f t="shared" si="140"/>
        <v>0</v>
      </c>
      <c r="K837" s="116"/>
    </row>
    <row r="838" spans="1:11" x14ac:dyDescent="0.2">
      <c r="A838" s="252" t="s">
        <v>756</v>
      </c>
      <c r="B838" s="102" t="s">
        <v>705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174.02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756</v>
      </c>
      <c r="B839" s="109" t="s">
        <v>788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102.38</v>
      </c>
      <c r="I839" s="116">
        <f t="shared" si="139"/>
        <v>511.9</v>
      </c>
      <c r="J839" s="116">
        <f t="shared" si="140"/>
        <v>0</v>
      </c>
      <c r="K839" s="251"/>
    </row>
    <row r="840" spans="1:11" x14ac:dyDescent="0.2">
      <c r="A840" s="252" t="s">
        <v>756</v>
      </c>
      <c r="B840" s="102" t="s">
        <v>641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11.54</v>
      </c>
      <c r="I840" s="116">
        <f t="shared" si="139"/>
        <v>34.619999999999997</v>
      </c>
      <c r="J840" s="116">
        <f t="shared" si="140"/>
        <v>0</v>
      </c>
      <c r="K840" s="116"/>
    </row>
    <row r="841" spans="1:11" x14ac:dyDescent="0.2">
      <c r="A841" s="252" t="s">
        <v>756</v>
      </c>
      <c r="B841" s="102" t="s">
        <v>715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877.7</v>
      </c>
      <c r="I841" s="116">
        <f t="shared" si="139"/>
        <v>2633.1</v>
      </c>
      <c r="J841" s="116">
        <f t="shared" si="140"/>
        <v>0</v>
      </c>
      <c r="K841" s="116"/>
    </row>
    <row r="842" spans="1:11" x14ac:dyDescent="0.2">
      <c r="A842" s="252" t="s">
        <v>756</v>
      </c>
      <c r="B842" s="102" t="s">
        <v>717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819.12</v>
      </c>
      <c r="I842" s="116">
        <f t="shared" si="139"/>
        <v>2457.36</v>
      </c>
      <c r="J842" s="116">
        <f t="shared" si="140"/>
        <v>0</v>
      </c>
      <c r="K842" s="116"/>
    </row>
    <row r="843" spans="1:11" ht="25.5" x14ac:dyDescent="0.2">
      <c r="A843" s="252" t="s">
        <v>756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756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23.38</v>
      </c>
      <c r="I844" s="116">
        <f t="shared" si="139"/>
        <v>70.14</v>
      </c>
      <c r="J844" s="116">
        <f>F844*H844</f>
        <v>0</v>
      </c>
      <c r="K844" s="116"/>
    </row>
    <row r="845" spans="1:11" ht="25.5" x14ac:dyDescent="0.2">
      <c r="A845" s="252" t="s">
        <v>756</v>
      </c>
      <c r="B845" s="102" t="s">
        <v>637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42.04</v>
      </c>
      <c r="I845" s="116">
        <f t="shared" si="139"/>
        <v>126.12</v>
      </c>
      <c r="J845" s="116">
        <f>F845*H845</f>
        <v>0</v>
      </c>
      <c r="K845" s="116"/>
    </row>
    <row r="846" spans="1:11" ht="25.5" x14ac:dyDescent="0.2">
      <c r="A846" s="252" t="s">
        <v>756</v>
      </c>
      <c r="B846" s="102" t="s">
        <v>652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13.7</v>
      </c>
      <c r="I846" s="116">
        <f t="shared" si="139"/>
        <v>137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SUMIF('Lote-07_RDRA_34,5kV'!$B$10:$B$123,Composições!B848,'Lote-07_RDRA_34,5kV'!$D$10:$D$123)</f>
        <v>0</v>
      </c>
      <c r="G848" s="241"/>
      <c r="H848" s="244"/>
      <c r="I848" s="241">
        <f>SUM(I849:I864)</f>
        <v>7527.62</v>
      </c>
      <c r="J848" s="241">
        <f>SUM(J849:J864)</f>
        <v>0</v>
      </c>
      <c r="K848" s="241">
        <v>14.48</v>
      </c>
    </row>
    <row r="849" spans="1:11" x14ac:dyDescent="0.2">
      <c r="A849" s="252" t="s">
        <v>756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255.96</v>
      </c>
      <c r="I849" s="116">
        <f t="shared" ref="I849:I864" si="142">H849*G849</f>
        <v>255.96</v>
      </c>
      <c r="J849" s="116">
        <f t="shared" ref="J849:J859" si="143">F849*H849</f>
        <v>0</v>
      </c>
      <c r="K849" s="116"/>
    </row>
    <row r="850" spans="1:11" x14ac:dyDescent="0.2">
      <c r="A850" s="252" t="s">
        <v>756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3.33</v>
      </c>
      <c r="I850" s="116">
        <f t="shared" si="142"/>
        <v>46.62</v>
      </c>
      <c r="J850" s="116">
        <f t="shared" si="143"/>
        <v>0</v>
      </c>
      <c r="K850" s="116"/>
    </row>
    <row r="851" spans="1:11" x14ac:dyDescent="0.2">
      <c r="A851" s="252" t="s">
        <v>756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52.33</v>
      </c>
      <c r="I851" s="116">
        <f t="shared" si="142"/>
        <v>732.62</v>
      </c>
      <c r="J851" s="116">
        <f t="shared" si="143"/>
        <v>0</v>
      </c>
      <c r="K851" s="116"/>
    </row>
    <row r="852" spans="1:11" x14ac:dyDescent="0.2">
      <c r="A852" s="252" t="s">
        <v>756</v>
      </c>
      <c r="B852" s="102" t="s">
        <v>702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101.43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756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13.86</v>
      </c>
      <c r="I853" s="116">
        <f t="shared" si="142"/>
        <v>27.72</v>
      </c>
      <c r="J853" s="116">
        <f t="shared" si="143"/>
        <v>0</v>
      </c>
      <c r="K853" s="116"/>
    </row>
    <row r="854" spans="1:11" ht="25.5" x14ac:dyDescent="0.2">
      <c r="A854" s="252" t="s">
        <v>756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59.75</v>
      </c>
      <c r="I854" s="116">
        <f t="shared" si="142"/>
        <v>179.25</v>
      </c>
      <c r="J854" s="116">
        <f t="shared" si="143"/>
        <v>0</v>
      </c>
      <c r="K854" s="116"/>
    </row>
    <row r="855" spans="1:11" x14ac:dyDescent="0.2">
      <c r="A855" s="252" t="s">
        <v>756</v>
      </c>
      <c r="B855" s="102" t="s">
        <v>705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174.02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756</v>
      </c>
      <c r="B856" s="109" t="s">
        <v>788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102.38</v>
      </c>
      <c r="I856" s="116">
        <f t="shared" si="142"/>
        <v>511.9</v>
      </c>
      <c r="J856" s="116">
        <f t="shared" si="143"/>
        <v>0</v>
      </c>
      <c r="K856" s="251"/>
    </row>
    <row r="857" spans="1:11" x14ac:dyDescent="0.2">
      <c r="A857" s="252" t="s">
        <v>756</v>
      </c>
      <c r="B857" s="102" t="s">
        <v>644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11.54</v>
      </c>
      <c r="I857" s="116">
        <f t="shared" si="142"/>
        <v>34.619999999999997</v>
      </c>
      <c r="J857" s="116">
        <f t="shared" si="143"/>
        <v>0</v>
      </c>
      <c r="K857" s="116"/>
    </row>
    <row r="858" spans="1:11" x14ac:dyDescent="0.2">
      <c r="A858" s="252" t="s">
        <v>756</v>
      </c>
      <c r="B858" s="102" t="s">
        <v>715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877.7</v>
      </c>
      <c r="I858" s="116">
        <f t="shared" si="142"/>
        <v>2633.1</v>
      </c>
      <c r="J858" s="116">
        <f t="shared" si="143"/>
        <v>0</v>
      </c>
      <c r="K858" s="116"/>
    </row>
    <row r="859" spans="1:11" x14ac:dyDescent="0.2">
      <c r="A859" s="252" t="s">
        <v>756</v>
      </c>
      <c r="B859" s="102" t="s">
        <v>717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819.12</v>
      </c>
      <c r="I859" s="116">
        <f t="shared" si="142"/>
        <v>2457.36</v>
      </c>
      <c r="J859" s="116">
        <f t="shared" si="143"/>
        <v>0</v>
      </c>
      <c r="K859" s="116"/>
    </row>
    <row r="860" spans="1:11" ht="25.5" x14ac:dyDescent="0.2">
      <c r="A860" s="252" t="s">
        <v>756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756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23.38</v>
      </c>
      <c r="I861" s="116">
        <f t="shared" si="142"/>
        <v>70.14</v>
      </c>
      <c r="J861" s="116">
        <f>F861*H861</f>
        <v>0</v>
      </c>
      <c r="K861" s="116"/>
    </row>
    <row r="862" spans="1:11" ht="25.5" x14ac:dyDescent="0.2">
      <c r="A862" s="252" t="s">
        <v>756</v>
      </c>
      <c r="B862" s="109" t="s">
        <v>637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42.04</v>
      </c>
      <c r="I862" s="116">
        <f t="shared" si="142"/>
        <v>126.12</v>
      </c>
      <c r="J862" s="116">
        <f>F862*H862</f>
        <v>0</v>
      </c>
      <c r="K862" s="116"/>
    </row>
    <row r="863" spans="1:11" ht="25.5" x14ac:dyDescent="0.2">
      <c r="A863" s="252" t="s">
        <v>756</v>
      </c>
      <c r="B863" s="109" t="s">
        <v>639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105.07</v>
      </c>
      <c r="I863" s="116">
        <f t="shared" si="142"/>
        <v>315.20999999999998</v>
      </c>
      <c r="J863" s="116">
        <f>F863*H863</f>
        <v>0</v>
      </c>
      <c r="K863" s="116"/>
    </row>
    <row r="864" spans="1:11" ht="25.5" x14ac:dyDescent="0.2">
      <c r="A864" s="252" t="s">
        <v>756</v>
      </c>
      <c r="B864" s="102" t="s">
        <v>652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13.7</v>
      </c>
      <c r="I864" s="116">
        <f t="shared" si="142"/>
        <v>137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SUMIF('Lote-07_RDRA_34,5kV'!$B$10:$B$123,Composições!B866,'Lote-07_RDRA_34,5kV'!$D$10:$D$123)</f>
        <v>0</v>
      </c>
      <c r="G866" s="241"/>
      <c r="H866" s="244"/>
      <c r="I866" s="241">
        <f>SUM(I867:I881)</f>
        <v>7343.74</v>
      </c>
      <c r="J866" s="241">
        <f>SUM(J867:J881)</f>
        <v>0</v>
      </c>
      <c r="K866" s="241">
        <v>14.48</v>
      </c>
    </row>
    <row r="867" spans="1:11" x14ac:dyDescent="0.2">
      <c r="A867" s="252" t="s">
        <v>756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255.96</v>
      </c>
      <c r="I867" s="116">
        <f t="shared" ref="I867:I881" si="145">H867*G867</f>
        <v>255.96</v>
      </c>
      <c r="J867" s="116">
        <f t="shared" ref="J867:J877" si="146">F867*H867</f>
        <v>0</v>
      </c>
      <c r="K867" s="116"/>
    </row>
    <row r="868" spans="1:11" x14ac:dyDescent="0.2">
      <c r="A868" s="252" t="s">
        <v>756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3.33</v>
      </c>
      <c r="I868" s="116">
        <f t="shared" si="145"/>
        <v>46.62</v>
      </c>
      <c r="J868" s="116">
        <f t="shared" si="146"/>
        <v>0</v>
      </c>
      <c r="K868" s="116"/>
    </row>
    <row r="869" spans="1:11" x14ac:dyDescent="0.2">
      <c r="A869" s="252" t="s">
        <v>756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52.33</v>
      </c>
      <c r="I869" s="116">
        <f t="shared" si="145"/>
        <v>732.62</v>
      </c>
      <c r="J869" s="116">
        <f t="shared" si="146"/>
        <v>0</v>
      </c>
      <c r="K869" s="116"/>
    </row>
    <row r="870" spans="1:11" x14ac:dyDescent="0.2">
      <c r="A870" s="252" t="s">
        <v>756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40.39</v>
      </c>
      <c r="I870" s="116">
        <f t="shared" si="145"/>
        <v>121.17</v>
      </c>
      <c r="J870" s="116">
        <f t="shared" si="146"/>
        <v>0</v>
      </c>
      <c r="K870" s="116"/>
    </row>
    <row r="871" spans="1:11" ht="25.5" x14ac:dyDescent="0.2">
      <c r="A871" s="252" t="s">
        <v>756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13.86</v>
      </c>
      <c r="I871" s="116">
        <f t="shared" si="145"/>
        <v>27.72</v>
      </c>
      <c r="J871" s="116">
        <f t="shared" si="146"/>
        <v>0</v>
      </c>
      <c r="K871" s="116"/>
    </row>
    <row r="872" spans="1:11" ht="25.5" x14ac:dyDescent="0.2">
      <c r="A872" s="252" t="s">
        <v>756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59.75</v>
      </c>
      <c r="I872" s="116">
        <f t="shared" si="145"/>
        <v>179.25</v>
      </c>
      <c r="J872" s="116">
        <f t="shared" si="146"/>
        <v>0</v>
      </c>
      <c r="K872" s="116"/>
    </row>
    <row r="873" spans="1:11" x14ac:dyDescent="0.2">
      <c r="A873" s="252" t="s">
        <v>756</v>
      </c>
      <c r="B873" s="102" t="s">
        <v>705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174.02</v>
      </c>
      <c r="I873" s="116">
        <f t="shared" si="145"/>
        <v>522.05999999999995</v>
      </c>
      <c r="J873" s="116">
        <f t="shared" si="146"/>
        <v>0</v>
      </c>
      <c r="K873" s="116"/>
    </row>
    <row r="874" spans="1:11" ht="25.5" x14ac:dyDescent="0.2">
      <c r="A874" s="252" t="s">
        <v>756</v>
      </c>
      <c r="B874" s="109" t="s">
        <v>636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756</v>
      </c>
      <c r="B875" s="102" t="s">
        <v>643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11.54</v>
      </c>
      <c r="I875" s="116">
        <f t="shared" si="145"/>
        <v>34.619999999999997</v>
      </c>
      <c r="J875" s="116">
        <f t="shared" si="146"/>
        <v>0</v>
      </c>
      <c r="K875" s="116"/>
    </row>
    <row r="876" spans="1:11" x14ac:dyDescent="0.2">
      <c r="A876" s="252" t="s">
        <v>756</v>
      </c>
      <c r="B876" s="102" t="s">
        <v>715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877.7</v>
      </c>
      <c r="I876" s="116">
        <f t="shared" si="145"/>
        <v>2633.1</v>
      </c>
      <c r="J876" s="116">
        <f t="shared" si="146"/>
        <v>0</v>
      </c>
      <c r="K876" s="116"/>
    </row>
    <row r="877" spans="1:11" x14ac:dyDescent="0.2">
      <c r="A877" s="252" t="s">
        <v>756</v>
      </c>
      <c r="B877" s="102" t="s">
        <v>717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819.12</v>
      </c>
      <c r="I877" s="116">
        <f t="shared" si="145"/>
        <v>2457.36</v>
      </c>
      <c r="J877" s="116">
        <f t="shared" si="146"/>
        <v>0</v>
      </c>
      <c r="K877" s="116"/>
    </row>
    <row r="878" spans="1:11" ht="25.5" x14ac:dyDescent="0.2">
      <c r="A878" s="252" t="s">
        <v>756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756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23.38</v>
      </c>
      <c r="I879" s="116">
        <f t="shared" si="145"/>
        <v>70.14</v>
      </c>
      <c r="J879" s="116">
        <f>F879*H879</f>
        <v>0</v>
      </c>
      <c r="K879" s="116"/>
    </row>
    <row r="880" spans="1:11" ht="25.5" x14ac:dyDescent="0.2">
      <c r="A880" s="252" t="s">
        <v>756</v>
      </c>
      <c r="B880" s="109" t="s">
        <v>637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42.04</v>
      </c>
      <c r="I880" s="116">
        <f t="shared" si="145"/>
        <v>126.12</v>
      </c>
      <c r="J880" s="116">
        <f>F880*H880</f>
        <v>0</v>
      </c>
      <c r="K880" s="116"/>
    </row>
    <row r="881" spans="1:11" ht="25.5" x14ac:dyDescent="0.2">
      <c r="A881" s="252" t="s">
        <v>756</v>
      </c>
      <c r="B881" s="102" t="s">
        <v>652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13.7</v>
      </c>
      <c r="I881" s="116">
        <f t="shared" si="145"/>
        <v>137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SUMIF('Lote-07_RDRA_34,5kV'!$B$10:$B$123,Composições!B883,'Lote-07_RDRA_34,5kV'!$D$10:$D$123)</f>
        <v>924</v>
      </c>
      <c r="G883" s="241"/>
      <c r="H883" s="240"/>
      <c r="I883" s="241">
        <f>SUM(I884:I888)</f>
        <v>86.55</v>
      </c>
      <c r="J883" s="241">
        <f>SUM(J884:J888)</f>
        <v>79972.2</v>
      </c>
      <c r="K883" s="241">
        <v>0.5</v>
      </c>
    </row>
    <row r="884" spans="1:11" x14ac:dyDescent="0.2">
      <c r="A884" s="252" t="s">
        <v>756</v>
      </c>
      <c r="B884" s="109" t="s">
        <v>751</v>
      </c>
      <c r="C884" s="118" t="s">
        <v>525</v>
      </c>
      <c r="D884" s="116" t="s">
        <v>32</v>
      </c>
      <c r="E884" s="116"/>
      <c r="F884" s="116">
        <f>$F$883*G884</f>
        <v>924</v>
      </c>
      <c r="G884" s="116">
        <v>1</v>
      </c>
      <c r="H884" s="120">
        <f>VLOOKUP(B884,Insumos!$A$2:$C$204,3,FALSE)</f>
        <v>11.55</v>
      </c>
      <c r="I884" s="116">
        <f>H884*G884</f>
        <v>11.55</v>
      </c>
      <c r="J884" s="116">
        <f>F884*H884</f>
        <v>10672.2</v>
      </c>
      <c r="K884" s="116"/>
    </row>
    <row r="885" spans="1:11" x14ac:dyDescent="0.2">
      <c r="A885" s="252" t="s">
        <v>756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924</v>
      </c>
      <c r="G885" s="116">
        <v>1</v>
      </c>
      <c r="H885" s="120">
        <f>VLOOKUP(B885,Insumos!$A$2:$C$204,3,FALSE)</f>
        <v>36.47</v>
      </c>
      <c r="I885" s="116">
        <f>H885*G885</f>
        <v>36.47</v>
      </c>
      <c r="J885" s="116">
        <f>F885*H885</f>
        <v>33698.28</v>
      </c>
      <c r="K885" s="116"/>
    </row>
    <row r="886" spans="1:11" x14ac:dyDescent="0.2">
      <c r="A886" s="252" t="s">
        <v>756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924</v>
      </c>
      <c r="G886" s="116">
        <v>1</v>
      </c>
      <c r="H886" s="120">
        <f>VLOOKUP(B886,Insumos!$A$2:$C$204,3,FALSE)</f>
        <v>3.33</v>
      </c>
      <c r="I886" s="116">
        <f>H886*G886</f>
        <v>3.33</v>
      </c>
      <c r="J886" s="116">
        <f>F886*H886</f>
        <v>3076.92</v>
      </c>
      <c r="K886" s="116"/>
    </row>
    <row r="887" spans="1:11" ht="25.5" x14ac:dyDescent="0.2">
      <c r="A887" s="252" t="s">
        <v>756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924</v>
      </c>
      <c r="G887" s="116">
        <v>1</v>
      </c>
      <c r="H887" s="120">
        <f>VLOOKUP(B887,Insumos!$A$2:$C$204,3,FALSE)</f>
        <v>25.34</v>
      </c>
      <c r="I887" s="116">
        <f>H887*G887</f>
        <v>25.34</v>
      </c>
      <c r="J887" s="116">
        <f>F887*H887</f>
        <v>23414.16</v>
      </c>
      <c r="K887" s="116"/>
    </row>
    <row r="888" spans="1:11" x14ac:dyDescent="0.2">
      <c r="A888" s="252" t="s">
        <v>756</v>
      </c>
      <c r="B888" s="109" t="s">
        <v>640</v>
      </c>
      <c r="C888" s="118" t="s">
        <v>525</v>
      </c>
      <c r="D888" s="116" t="s">
        <v>32</v>
      </c>
      <c r="E888" s="116"/>
      <c r="F888" s="116">
        <f>$F$883*G888</f>
        <v>924</v>
      </c>
      <c r="G888" s="116">
        <v>1</v>
      </c>
      <c r="H888" s="120">
        <f>VLOOKUP(B888,Insumos!$A$2:$C$204,3,FALSE)</f>
        <v>9.86</v>
      </c>
      <c r="I888" s="116">
        <f>H888*G888</f>
        <v>9.86</v>
      </c>
      <c r="J888" s="116">
        <f>F888*H888</f>
        <v>9110.64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SUMIF('Lote-07_RDRA_34,5kV'!$B$10:$B$123,Composições!B890,'Lote-07_RDRA_34,5kV'!$D$10:$D$123)</f>
        <v>251</v>
      </c>
      <c r="G890" s="241"/>
      <c r="H890" s="240"/>
      <c r="I890" s="241">
        <f>SUM(I891:I895)</f>
        <v>90.36</v>
      </c>
      <c r="J890" s="241">
        <f>SUM(J891:J895)</f>
        <v>22680.36</v>
      </c>
      <c r="K890" s="241">
        <v>0.5</v>
      </c>
    </row>
    <row r="891" spans="1:11" ht="25.5" x14ac:dyDescent="0.2">
      <c r="A891" s="252" t="s">
        <v>756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251</v>
      </c>
      <c r="G891" s="116">
        <v>1</v>
      </c>
      <c r="H891" s="120">
        <f>VLOOKUP(B891,Insumos!$A$2:$C$204,3,FALSE)</f>
        <v>15.36</v>
      </c>
      <c r="I891" s="116">
        <f>H891*G891</f>
        <v>15.36</v>
      </c>
      <c r="J891" s="116">
        <f>F891*H891</f>
        <v>3855.36</v>
      </c>
      <c r="K891" s="116"/>
    </row>
    <row r="892" spans="1:11" x14ac:dyDescent="0.2">
      <c r="A892" s="252" t="s">
        <v>756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251</v>
      </c>
      <c r="G892" s="116">
        <v>1</v>
      </c>
      <c r="H892" s="120">
        <f>VLOOKUP(B892,Insumos!$A$2:$C$204,3,FALSE)</f>
        <v>36.47</v>
      </c>
      <c r="I892" s="116">
        <f>H892*G892</f>
        <v>36.47</v>
      </c>
      <c r="J892" s="116">
        <f>F892*H892</f>
        <v>9153.9699999999993</v>
      </c>
      <c r="K892" s="116"/>
    </row>
    <row r="893" spans="1:11" ht="25.5" x14ac:dyDescent="0.2">
      <c r="A893" s="252" t="s">
        <v>756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251</v>
      </c>
      <c r="G893" s="116">
        <v>1</v>
      </c>
      <c r="H893" s="120">
        <f>VLOOKUP(B893,Insumos!$A$2:$C$204,3,FALSE)</f>
        <v>25.34</v>
      </c>
      <c r="I893" s="116">
        <f>H893*G893</f>
        <v>25.34</v>
      </c>
      <c r="J893" s="116">
        <f>F893*H893</f>
        <v>6360.34</v>
      </c>
      <c r="K893" s="116"/>
    </row>
    <row r="894" spans="1:11" x14ac:dyDescent="0.2">
      <c r="A894" s="252" t="s">
        <v>756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251</v>
      </c>
      <c r="G894" s="116">
        <v>1</v>
      </c>
      <c r="H894" s="120">
        <f>VLOOKUP(B894,Insumos!$A$2:$C$204,3,FALSE)</f>
        <v>3.33</v>
      </c>
      <c r="I894" s="116">
        <f>H894*G894</f>
        <v>3.33</v>
      </c>
      <c r="J894" s="116">
        <f>F894*H894</f>
        <v>835.83</v>
      </c>
      <c r="K894" s="116"/>
    </row>
    <row r="895" spans="1:11" x14ac:dyDescent="0.2">
      <c r="A895" s="252" t="s">
        <v>756</v>
      </c>
      <c r="B895" s="109" t="s">
        <v>640</v>
      </c>
      <c r="C895" s="118" t="s">
        <v>526</v>
      </c>
      <c r="D895" s="116" t="s">
        <v>32</v>
      </c>
      <c r="E895" s="116"/>
      <c r="F895" s="116">
        <f>$F$890*G895</f>
        <v>251</v>
      </c>
      <c r="G895" s="116">
        <v>1</v>
      </c>
      <c r="H895" s="120">
        <f>VLOOKUP(B895,Insumos!$A$2:$C$204,3,FALSE)</f>
        <v>9.86</v>
      </c>
      <c r="I895" s="116">
        <f>H895*G895</f>
        <v>9.86</v>
      </c>
      <c r="J895" s="116">
        <f>F895*H895</f>
        <v>2474.86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SUMIF('Lote-07_RDRA_34,5kV'!$B$10:$B$123,Composições!B897,'Lote-07_RDRA_34,5kV'!$D$10:$D$123)</f>
        <v>75</v>
      </c>
      <c r="G897" s="241"/>
      <c r="H897" s="240"/>
      <c r="I897" s="241">
        <f>SUM(I898:I902)</f>
        <v>152.05000000000001</v>
      </c>
      <c r="J897" s="241">
        <f>SUM(J898:J903)</f>
        <v>11403.75</v>
      </c>
      <c r="K897" s="241">
        <v>1</v>
      </c>
    </row>
    <row r="898" spans="1:11" ht="25.5" x14ac:dyDescent="0.2">
      <c r="A898" s="252" t="s">
        <v>756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150</v>
      </c>
      <c r="G898" s="116">
        <v>2</v>
      </c>
      <c r="H898" s="120">
        <f>VLOOKUP(B898,Insumos!$A$2:$C$204,3,FALSE)</f>
        <v>15.36</v>
      </c>
      <c r="I898" s="116">
        <f>H898*G898</f>
        <v>30.72</v>
      </c>
      <c r="J898" s="116">
        <f>F898*H898</f>
        <v>2304</v>
      </c>
      <c r="K898" s="116"/>
    </row>
    <row r="899" spans="1:11" x14ac:dyDescent="0.2">
      <c r="A899" s="252" t="s">
        <v>756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150</v>
      </c>
      <c r="G899" s="116">
        <v>2</v>
      </c>
      <c r="H899" s="120">
        <f>VLOOKUP(B899,Insumos!$A$2:$C$204,3,FALSE)</f>
        <v>36.47</v>
      </c>
      <c r="I899" s="116">
        <f>H899*G899</f>
        <v>72.94</v>
      </c>
      <c r="J899" s="116">
        <f>F899*H899</f>
        <v>5470.5</v>
      </c>
      <c r="K899" s="116"/>
    </row>
    <row r="900" spans="1:11" ht="25.5" x14ac:dyDescent="0.2">
      <c r="A900" s="252" t="s">
        <v>756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75</v>
      </c>
      <c r="G900" s="116">
        <v>1</v>
      </c>
      <c r="H900" s="120">
        <f>VLOOKUP(B900,Insumos!$A$2:$C$204,3,FALSE)</f>
        <v>25.34</v>
      </c>
      <c r="I900" s="116">
        <f>H900*G900</f>
        <v>25.34</v>
      </c>
      <c r="J900" s="116">
        <f>F900*H900</f>
        <v>1900.5</v>
      </c>
      <c r="K900" s="116"/>
    </row>
    <row r="901" spans="1:11" x14ac:dyDescent="0.2">
      <c r="A901" s="252" t="s">
        <v>756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75</v>
      </c>
      <c r="G901" s="116">
        <v>1</v>
      </c>
      <c r="H901" s="120">
        <f>VLOOKUP(B901,Insumos!$A$2:$C$204,3,FALSE)</f>
        <v>3.33</v>
      </c>
      <c r="I901" s="116">
        <f>H901*G901</f>
        <v>3.33</v>
      </c>
      <c r="J901" s="116">
        <f>F901*H901</f>
        <v>249.75</v>
      </c>
      <c r="K901" s="116"/>
    </row>
    <row r="902" spans="1:11" x14ac:dyDescent="0.2">
      <c r="A902" s="252" t="s">
        <v>756</v>
      </c>
      <c r="B902" s="109" t="s">
        <v>640</v>
      </c>
      <c r="C902" s="118" t="s">
        <v>527</v>
      </c>
      <c r="D902" s="116" t="s">
        <v>32</v>
      </c>
      <c r="E902" s="116"/>
      <c r="F902" s="116">
        <f>$F$897*G902</f>
        <v>150</v>
      </c>
      <c r="G902" s="116">
        <v>2</v>
      </c>
      <c r="H902" s="120">
        <f>VLOOKUP(B902,Insumos!$A$2:$C$204,3,FALSE)</f>
        <v>9.86</v>
      </c>
      <c r="I902" s="116">
        <f>H902*G902</f>
        <v>19.72</v>
      </c>
      <c r="J902" s="116">
        <f>F902*H902</f>
        <v>1479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SUMIF('Lote-07_RDRA_34,5kV'!$B$10:$B$123,Composições!B904,'Lote-07_RDRA_34,5kV'!$D$10:$D$123)</f>
        <v>199</v>
      </c>
      <c r="G904" s="241"/>
      <c r="H904" s="240"/>
      <c r="I904" s="241">
        <f>SUM(I905:I910)</f>
        <v>126.84</v>
      </c>
      <c r="J904" s="241">
        <f>SUM(J905:J910)</f>
        <v>25241.16</v>
      </c>
      <c r="K904" s="241">
        <v>1</v>
      </c>
    </row>
    <row r="905" spans="1:11" ht="25.5" x14ac:dyDescent="0.2">
      <c r="A905" s="252" t="s">
        <v>756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199</v>
      </c>
      <c r="G905" s="116">
        <v>1</v>
      </c>
      <c r="H905" s="120">
        <f>VLOOKUP(B905,Insumos!$A$2:$C$204,3,FALSE)</f>
        <v>15.36</v>
      </c>
      <c r="I905" s="116">
        <f t="shared" ref="I905:I910" si="148">H905*G905</f>
        <v>15.36</v>
      </c>
      <c r="J905" s="116">
        <f t="shared" ref="J905:J910" si="149">F905*H905</f>
        <v>3056.64</v>
      </c>
      <c r="K905" s="116"/>
    </row>
    <row r="906" spans="1:11" s="106" customFormat="1" x14ac:dyDescent="0.2">
      <c r="A906" s="252" t="s">
        <v>756</v>
      </c>
      <c r="B906" s="102" t="s">
        <v>725</v>
      </c>
      <c r="C906" s="118" t="s">
        <v>524</v>
      </c>
      <c r="D906" s="116" t="s">
        <v>32</v>
      </c>
      <c r="E906" s="116"/>
      <c r="F906" s="116">
        <f t="shared" si="147"/>
        <v>199</v>
      </c>
      <c r="G906" s="116">
        <v>1</v>
      </c>
      <c r="H906" s="120">
        <f>VLOOKUP(B906,Insumos!$A$2:$C$204,3,FALSE)</f>
        <v>72.95</v>
      </c>
      <c r="I906" s="116">
        <f t="shared" si="148"/>
        <v>72.95</v>
      </c>
      <c r="J906" s="116">
        <f t="shared" si="149"/>
        <v>14517.05</v>
      </c>
      <c r="K906" s="116"/>
    </row>
    <row r="907" spans="1:11" x14ac:dyDescent="0.2">
      <c r="A907" s="252" t="s">
        <v>756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199</v>
      </c>
      <c r="G907" s="116">
        <v>1</v>
      </c>
      <c r="H907" s="120">
        <f>VLOOKUP(B907,Insumos!$A$2:$C$204,3,FALSE)</f>
        <v>3.33</v>
      </c>
      <c r="I907" s="116">
        <f t="shared" si="148"/>
        <v>3.33</v>
      </c>
      <c r="J907" s="116">
        <f t="shared" si="149"/>
        <v>662.67</v>
      </c>
      <c r="K907" s="116"/>
    </row>
    <row r="908" spans="1:11" ht="25.5" x14ac:dyDescent="0.2">
      <c r="A908" s="252" t="s">
        <v>756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199</v>
      </c>
      <c r="G908" s="116">
        <v>1</v>
      </c>
      <c r="H908" s="120">
        <f>VLOOKUP(B908,Insumos!$A$2:$C$204,3,FALSE)</f>
        <v>25.34</v>
      </c>
      <c r="I908" s="116">
        <f t="shared" si="148"/>
        <v>25.34</v>
      </c>
      <c r="J908" s="116">
        <f t="shared" si="149"/>
        <v>5042.66</v>
      </c>
      <c r="K908" s="116"/>
    </row>
    <row r="909" spans="1:11" x14ac:dyDescent="0.2">
      <c r="A909" s="252" t="s">
        <v>756</v>
      </c>
      <c r="B909" s="109" t="s">
        <v>640</v>
      </c>
      <c r="C909" s="118" t="s">
        <v>524</v>
      </c>
      <c r="D909" s="116" t="s">
        <v>32</v>
      </c>
      <c r="E909" s="116"/>
      <c r="F909" s="116">
        <f t="shared" si="147"/>
        <v>199</v>
      </c>
      <c r="G909" s="116">
        <v>1</v>
      </c>
      <c r="H909" s="120">
        <f>VLOOKUP(B909,Insumos!$A$2:$C$204,3,FALSE)</f>
        <v>9.86</v>
      </c>
      <c r="I909" s="116">
        <f t="shared" si="148"/>
        <v>9.86</v>
      </c>
      <c r="J909" s="116">
        <f t="shared" si="149"/>
        <v>1962.14</v>
      </c>
      <c r="K909" s="116"/>
    </row>
    <row r="910" spans="1:11" x14ac:dyDescent="0.2">
      <c r="A910" s="252" t="s">
        <v>756</v>
      </c>
      <c r="B910" s="109" t="s">
        <v>752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25.9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SUMIF('Lote-07_RDRA_34,5kV'!$B$10:$B$123,Composições!B912,'Lote-07_RDRA_34,5kV'!$D$10:$D$123)</f>
        <v>121</v>
      </c>
      <c r="G912" s="241"/>
      <c r="H912" s="240"/>
      <c r="I912" s="241">
        <f>SUM(I913:I919)</f>
        <v>126.84</v>
      </c>
      <c r="J912" s="241">
        <f>SUM(J913:J919)</f>
        <v>15347.64</v>
      </c>
      <c r="K912" s="241">
        <v>1</v>
      </c>
    </row>
    <row r="913" spans="1:11" ht="25.5" x14ac:dyDescent="0.2">
      <c r="A913" s="252" t="s">
        <v>756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121</v>
      </c>
      <c r="G913" s="116">
        <v>1</v>
      </c>
      <c r="H913" s="120">
        <f>VLOOKUP(B913,Insumos!$A$2:$C$204,3,FALSE)</f>
        <v>15.36</v>
      </c>
      <c r="I913" s="116">
        <f t="shared" ref="I913:I919" si="151">H913*G913</f>
        <v>15.36</v>
      </c>
      <c r="J913" s="116">
        <f t="shared" ref="J913:J919" si="152">F913*H913</f>
        <v>1858.56</v>
      </c>
      <c r="K913" s="116"/>
    </row>
    <row r="914" spans="1:11" x14ac:dyDescent="0.2">
      <c r="A914" s="252" t="s">
        <v>756</v>
      </c>
      <c r="B914" s="102" t="s">
        <v>725</v>
      </c>
      <c r="C914" s="118" t="s">
        <v>529</v>
      </c>
      <c r="D914" s="116" t="s">
        <v>32</v>
      </c>
      <c r="E914" s="116"/>
      <c r="F914" s="116">
        <f t="shared" si="150"/>
        <v>121</v>
      </c>
      <c r="G914" s="116">
        <v>1</v>
      </c>
      <c r="H914" s="120">
        <f>VLOOKUP(B914,Insumos!$A$2:$C$204,3,FALSE)</f>
        <v>72.95</v>
      </c>
      <c r="I914" s="116">
        <f t="shared" si="151"/>
        <v>72.95</v>
      </c>
      <c r="J914" s="116">
        <f t="shared" si="152"/>
        <v>8826.9500000000007</v>
      </c>
      <c r="K914" s="116"/>
    </row>
    <row r="915" spans="1:11" x14ac:dyDescent="0.2">
      <c r="A915" s="252" t="s">
        <v>756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121</v>
      </c>
      <c r="G915" s="116">
        <v>1</v>
      </c>
      <c r="H915" s="120">
        <f>VLOOKUP(B915,Insumos!$A$2:$C$204,3,FALSE)</f>
        <v>3.33</v>
      </c>
      <c r="I915" s="116">
        <f t="shared" si="151"/>
        <v>3.33</v>
      </c>
      <c r="J915" s="116">
        <f t="shared" si="152"/>
        <v>402.93</v>
      </c>
      <c r="K915" s="116"/>
    </row>
    <row r="916" spans="1:11" ht="25.5" x14ac:dyDescent="0.2">
      <c r="A916" s="252" t="s">
        <v>756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121</v>
      </c>
      <c r="G916" s="116">
        <v>1</v>
      </c>
      <c r="H916" s="120">
        <f>VLOOKUP(B916,Insumos!$A$2:$C$204,3,FALSE)</f>
        <v>25.34</v>
      </c>
      <c r="I916" s="116">
        <f t="shared" si="151"/>
        <v>25.34</v>
      </c>
      <c r="J916" s="116">
        <f t="shared" si="152"/>
        <v>3066.14</v>
      </c>
      <c r="K916" s="116"/>
    </row>
    <row r="917" spans="1:11" x14ac:dyDescent="0.2">
      <c r="A917" s="252" t="s">
        <v>756</v>
      </c>
      <c r="B917" s="109" t="s">
        <v>640</v>
      </c>
      <c r="C917" s="118" t="s">
        <v>529</v>
      </c>
      <c r="D917" s="116" t="s">
        <v>32</v>
      </c>
      <c r="E917" s="116"/>
      <c r="F917" s="116">
        <f t="shared" si="150"/>
        <v>121</v>
      </c>
      <c r="G917" s="116">
        <v>1</v>
      </c>
      <c r="H917" s="120">
        <f>VLOOKUP(B917,Insumos!$A$2:$C$204,3,FALSE)</f>
        <v>9.86</v>
      </c>
      <c r="I917" s="116">
        <f t="shared" si="151"/>
        <v>9.86</v>
      </c>
      <c r="J917" s="116">
        <f t="shared" si="152"/>
        <v>1193.06</v>
      </c>
      <c r="K917" s="116"/>
    </row>
    <row r="918" spans="1:11" x14ac:dyDescent="0.2">
      <c r="A918" s="252" t="s">
        <v>756</v>
      </c>
      <c r="B918" s="109" t="s">
        <v>752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25.9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756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15.07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SUMIF('Lote-07_RDRA_34,5kV'!$B$10:$B$123,Composições!B921,'Lote-07_RDRA_34,5kV'!$D$10:$D$123)</f>
        <v>68</v>
      </c>
      <c r="G921" s="241"/>
      <c r="H921" s="240"/>
      <c r="I921" s="241">
        <f>SUM(I922:I927)</f>
        <v>289.47000000000003</v>
      </c>
      <c r="J921" s="241">
        <f>SUM(J922:J927)</f>
        <v>19683.96</v>
      </c>
      <c r="K921" s="241">
        <v>1.5</v>
      </c>
    </row>
    <row r="922" spans="1:11" ht="25.5" x14ac:dyDescent="0.2">
      <c r="A922" s="252" t="s">
        <v>756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136</v>
      </c>
      <c r="G922" s="116">
        <v>2</v>
      </c>
      <c r="H922" s="120">
        <f>VLOOKUP(B922,Insumos!$A$2:$C$204,3,FALSE)</f>
        <v>15.36</v>
      </c>
      <c r="I922" s="116">
        <f t="shared" ref="I922:I927" si="154">H922*G922</f>
        <v>30.72</v>
      </c>
      <c r="J922" s="116">
        <f t="shared" ref="J922:J927" si="155">F922*H922</f>
        <v>2088.96</v>
      </c>
      <c r="K922" s="116"/>
    </row>
    <row r="923" spans="1:11" x14ac:dyDescent="0.2">
      <c r="A923" s="252" t="s">
        <v>756</v>
      </c>
      <c r="B923" s="102" t="s">
        <v>725</v>
      </c>
      <c r="C923" s="118" t="s">
        <v>528</v>
      </c>
      <c r="D923" s="116" t="s">
        <v>32</v>
      </c>
      <c r="E923" s="116"/>
      <c r="F923" s="116">
        <f t="shared" si="153"/>
        <v>136</v>
      </c>
      <c r="G923" s="116">
        <v>2</v>
      </c>
      <c r="H923" s="120">
        <f>VLOOKUP(B923,Insumos!$A$2:$C$204,3,FALSE)</f>
        <v>72.95</v>
      </c>
      <c r="I923" s="116">
        <f t="shared" si="154"/>
        <v>145.9</v>
      </c>
      <c r="J923" s="116">
        <f t="shared" si="155"/>
        <v>9921.2000000000007</v>
      </c>
      <c r="K923" s="116"/>
    </row>
    <row r="924" spans="1:11" ht="25.5" x14ac:dyDescent="0.2">
      <c r="A924" s="252" t="s">
        <v>756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68</v>
      </c>
      <c r="G924" s="116">
        <v>1</v>
      </c>
      <c r="H924" s="120">
        <f>VLOOKUP(B924,Insumos!$A$2:$C$204,3,FALSE)</f>
        <v>25.34</v>
      </c>
      <c r="I924" s="116">
        <f t="shared" si="154"/>
        <v>25.34</v>
      </c>
      <c r="J924" s="116">
        <f t="shared" si="155"/>
        <v>1723.12</v>
      </c>
      <c r="K924" s="116"/>
    </row>
    <row r="925" spans="1:11" x14ac:dyDescent="0.2">
      <c r="A925" s="252" t="s">
        <v>756</v>
      </c>
      <c r="B925" s="109" t="s">
        <v>640</v>
      </c>
      <c r="C925" s="118" t="s">
        <v>528</v>
      </c>
      <c r="D925" s="116" t="s">
        <v>32</v>
      </c>
      <c r="E925" s="116"/>
      <c r="F925" s="116">
        <f t="shared" si="153"/>
        <v>136</v>
      </c>
      <c r="G925" s="116">
        <v>2</v>
      </c>
      <c r="H925" s="120">
        <f>VLOOKUP(B925,Insumos!$A$2:$C$204,3,FALSE)</f>
        <v>9.86</v>
      </c>
      <c r="I925" s="116">
        <f t="shared" si="154"/>
        <v>19.72</v>
      </c>
      <c r="J925" s="116">
        <f t="shared" si="155"/>
        <v>1340.96</v>
      </c>
      <c r="K925" s="116"/>
    </row>
    <row r="926" spans="1:11" x14ac:dyDescent="0.2">
      <c r="A926" s="252" t="s">
        <v>756</v>
      </c>
      <c r="B926" s="102" t="s">
        <v>645</v>
      </c>
      <c r="C926" s="118" t="s">
        <v>528</v>
      </c>
      <c r="D926" s="116" t="s">
        <v>32</v>
      </c>
      <c r="E926" s="116"/>
      <c r="F926" s="116">
        <f t="shared" si="153"/>
        <v>68</v>
      </c>
      <c r="G926" s="116">
        <v>1</v>
      </c>
      <c r="H926" s="120">
        <f>VLOOKUP(B926,Insumos!$A$2:$C$204,3,FALSE)</f>
        <v>15.99</v>
      </c>
      <c r="I926" s="116">
        <f t="shared" si="154"/>
        <v>15.99</v>
      </c>
      <c r="J926" s="116">
        <f t="shared" si="155"/>
        <v>1087.32</v>
      </c>
      <c r="K926" s="119"/>
    </row>
    <row r="927" spans="1:11" x14ac:dyDescent="0.2">
      <c r="A927" s="252" t="s">
        <v>756</v>
      </c>
      <c r="B927" s="109" t="s">
        <v>752</v>
      </c>
      <c r="C927" s="118" t="s">
        <v>528</v>
      </c>
      <c r="D927" s="116" t="s">
        <v>32</v>
      </c>
      <c r="E927" s="116"/>
      <c r="F927" s="116">
        <f t="shared" si="153"/>
        <v>136</v>
      </c>
      <c r="G927" s="116">
        <v>2</v>
      </c>
      <c r="H927" s="120">
        <f>VLOOKUP(B927,Insumos!$A$2:$C$204,3,FALSE)</f>
        <v>25.9</v>
      </c>
      <c r="I927" s="116">
        <f t="shared" si="154"/>
        <v>51.8</v>
      </c>
      <c r="J927" s="116">
        <f t="shared" si="155"/>
        <v>3522.4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SUMIF('Lote-07_RDRA_34,5kV'!$B$10:$B$123,Composições!B929,'Lote-07_RDRA_34,5kV'!$D$10:$D$123)</f>
        <v>0</v>
      </c>
      <c r="G929" s="241"/>
      <c r="H929" s="240"/>
      <c r="I929" s="241">
        <f>SUM(I930:I935)</f>
        <v>86.55</v>
      </c>
      <c r="J929" s="241">
        <f>SUM(J930:J935)</f>
        <v>0</v>
      </c>
      <c r="K929" s="241">
        <v>1</v>
      </c>
    </row>
    <row r="930" spans="1:12" x14ac:dyDescent="0.2">
      <c r="A930" s="252" t="s">
        <v>756</v>
      </c>
      <c r="B930" s="109" t="s">
        <v>751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11.55</v>
      </c>
      <c r="I930" s="116">
        <f t="shared" ref="I930:I935" si="157">H930*G930</f>
        <v>11.55</v>
      </c>
      <c r="J930" s="116">
        <f t="shared" ref="J930:J935" si="158">F930*H930</f>
        <v>0</v>
      </c>
      <c r="K930" s="116"/>
    </row>
    <row r="931" spans="1:12" x14ac:dyDescent="0.2">
      <c r="A931" s="252" t="s">
        <v>756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36.47</v>
      </c>
      <c r="I931" s="116">
        <f t="shared" si="157"/>
        <v>36.47</v>
      </c>
      <c r="J931" s="116">
        <f t="shared" si="158"/>
        <v>0</v>
      </c>
      <c r="K931" s="116"/>
    </row>
    <row r="932" spans="1:12" x14ac:dyDescent="0.2">
      <c r="A932" s="252" t="s">
        <v>756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3.33</v>
      </c>
      <c r="I932" s="116">
        <f t="shared" si="157"/>
        <v>3.33</v>
      </c>
      <c r="J932" s="116">
        <f t="shared" si="158"/>
        <v>0</v>
      </c>
      <c r="K932" s="116"/>
    </row>
    <row r="933" spans="1:12" ht="25.5" x14ac:dyDescent="0.2">
      <c r="A933" s="252" t="s">
        <v>756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25.34</v>
      </c>
      <c r="I933" s="116">
        <f t="shared" si="157"/>
        <v>25.34</v>
      </c>
      <c r="J933" s="116">
        <f t="shared" si="158"/>
        <v>0</v>
      </c>
      <c r="K933" s="116"/>
    </row>
    <row r="934" spans="1:12" x14ac:dyDescent="0.2">
      <c r="A934" s="252" t="s">
        <v>756</v>
      </c>
      <c r="B934" s="109" t="s">
        <v>640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9.86</v>
      </c>
      <c r="I934" s="116">
        <f t="shared" si="157"/>
        <v>9.86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756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15.07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SUMIF('Lote-07_RDRA_34,5kV'!$B$10:$B$123,Composições!B937,'Lote-07_RDRA_34,5kV'!$D$10:$D$123)</f>
        <v>0</v>
      </c>
      <c r="G937" s="241"/>
      <c r="H937" s="240"/>
      <c r="I937" s="241">
        <f>SUM(I938:I944)</f>
        <v>90.36</v>
      </c>
      <c r="J937" s="241">
        <f>SUM(J938:J944)</f>
        <v>0</v>
      </c>
      <c r="K937" s="241">
        <v>1</v>
      </c>
    </row>
    <row r="938" spans="1:12" ht="25.5" x14ac:dyDescent="0.2">
      <c r="A938" s="252" t="s">
        <v>756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15.36</v>
      </c>
      <c r="I938" s="242">
        <f t="shared" ref="I938:I944" si="160">H938*G938</f>
        <v>15.36</v>
      </c>
      <c r="J938" s="242"/>
      <c r="K938" s="242"/>
    </row>
    <row r="939" spans="1:12" x14ac:dyDescent="0.2">
      <c r="A939" s="252" t="s">
        <v>756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36.47</v>
      </c>
      <c r="I939" s="116">
        <f t="shared" si="160"/>
        <v>36.47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756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25.34</v>
      </c>
      <c r="I940" s="116">
        <f t="shared" si="160"/>
        <v>25.34</v>
      </c>
      <c r="J940" s="116">
        <f t="shared" si="161"/>
        <v>0</v>
      </c>
      <c r="K940" s="116"/>
    </row>
    <row r="941" spans="1:12" x14ac:dyDescent="0.2">
      <c r="A941" s="252" t="s">
        <v>756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3.33</v>
      </c>
      <c r="I941" s="116">
        <f t="shared" si="160"/>
        <v>3.33</v>
      </c>
      <c r="J941" s="116">
        <f t="shared" si="161"/>
        <v>0</v>
      </c>
      <c r="K941" s="116"/>
    </row>
    <row r="942" spans="1:12" x14ac:dyDescent="0.2">
      <c r="A942" s="252" t="s">
        <v>756</v>
      </c>
      <c r="B942" s="109" t="s">
        <v>640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9.86</v>
      </c>
      <c r="I942" s="116">
        <f t="shared" si="160"/>
        <v>9.86</v>
      </c>
      <c r="J942" s="116">
        <f t="shared" si="161"/>
        <v>0</v>
      </c>
      <c r="K942" s="116"/>
    </row>
    <row r="943" spans="1:12" x14ac:dyDescent="0.2">
      <c r="A943" s="252" t="s">
        <v>756</v>
      </c>
      <c r="B943" s="109" t="s">
        <v>752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25.9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756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15.07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SUMIF('Lote-07_RDRA_34,5kV'!$B$10:$B$123,Composições!B946,'Lote-07_RDRA_34,5kV'!$D$10:$D$123)</f>
        <v>0</v>
      </c>
      <c r="G946" s="241"/>
      <c r="H946" s="240"/>
      <c r="I946" s="241">
        <f>SUM(I947:I953)</f>
        <v>242.41</v>
      </c>
      <c r="J946" s="241">
        <f>SUM(J947:J953)</f>
        <v>0</v>
      </c>
      <c r="K946" s="241">
        <v>2</v>
      </c>
    </row>
    <row r="947" spans="1:11" ht="25.5" x14ac:dyDescent="0.2">
      <c r="A947" s="252" t="s">
        <v>756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15.36</v>
      </c>
      <c r="I947" s="116">
        <f t="shared" ref="I947:I953" si="163">H947*G947</f>
        <v>30.72</v>
      </c>
      <c r="J947" s="116">
        <f t="shared" ref="J947:J953" si="164">F947*H947</f>
        <v>0</v>
      </c>
      <c r="K947" s="116"/>
    </row>
    <row r="948" spans="1:11" x14ac:dyDescent="0.2">
      <c r="A948" s="252" t="s">
        <v>756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36.47</v>
      </c>
      <c r="I948" s="116">
        <f t="shared" si="163"/>
        <v>72.94</v>
      </c>
      <c r="J948" s="116">
        <f t="shared" si="164"/>
        <v>0</v>
      </c>
      <c r="K948" s="116"/>
    </row>
    <row r="949" spans="1:11" ht="25.5" x14ac:dyDescent="0.2">
      <c r="A949" s="252" t="s">
        <v>756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25.34</v>
      </c>
      <c r="I949" s="116">
        <f t="shared" si="163"/>
        <v>25.34</v>
      </c>
      <c r="J949" s="116">
        <f t="shared" si="164"/>
        <v>0</v>
      </c>
      <c r="K949" s="116"/>
    </row>
    <row r="950" spans="1:11" x14ac:dyDescent="0.2">
      <c r="A950" s="252" t="s">
        <v>756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3.33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756</v>
      </c>
      <c r="B951" s="109" t="s">
        <v>640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9.86</v>
      </c>
      <c r="I951" s="116">
        <f t="shared" si="163"/>
        <v>19.72</v>
      </c>
      <c r="J951" s="116">
        <f t="shared" si="164"/>
        <v>0</v>
      </c>
      <c r="K951" s="116"/>
    </row>
    <row r="952" spans="1:11" x14ac:dyDescent="0.2">
      <c r="A952" s="252" t="s">
        <v>756</v>
      </c>
      <c r="B952" s="109" t="s">
        <v>752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25.9</v>
      </c>
      <c r="I952" s="116">
        <f t="shared" si="163"/>
        <v>77.7</v>
      </c>
      <c r="J952" s="116">
        <f t="shared" si="164"/>
        <v>0</v>
      </c>
      <c r="K952" s="116"/>
    </row>
    <row r="953" spans="1:11" x14ac:dyDescent="0.2">
      <c r="A953" s="252" t="s">
        <v>756</v>
      </c>
      <c r="B953" s="102" t="s">
        <v>645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15.99</v>
      </c>
      <c r="I953" s="116">
        <f t="shared" si="163"/>
        <v>15.99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756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SUMIF('Lote-07_RDRA_34,5kV'!$B$10:$B$123,Composições!B955,'Lote-07_RDRA_34,5kV'!$D$10:$D$123)</f>
        <v>0</v>
      </c>
      <c r="G955" s="241"/>
      <c r="H955" s="240"/>
      <c r="I955" s="241">
        <f>SUM(I956:I961)</f>
        <v>86.55</v>
      </c>
      <c r="J955" s="241">
        <f>SUM(J956:J961)</f>
        <v>0</v>
      </c>
      <c r="K955" s="241">
        <v>1</v>
      </c>
    </row>
    <row r="956" spans="1:11" x14ac:dyDescent="0.2">
      <c r="A956" s="252" t="s">
        <v>756</v>
      </c>
      <c r="B956" s="109" t="s">
        <v>751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11.55</v>
      </c>
      <c r="I956" s="116">
        <f t="shared" ref="I956:I961" si="166">H956*G956</f>
        <v>11.55</v>
      </c>
      <c r="J956" s="116">
        <f t="shared" ref="J956:J961" si="167">F956*H956</f>
        <v>0</v>
      </c>
      <c r="K956" s="116"/>
    </row>
    <row r="957" spans="1:11" x14ac:dyDescent="0.2">
      <c r="A957" s="252" t="s">
        <v>756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36.47</v>
      </c>
      <c r="I957" s="116">
        <f t="shared" si="166"/>
        <v>36.47</v>
      </c>
      <c r="J957" s="116">
        <f t="shared" si="167"/>
        <v>0</v>
      </c>
      <c r="K957" s="116"/>
    </row>
    <row r="958" spans="1:11" x14ac:dyDescent="0.2">
      <c r="A958" s="252" t="s">
        <v>756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3.33</v>
      </c>
      <c r="I958" s="116">
        <f t="shared" si="166"/>
        <v>3.33</v>
      </c>
      <c r="J958" s="116">
        <f t="shared" si="167"/>
        <v>0</v>
      </c>
      <c r="K958" s="116"/>
    </row>
    <row r="959" spans="1:11" ht="25.5" x14ac:dyDescent="0.2">
      <c r="A959" s="252" t="s">
        <v>756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25.34</v>
      </c>
      <c r="I959" s="116">
        <f t="shared" si="166"/>
        <v>25.34</v>
      </c>
      <c r="J959" s="116">
        <f t="shared" si="167"/>
        <v>0</v>
      </c>
      <c r="K959" s="116"/>
    </row>
    <row r="960" spans="1:11" s="106" customFormat="1" x14ac:dyDescent="0.2">
      <c r="A960" s="252" t="s">
        <v>756</v>
      </c>
      <c r="B960" s="109" t="s">
        <v>640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9.86</v>
      </c>
      <c r="I960" s="116">
        <f t="shared" si="166"/>
        <v>9.86</v>
      </c>
      <c r="J960" s="116">
        <f t="shared" si="167"/>
        <v>0</v>
      </c>
      <c r="K960" s="116"/>
    </row>
    <row r="961" spans="1:11" ht="25.5" x14ac:dyDescent="0.2">
      <c r="A961" s="252" t="s">
        <v>756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15.07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756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SUMIF('Lote-07_RDRA_34,5kV'!$B$10:$B$123,Composições!B963,'Lote-07_RDRA_34,5kV'!$D$10:$D$123)</f>
        <v>0</v>
      </c>
      <c r="G963" s="241"/>
      <c r="H963" s="240"/>
      <c r="I963" s="241">
        <f>SUM(I964:I970)</f>
        <v>106.35</v>
      </c>
      <c r="J963" s="241">
        <f>SUM(J964:J970)</f>
        <v>0</v>
      </c>
      <c r="K963" s="241">
        <v>1</v>
      </c>
    </row>
    <row r="964" spans="1:11" ht="25.5" x14ac:dyDescent="0.2">
      <c r="A964" s="252" t="s">
        <v>756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15.36</v>
      </c>
      <c r="I964" s="116">
        <f t="shared" ref="I964:I970" si="169">H964*G964</f>
        <v>15.36</v>
      </c>
      <c r="J964" s="116">
        <f t="shared" ref="J964:J970" si="170">F964*H964</f>
        <v>0</v>
      </c>
      <c r="K964" s="116"/>
    </row>
    <row r="965" spans="1:11" x14ac:dyDescent="0.2">
      <c r="A965" s="252" t="s">
        <v>756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36.47</v>
      </c>
      <c r="I965" s="116">
        <f t="shared" si="169"/>
        <v>36.47</v>
      </c>
      <c r="J965" s="116">
        <f t="shared" si="170"/>
        <v>0</v>
      </c>
      <c r="K965" s="116"/>
    </row>
    <row r="966" spans="1:11" ht="25.5" x14ac:dyDescent="0.2">
      <c r="A966" s="252" t="s">
        <v>756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25.34</v>
      </c>
      <c r="I966" s="116">
        <f t="shared" si="169"/>
        <v>25.34</v>
      </c>
      <c r="J966" s="116">
        <f t="shared" si="170"/>
        <v>0</v>
      </c>
      <c r="K966" s="116"/>
    </row>
    <row r="967" spans="1:11" x14ac:dyDescent="0.2">
      <c r="A967" s="252" t="s">
        <v>756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3.33</v>
      </c>
      <c r="I967" s="116">
        <f t="shared" si="169"/>
        <v>3.33</v>
      </c>
      <c r="J967" s="116">
        <f t="shared" si="170"/>
        <v>0</v>
      </c>
      <c r="K967" s="116"/>
    </row>
    <row r="968" spans="1:11" x14ac:dyDescent="0.2">
      <c r="A968" s="252" t="s">
        <v>756</v>
      </c>
      <c r="B968" s="109" t="s">
        <v>640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9.86</v>
      </c>
      <c r="I968" s="116">
        <f t="shared" si="169"/>
        <v>9.86</v>
      </c>
      <c r="J968" s="116">
        <f t="shared" si="170"/>
        <v>0</v>
      </c>
      <c r="K968" s="116"/>
    </row>
    <row r="969" spans="1:11" x14ac:dyDescent="0.2">
      <c r="A969" s="252" t="s">
        <v>756</v>
      </c>
      <c r="B969" s="109" t="s">
        <v>752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25.9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756</v>
      </c>
      <c r="B970" s="102" t="s">
        <v>645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15.99</v>
      </c>
      <c r="I970" s="116">
        <f t="shared" si="169"/>
        <v>15.99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756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SUMIF('Lote-07_RDRA_34,5kV'!$B$10:$B$123,Composições!B972,'Lote-07_RDRA_34,5kV'!$D$10:$D$123)</f>
        <v>0</v>
      </c>
      <c r="G972" s="241"/>
      <c r="H972" s="240"/>
      <c r="I972" s="241">
        <f>SUM(I973:I979)</f>
        <v>245.74</v>
      </c>
      <c r="J972" s="241">
        <f>SUM(J973:J979)</f>
        <v>0</v>
      </c>
      <c r="K972" s="241">
        <v>2</v>
      </c>
    </row>
    <row r="973" spans="1:11" ht="25.5" x14ac:dyDescent="0.2">
      <c r="A973" s="252" t="s">
        <v>756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15.36</v>
      </c>
      <c r="I973" s="116">
        <f t="shared" ref="I973:I979" si="172">H973*G973</f>
        <v>30.72</v>
      </c>
      <c r="J973" s="116">
        <f t="shared" ref="J973:J979" si="173">F973*H973</f>
        <v>0</v>
      </c>
      <c r="K973" s="116"/>
    </row>
    <row r="974" spans="1:11" x14ac:dyDescent="0.2">
      <c r="A974" s="252" t="s">
        <v>756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36.47</v>
      </c>
      <c r="I974" s="116">
        <f t="shared" si="172"/>
        <v>72.94</v>
      </c>
      <c r="J974" s="116">
        <f t="shared" si="173"/>
        <v>0</v>
      </c>
      <c r="K974" s="116"/>
    </row>
    <row r="975" spans="1:11" ht="25.5" x14ac:dyDescent="0.2">
      <c r="A975" s="252" t="s">
        <v>756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25.34</v>
      </c>
      <c r="I975" s="116">
        <f t="shared" si="172"/>
        <v>25.34</v>
      </c>
      <c r="J975" s="116">
        <f t="shared" si="173"/>
        <v>0</v>
      </c>
      <c r="K975" s="116"/>
    </row>
    <row r="976" spans="1:11" x14ac:dyDescent="0.2">
      <c r="A976" s="252" t="s">
        <v>756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3.33</v>
      </c>
      <c r="I976" s="116">
        <f t="shared" si="172"/>
        <v>3.33</v>
      </c>
      <c r="J976" s="116">
        <f t="shared" si="173"/>
        <v>0</v>
      </c>
      <c r="K976" s="116"/>
    </row>
    <row r="977" spans="1:11" x14ac:dyDescent="0.2">
      <c r="A977" s="252" t="s">
        <v>756</v>
      </c>
      <c r="B977" s="109" t="s">
        <v>640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9.86</v>
      </c>
      <c r="I977" s="116">
        <f t="shared" si="172"/>
        <v>19.72</v>
      </c>
      <c r="J977" s="116">
        <f t="shared" si="173"/>
        <v>0</v>
      </c>
      <c r="K977" s="116"/>
    </row>
    <row r="978" spans="1:11" x14ac:dyDescent="0.2">
      <c r="A978" s="252" t="s">
        <v>756</v>
      </c>
      <c r="B978" s="109" t="s">
        <v>752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25.9</v>
      </c>
      <c r="I978" s="116">
        <f t="shared" si="172"/>
        <v>77.7</v>
      </c>
      <c r="J978" s="116">
        <f t="shared" si="173"/>
        <v>0</v>
      </c>
      <c r="K978" s="116"/>
    </row>
    <row r="979" spans="1:11" x14ac:dyDescent="0.2">
      <c r="A979" s="252" t="s">
        <v>756</v>
      </c>
      <c r="B979" s="102" t="s">
        <v>645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15.99</v>
      </c>
      <c r="I979" s="116">
        <f t="shared" si="172"/>
        <v>15.99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SUMIF('Lote-07_RDRA_34,5kV'!$B$10:$B$123,Composições!B981,'Lote-07_RDRA_34,5kV'!$D$10:$D$123)</f>
        <v>0</v>
      </c>
      <c r="G981" s="241"/>
      <c r="H981" s="240"/>
      <c r="I981" s="241">
        <f>SUM(I982:I986)</f>
        <v>166.97</v>
      </c>
      <c r="J981" s="241">
        <f>SUM(J982:J986)</f>
        <v>0</v>
      </c>
      <c r="K981" s="241">
        <v>1</v>
      </c>
    </row>
    <row r="982" spans="1:11" x14ac:dyDescent="0.2">
      <c r="A982" s="252" t="s">
        <v>756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0</v>
      </c>
      <c r="G982" s="116">
        <v>2</v>
      </c>
      <c r="H982" s="120">
        <f>VLOOKUP(B982,Insumos!$A$2:$C$204,3,FALSE)</f>
        <v>3.33</v>
      </c>
      <c r="I982" s="116">
        <f>H982*G982</f>
        <v>6.66</v>
      </c>
      <c r="J982" s="116">
        <f>F982*H982</f>
        <v>0</v>
      </c>
      <c r="K982" s="116"/>
    </row>
    <row r="983" spans="1:11" ht="25.5" x14ac:dyDescent="0.2">
      <c r="A983" s="252" t="s">
        <v>756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0</v>
      </c>
      <c r="G983" s="116">
        <v>2</v>
      </c>
      <c r="H983" s="120">
        <f>VLOOKUP(B983,Insumos!$A$2:$C$204,3,FALSE)</f>
        <v>25.34</v>
      </c>
      <c r="I983" s="116">
        <f>H983*G983</f>
        <v>50.68</v>
      </c>
      <c r="J983" s="116">
        <f>F983*H983</f>
        <v>0</v>
      </c>
      <c r="K983" s="116"/>
    </row>
    <row r="984" spans="1:11" ht="25.5" x14ac:dyDescent="0.2">
      <c r="A984" s="252" t="s">
        <v>756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0</v>
      </c>
      <c r="G984" s="116">
        <v>1</v>
      </c>
      <c r="H984" s="120">
        <f>VLOOKUP(B984,Insumos!$A$2:$C$204,3,FALSE)</f>
        <v>7.65</v>
      </c>
      <c r="I984" s="116">
        <f>H984*G984</f>
        <v>7.65</v>
      </c>
      <c r="J984" s="116">
        <f>F984*H984</f>
        <v>0</v>
      </c>
      <c r="K984" s="116"/>
    </row>
    <row r="985" spans="1:11" x14ac:dyDescent="0.2">
      <c r="A985" s="252" t="s">
        <v>756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0</v>
      </c>
      <c r="G985" s="116">
        <v>1</v>
      </c>
      <c r="H985" s="120">
        <f>VLOOKUP(B985,Insumos!$A$2:$C$204,3,FALSE)</f>
        <v>33.85</v>
      </c>
      <c r="I985" s="116">
        <f>H985*G985</f>
        <v>33.85</v>
      </c>
      <c r="J985" s="116">
        <f>F985*H985</f>
        <v>0</v>
      </c>
      <c r="K985" s="116"/>
    </row>
    <row r="986" spans="1:11" x14ac:dyDescent="0.2">
      <c r="A986" s="252" t="s">
        <v>756</v>
      </c>
      <c r="B986" s="102" t="s">
        <v>789</v>
      </c>
      <c r="C986" s="118" t="s">
        <v>517</v>
      </c>
      <c r="D986" s="116" t="s">
        <v>32</v>
      </c>
      <c r="E986" s="116"/>
      <c r="F986" s="116">
        <f>$F$981*G986</f>
        <v>0</v>
      </c>
      <c r="G986" s="116">
        <v>1</v>
      </c>
      <c r="H986" s="120">
        <f>VLOOKUP(B986,Insumos!$A$2:$C$204,3,FALSE)</f>
        <v>68.13</v>
      </c>
      <c r="I986" s="116">
        <f>H986*G986</f>
        <v>68.13</v>
      </c>
      <c r="J986" s="116">
        <f>F986*H986</f>
        <v>0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SUMIF('Lote-07_RDRA_34,5kV'!$B$10:$B$123,Composições!B988,'Lote-07_RDRA_34,5kV'!$D$10:$D$123)</f>
        <v>343</v>
      </c>
      <c r="G988" s="241"/>
      <c r="H988" s="240"/>
      <c r="I988" s="241">
        <f>SUM(I989:I993)</f>
        <v>353.25</v>
      </c>
      <c r="J988" s="241">
        <f>SUM(J989:J993)</f>
        <v>121164.75</v>
      </c>
      <c r="K988" s="241">
        <v>1</v>
      </c>
    </row>
    <row r="989" spans="1:11" x14ac:dyDescent="0.2">
      <c r="A989" s="252" t="s">
        <v>756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686</v>
      </c>
      <c r="G989" s="116">
        <v>2</v>
      </c>
      <c r="H989" s="120">
        <f>VLOOKUP(B989,Insumos!$A$2:$C$204,3,FALSE)</f>
        <v>3.33</v>
      </c>
      <c r="I989" s="116">
        <f>H989*G989</f>
        <v>6.66</v>
      </c>
      <c r="J989" s="116">
        <f>F989*H989</f>
        <v>2284.38</v>
      </c>
      <c r="K989" s="116"/>
    </row>
    <row r="990" spans="1:11" ht="25.5" x14ac:dyDescent="0.2">
      <c r="A990" s="252" t="s">
        <v>756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686</v>
      </c>
      <c r="G990" s="116">
        <v>2</v>
      </c>
      <c r="H990" s="120">
        <f>VLOOKUP(B990,Insumos!$A$2:$C$204,3,FALSE)</f>
        <v>25.34</v>
      </c>
      <c r="I990" s="116">
        <f>H990*G990</f>
        <v>50.68</v>
      </c>
      <c r="J990" s="116">
        <f>F990*H990</f>
        <v>17383.240000000002</v>
      </c>
      <c r="K990" s="116"/>
    </row>
    <row r="991" spans="1:11" ht="25.5" x14ac:dyDescent="0.2">
      <c r="A991" s="252" t="s">
        <v>756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343</v>
      </c>
      <c r="G991" s="116">
        <v>1</v>
      </c>
      <c r="H991" s="120">
        <f>VLOOKUP(B991,Insumos!$A$2:$C$204,3,FALSE)</f>
        <v>7.65</v>
      </c>
      <c r="I991" s="116">
        <f>H991*G991</f>
        <v>7.65</v>
      </c>
      <c r="J991" s="116">
        <f>F991*H991</f>
        <v>2623.95</v>
      </c>
      <c r="K991" s="116"/>
    </row>
    <row r="992" spans="1:11" x14ac:dyDescent="0.2">
      <c r="A992" s="252" t="s">
        <v>756</v>
      </c>
      <c r="B992" s="102" t="s">
        <v>705</v>
      </c>
      <c r="C992" s="118" t="s">
        <v>517</v>
      </c>
      <c r="D992" s="116" t="s">
        <v>32</v>
      </c>
      <c r="E992" s="116"/>
      <c r="F992" s="116">
        <f>$F$988*G992</f>
        <v>343</v>
      </c>
      <c r="G992" s="116">
        <v>1</v>
      </c>
      <c r="H992" s="120">
        <f>VLOOKUP(B992,Insumos!$A$2:$C$204,3,FALSE)</f>
        <v>174.02</v>
      </c>
      <c r="I992" s="116">
        <f>H992*G992</f>
        <v>174.02</v>
      </c>
      <c r="J992" s="116">
        <f>F992*H992</f>
        <v>59688.86</v>
      </c>
      <c r="K992" s="116"/>
    </row>
    <row r="993" spans="1:11" x14ac:dyDescent="0.2">
      <c r="A993" s="252" t="s">
        <v>756</v>
      </c>
      <c r="B993" s="102" t="s">
        <v>703</v>
      </c>
      <c r="C993" s="118" t="s">
        <v>517</v>
      </c>
      <c r="D993" s="116" t="s">
        <v>32</v>
      </c>
      <c r="E993" s="116"/>
      <c r="F993" s="116">
        <f>$F$988*G993</f>
        <v>343</v>
      </c>
      <c r="G993" s="116">
        <v>1</v>
      </c>
      <c r="H993" s="120">
        <f>VLOOKUP(B993,Insumos!$A$2:$C$204,3,FALSE)</f>
        <v>114.24</v>
      </c>
      <c r="I993" s="116">
        <f>H993*G993</f>
        <v>114.24</v>
      </c>
      <c r="J993" s="116">
        <f>F993*H993</f>
        <v>39184.32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SUMIF('Lote-07_RDRA_34,5kV'!$B$10:$B$123,Composições!B995,'Lote-07_RDRA_34,5kV'!$D$10:$D$123)</f>
        <v>0</v>
      </c>
      <c r="G995" s="241"/>
      <c r="H995" s="240"/>
      <c r="I995" s="241">
        <f>SUM(I996:I1000)</f>
        <v>264.98</v>
      </c>
      <c r="J995" s="241">
        <f>SUM(J996:J1000)</f>
        <v>0</v>
      </c>
      <c r="K995" s="241">
        <v>1</v>
      </c>
    </row>
    <row r="996" spans="1:11" ht="25.5" x14ac:dyDescent="0.2">
      <c r="A996" s="252" t="s">
        <v>756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0</v>
      </c>
      <c r="G996" s="116">
        <v>1</v>
      </c>
      <c r="H996" s="120">
        <f>VLOOKUP(B996,Insumos!$A$2:$C$204,3,FALSE)</f>
        <v>10.34</v>
      </c>
      <c r="I996" s="116">
        <f>H996*G996</f>
        <v>10.34</v>
      </c>
      <c r="J996" s="116">
        <f>F996*H996</f>
        <v>0</v>
      </c>
      <c r="K996" s="116"/>
    </row>
    <row r="997" spans="1:11" x14ac:dyDescent="0.2">
      <c r="A997" s="252" t="s">
        <v>756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3.33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756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0</v>
      </c>
      <c r="G998" s="116">
        <v>2</v>
      </c>
      <c r="H998" s="120">
        <f>VLOOKUP(B998,Insumos!$A$2:$C$204,3,FALSE)</f>
        <v>25.34</v>
      </c>
      <c r="I998" s="116">
        <f>H998*G998</f>
        <v>50.68</v>
      </c>
      <c r="J998" s="116">
        <f>F998*H998</f>
        <v>0</v>
      </c>
      <c r="K998" s="116"/>
    </row>
    <row r="999" spans="1:11" x14ac:dyDescent="0.2">
      <c r="A999" s="252" t="s">
        <v>756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0</v>
      </c>
      <c r="G999" s="116">
        <v>2</v>
      </c>
      <c r="H999" s="120">
        <f>VLOOKUP(B999,Insumos!$A$2:$C$204,3,FALSE)</f>
        <v>33.85</v>
      </c>
      <c r="I999" s="116">
        <f>H999*G999</f>
        <v>67.7</v>
      </c>
      <c r="J999" s="116">
        <f>F999*H999</f>
        <v>0</v>
      </c>
      <c r="K999" s="116"/>
    </row>
    <row r="1000" spans="1:11" x14ac:dyDescent="0.2">
      <c r="A1000" s="252" t="s">
        <v>756</v>
      </c>
      <c r="B1000" s="102" t="s">
        <v>789</v>
      </c>
      <c r="C1000" s="118" t="s">
        <v>518</v>
      </c>
      <c r="D1000" s="116" t="s">
        <v>32</v>
      </c>
      <c r="E1000" s="116"/>
      <c r="F1000" s="116">
        <f>$F$995*G1000</f>
        <v>0</v>
      </c>
      <c r="G1000" s="116">
        <v>2</v>
      </c>
      <c r="H1000" s="120">
        <f>VLOOKUP(B1000,Insumos!$A$2:$C$204,3,FALSE)</f>
        <v>68.13</v>
      </c>
      <c r="I1000" s="116">
        <f>H1000*G1000</f>
        <v>136.26</v>
      </c>
      <c r="J1000" s="116">
        <f>F1000*H1000</f>
        <v>0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SUMIF('Lote-07_RDRA_34,5kV'!$B$10:$B$123,Composições!B1002,'Lote-07_RDRA_34,5kV'!$D$10:$D$123)</f>
        <v>206</v>
      </c>
      <c r="G1002" s="241"/>
      <c r="H1002" s="240"/>
      <c r="I1002" s="241">
        <f>SUM(I1003:I1007)</f>
        <v>637.54</v>
      </c>
      <c r="J1002" s="241">
        <f>SUM(J1003:J1007)</f>
        <v>131333.24</v>
      </c>
      <c r="K1002" s="241">
        <v>1</v>
      </c>
    </row>
    <row r="1003" spans="1:11" s="106" customFormat="1" ht="25.5" x14ac:dyDescent="0.2">
      <c r="A1003" s="252" t="s">
        <v>756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206</v>
      </c>
      <c r="G1003" s="116">
        <v>1</v>
      </c>
      <c r="H1003" s="120">
        <f>VLOOKUP(B1003,Insumos!$A$2:$C$204,3,FALSE)</f>
        <v>10.34</v>
      </c>
      <c r="I1003" s="116">
        <f>H1003*G1003</f>
        <v>10.34</v>
      </c>
      <c r="J1003" s="116">
        <f>F1003*H1003</f>
        <v>2130.04</v>
      </c>
      <c r="K1003" s="116"/>
    </row>
    <row r="1004" spans="1:11" x14ac:dyDescent="0.2">
      <c r="A1004" s="252" t="s">
        <v>756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3.33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756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412</v>
      </c>
      <c r="G1005" s="116">
        <v>2</v>
      </c>
      <c r="H1005" s="120">
        <f>VLOOKUP(B1005,Insumos!$A$2:$C$204,3,FALSE)</f>
        <v>25.34</v>
      </c>
      <c r="I1005" s="116">
        <f>H1005*G1005</f>
        <v>50.68</v>
      </c>
      <c r="J1005" s="116">
        <f>F1005*H1005</f>
        <v>10440.08</v>
      </c>
      <c r="K1005" s="116"/>
    </row>
    <row r="1006" spans="1:11" x14ac:dyDescent="0.2">
      <c r="A1006" s="252" t="s">
        <v>756</v>
      </c>
      <c r="B1006" s="102" t="s">
        <v>705</v>
      </c>
      <c r="C1006" s="118" t="s">
        <v>518</v>
      </c>
      <c r="D1006" s="116" t="s">
        <v>32</v>
      </c>
      <c r="E1006" s="116"/>
      <c r="F1006" s="116">
        <f>$F$1002*G1006</f>
        <v>412</v>
      </c>
      <c r="G1006" s="116">
        <v>2</v>
      </c>
      <c r="H1006" s="120">
        <f>VLOOKUP(B1006,Insumos!$A$2:$C$204,3,FALSE)</f>
        <v>174.02</v>
      </c>
      <c r="I1006" s="116">
        <f>H1006*G1006</f>
        <v>348.04</v>
      </c>
      <c r="J1006" s="116">
        <f>F1006*H1006</f>
        <v>71696.240000000005</v>
      </c>
      <c r="K1006" s="116"/>
    </row>
    <row r="1007" spans="1:11" x14ac:dyDescent="0.2">
      <c r="A1007" s="252" t="s">
        <v>756</v>
      </c>
      <c r="B1007" s="102" t="s">
        <v>703</v>
      </c>
      <c r="C1007" s="118" t="s">
        <v>518</v>
      </c>
      <c r="D1007" s="116" t="s">
        <v>32</v>
      </c>
      <c r="E1007" s="116"/>
      <c r="F1007" s="116">
        <f>$F$1002*G1007</f>
        <v>412</v>
      </c>
      <c r="G1007" s="116">
        <v>2</v>
      </c>
      <c r="H1007" s="120">
        <f>VLOOKUP(B1007,Insumos!$A$2:$C$204,3,FALSE)</f>
        <v>114.24</v>
      </c>
      <c r="I1007" s="116">
        <f>H1007*G1007</f>
        <v>228.48</v>
      </c>
      <c r="J1007" s="116">
        <f>F1007*H1007</f>
        <v>47066.879999999997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SUMIF('Lote-07_RDRA_34,5kV'!$B$10:$B$123,Composições!B1009,'Lote-07_RDRA_34,5kV'!$D$10:$D$123)</f>
        <v>0</v>
      </c>
      <c r="G1009" s="241"/>
      <c r="H1009" s="240"/>
      <c r="I1009" s="241">
        <f>SUM(I1010:I1015)</f>
        <v>209.52</v>
      </c>
      <c r="J1009" s="241">
        <f>SUM(J1010:J1015)</f>
        <v>0</v>
      </c>
      <c r="K1009" s="241">
        <v>1</v>
      </c>
    </row>
    <row r="1010" spans="1:11" ht="25.5" x14ac:dyDescent="0.2">
      <c r="A1010" s="252" t="s">
        <v>756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0</v>
      </c>
      <c r="G1010" s="116">
        <v>1</v>
      </c>
      <c r="H1010" s="120">
        <f>VLOOKUP(B1010,Insumos!$A$2:$C$204,3,FALSE)</f>
        <v>15.36</v>
      </c>
      <c r="I1010" s="116">
        <f t="shared" ref="I1010:I1015" si="175">H1010*G1010</f>
        <v>15.36</v>
      </c>
      <c r="J1010" s="116">
        <f t="shared" ref="J1010:J1015" si="176">F1010*H1010</f>
        <v>0</v>
      </c>
      <c r="K1010" s="116"/>
    </row>
    <row r="1011" spans="1:11" x14ac:dyDescent="0.2">
      <c r="A1011" s="252" t="s">
        <v>756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0</v>
      </c>
      <c r="G1011" s="116">
        <v>1</v>
      </c>
      <c r="H1011" s="120">
        <f>VLOOKUP(B1011,Insumos!$A$2:$C$204,3,FALSE)</f>
        <v>39.39</v>
      </c>
      <c r="I1011" s="116">
        <f t="shared" si="175"/>
        <v>39.39</v>
      </c>
      <c r="J1011" s="116">
        <f t="shared" si="176"/>
        <v>0</v>
      </c>
      <c r="K1011" s="116"/>
    </row>
    <row r="1012" spans="1:11" x14ac:dyDescent="0.2">
      <c r="A1012" s="252" t="s">
        <v>756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0</v>
      </c>
      <c r="G1012" s="116">
        <v>1</v>
      </c>
      <c r="H1012" s="120">
        <f>VLOOKUP(B1012,Insumos!$A$2:$C$204,3,FALSE)</f>
        <v>3.33</v>
      </c>
      <c r="I1012" s="116">
        <f t="shared" si="175"/>
        <v>3.33</v>
      </c>
      <c r="J1012" s="116">
        <f t="shared" si="176"/>
        <v>0</v>
      </c>
      <c r="K1012" s="116"/>
    </row>
    <row r="1013" spans="1:11" x14ac:dyDescent="0.2">
      <c r="A1013" s="252" t="s">
        <v>756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0</v>
      </c>
      <c r="G1013" s="116">
        <v>1</v>
      </c>
      <c r="H1013" s="120">
        <f>VLOOKUP(B1013,Insumos!$A$2:$C$204,3,FALSE)</f>
        <v>36.72</v>
      </c>
      <c r="I1013" s="116">
        <f t="shared" si="175"/>
        <v>36.72</v>
      </c>
      <c r="J1013" s="116">
        <f t="shared" si="176"/>
        <v>0</v>
      </c>
      <c r="K1013" s="116"/>
    </row>
    <row r="1014" spans="1:11" x14ac:dyDescent="0.2">
      <c r="A1014" s="252" t="s">
        <v>756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0</v>
      </c>
      <c r="G1014" s="116">
        <v>1</v>
      </c>
      <c r="H1014" s="120">
        <f>VLOOKUP(B1014,Insumos!$A$2:$C$204,3,FALSE)</f>
        <v>24.72</v>
      </c>
      <c r="I1014" s="116">
        <f t="shared" si="175"/>
        <v>24.72</v>
      </c>
      <c r="J1014" s="116">
        <f t="shared" si="176"/>
        <v>0</v>
      </c>
      <c r="K1014" s="116"/>
    </row>
    <row r="1015" spans="1:11" x14ac:dyDescent="0.2">
      <c r="A1015" s="252" t="s">
        <v>756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0</v>
      </c>
      <c r="G1015" s="116">
        <v>1</v>
      </c>
      <c r="H1015" s="120">
        <f>VLOOKUP(B1015,Insumos!$A$2:$C$204,3,FALSE)</f>
        <v>90</v>
      </c>
      <c r="I1015" s="116">
        <f t="shared" si="175"/>
        <v>90</v>
      </c>
      <c r="J1015" s="116">
        <f t="shared" si="176"/>
        <v>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SUMIF('Lote-07_RDRA_34,5kV'!$B$10:$B$123,Composições!B1017,'Lote-07_RDRA_34,5kV'!$D$10:$D$123)</f>
        <v>235</v>
      </c>
      <c r="G1017" s="241"/>
      <c r="H1017" s="240"/>
      <c r="I1017" s="241">
        <f>SUM(I1018:I1023)</f>
        <v>297.97000000000003</v>
      </c>
      <c r="J1017" s="241">
        <f>SUM(J1018:J1023)</f>
        <v>70022.95</v>
      </c>
      <c r="K1017" s="241">
        <v>1</v>
      </c>
    </row>
    <row r="1018" spans="1:11" ht="25.5" x14ac:dyDescent="0.2">
      <c r="A1018" s="252" t="s">
        <v>756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235</v>
      </c>
      <c r="G1018" s="116">
        <v>1</v>
      </c>
      <c r="H1018" s="120">
        <f>VLOOKUP(B1018,Insumos!$A$2:$C$204,3,FALSE)</f>
        <v>15.36</v>
      </c>
      <c r="I1018" s="116">
        <f t="shared" ref="I1018:I1023" si="178">H1018*G1018</f>
        <v>15.36</v>
      </c>
      <c r="J1018" s="116">
        <f t="shared" ref="J1018:J1023" si="179">F1018*H1018</f>
        <v>3609.6</v>
      </c>
      <c r="K1018" s="116"/>
    </row>
    <row r="1019" spans="1:11" x14ac:dyDescent="0.2">
      <c r="A1019" s="252" t="s">
        <v>756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235</v>
      </c>
      <c r="G1019" s="116">
        <v>1</v>
      </c>
      <c r="H1019" s="120">
        <f>VLOOKUP(B1019,Insumos!$A$2:$C$204,3,FALSE)</f>
        <v>39.39</v>
      </c>
      <c r="I1019" s="116">
        <f t="shared" si="178"/>
        <v>39.39</v>
      </c>
      <c r="J1019" s="116">
        <f t="shared" si="179"/>
        <v>9256.65</v>
      </c>
      <c r="K1019" s="116"/>
    </row>
    <row r="1020" spans="1:11" x14ac:dyDescent="0.2">
      <c r="A1020" s="252" t="s">
        <v>756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235</v>
      </c>
      <c r="G1020" s="116">
        <v>1</v>
      </c>
      <c r="H1020" s="120">
        <f>VLOOKUP(B1020,Insumos!$A$2:$C$204,3,FALSE)</f>
        <v>3.33</v>
      </c>
      <c r="I1020" s="116">
        <f t="shared" si="178"/>
        <v>3.33</v>
      </c>
      <c r="J1020" s="116">
        <f t="shared" si="179"/>
        <v>782.55</v>
      </c>
      <c r="K1020" s="116"/>
    </row>
    <row r="1021" spans="1:11" x14ac:dyDescent="0.2">
      <c r="A1021" s="252" t="s">
        <v>756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235</v>
      </c>
      <c r="G1021" s="116">
        <v>1</v>
      </c>
      <c r="H1021" s="120">
        <f>VLOOKUP(B1021,Insumos!$A$2:$C$204,3,FALSE)</f>
        <v>36.72</v>
      </c>
      <c r="I1021" s="116">
        <f t="shared" si="178"/>
        <v>36.72</v>
      </c>
      <c r="J1021" s="116">
        <f t="shared" si="179"/>
        <v>8629.2000000000007</v>
      </c>
      <c r="K1021" s="116"/>
    </row>
    <row r="1022" spans="1:11" x14ac:dyDescent="0.2">
      <c r="A1022" s="252" t="s">
        <v>756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235</v>
      </c>
      <c r="G1022" s="116">
        <v>1</v>
      </c>
      <c r="H1022" s="120">
        <f>VLOOKUP(B1022,Insumos!$A$2:$C$204,3,FALSE)</f>
        <v>24.72</v>
      </c>
      <c r="I1022" s="116">
        <f t="shared" si="178"/>
        <v>24.72</v>
      </c>
      <c r="J1022" s="116">
        <f t="shared" si="179"/>
        <v>5809.2</v>
      </c>
      <c r="K1022" s="116"/>
    </row>
    <row r="1023" spans="1:11" x14ac:dyDescent="0.2">
      <c r="A1023" s="252" t="s">
        <v>756</v>
      </c>
      <c r="B1023" s="102" t="s">
        <v>755</v>
      </c>
      <c r="C1023" s="118" t="s">
        <v>519</v>
      </c>
      <c r="D1023" s="116" t="s">
        <v>32</v>
      </c>
      <c r="E1023" s="116"/>
      <c r="F1023" s="116">
        <f t="shared" si="177"/>
        <v>235</v>
      </c>
      <c r="G1023" s="116">
        <v>1</v>
      </c>
      <c r="H1023" s="120">
        <f>VLOOKUP(B1023,Insumos!$A$2:$C$204,3,FALSE)</f>
        <v>178.45</v>
      </c>
      <c r="I1023" s="116">
        <f t="shared" si="178"/>
        <v>178.45</v>
      </c>
      <c r="J1023" s="116">
        <f t="shared" si="179"/>
        <v>41935.75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SUMIF('Lote-07_RDRA_34,5kV'!$B$10:$B$123,Composições!B1025,'Lote-07_RDRA_34,5kV'!$D$10:$D$123)</f>
        <v>0</v>
      </c>
      <c r="G1025" s="241"/>
      <c r="H1025" s="240"/>
      <c r="I1025" s="241">
        <f>SUM(I1026:I1037)</f>
        <v>558.74</v>
      </c>
      <c r="J1025" s="241">
        <f>SUM(J1026:J1037)</f>
        <v>0</v>
      </c>
      <c r="K1025" s="241">
        <v>1</v>
      </c>
    </row>
    <row r="1026" spans="1:11" ht="25.5" x14ac:dyDescent="0.2">
      <c r="A1026" s="252" t="s">
        <v>756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0</v>
      </c>
      <c r="G1026" s="116">
        <v>2</v>
      </c>
      <c r="H1026" s="120">
        <f>VLOOKUP(B1026,Insumos!$A$2:$C$204,3,FALSE)</f>
        <v>15.36</v>
      </c>
      <c r="I1026" s="116">
        <f t="shared" ref="I1026:I1037" si="181">H1026*G1026</f>
        <v>30.72</v>
      </c>
      <c r="J1026" s="116">
        <f t="shared" ref="J1026:J1037" si="182">F1026*H1026</f>
        <v>0</v>
      </c>
      <c r="K1026" s="116"/>
    </row>
    <row r="1027" spans="1:11" ht="25.5" x14ac:dyDescent="0.2">
      <c r="A1027" s="252" t="s">
        <v>756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0</v>
      </c>
      <c r="G1027" s="116">
        <v>1</v>
      </c>
      <c r="H1027" s="120">
        <f>VLOOKUP(B1027,Insumos!$A$2:$C$204,3,FALSE)</f>
        <v>7.65</v>
      </c>
      <c r="I1027" s="116">
        <f t="shared" si="181"/>
        <v>7.65</v>
      </c>
      <c r="J1027" s="116">
        <f t="shared" si="182"/>
        <v>0</v>
      </c>
      <c r="K1027" s="116"/>
    </row>
    <row r="1028" spans="1:11" x14ac:dyDescent="0.2">
      <c r="A1028" s="252" t="s">
        <v>756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0</v>
      </c>
      <c r="G1028" s="116">
        <v>2</v>
      </c>
      <c r="H1028" s="120">
        <f>VLOOKUP(B1028,Insumos!$A$2:$C$204,3,FALSE)</f>
        <v>39.39</v>
      </c>
      <c r="I1028" s="116">
        <f t="shared" si="181"/>
        <v>78.78</v>
      </c>
      <c r="J1028" s="116">
        <f t="shared" si="182"/>
        <v>0</v>
      </c>
      <c r="K1028" s="116"/>
    </row>
    <row r="1029" spans="1:11" x14ac:dyDescent="0.2">
      <c r="A1029" s="252" t="s">
        <v>756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0</v>
      </c>
      <c r="G1029" s="116">
        <v>2</v>
      </c>
      <c r="H1029" s="120">
        <f>VLOOKUP(B1029,Insumos!$A$2:$C$204,3,FALSE)</f>
        <v>3.33</v>
      </c>
      <c r="I1029" s="116">
        <f t="shared" si="181"/>
        <v>6.66</v>
      </c>
      <c r="J1029" s="116">
        <f t="shared" si="182"/>
        <v>0</v>
      </c>
      <c r="K1029" s="116"/>
    </row>
    <row r="1030" spans="1:11" x14ac:dyDescent="0.2">
      <c r="A1030" s="252" t="s">
        <v>756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0</v>
      </c>
      <c r="G1030" s="116">
        <v>1</v>
      </c>
      <c r="H1030" s="120">
        <f>VLOOKUP(B1030,Insumos!$A$2:$C$204,3,FALSE)</f>
        <v>36.72</v>
      </c>
      <c r="I1030" s="116">
        <f t="shared" si="181"/>
        <v>36.72</v>
      </c>
      <c r="J1030" s="116">
        <f t="shared" si="182"/>
        <v>0</v>
      </c>
      <c r="K1030" s="116"/>
    </row>
    <row r="1031" spans="1:11" x14ac:dyDescent="0.2">
      <c r="A1031" s="252" t="s">
        <v>756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0</v>
      </c>
      <c r="G1031" s="116">
        <v>1</v>
      </c>
      <c r="H1031" s="120">
        <f>VLOOKUP(B1031,Insumos!$A$2:$C$204,3,FALSE)</f>
        <v>26.38</v>
      </c>
      <c r="I1031" s="116">
        <f t="shared" si="181"/>
        <v>26.38</v>
      </c>
      <c r="J1031" s="116">
        <f t="shared" si="182"/>
        <v>0</v>
      </c>
      <c r="K1031" s="116"/>
    </row>
    <row r="1032" spans="1:11" ht="25.5" x14ac:dyDescent="0.2">
      <c r="A1032" s="252" t="s">
        <v>756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0</v>
      </c>
      <c r="G1032" s="116">
        <v>1</v>
      </c>
      <c r="H1032" s="120">
        <f>VLOOKUP(B1032,Insumos!$A$2:$C$204,3,FALSE)</f>
        <v>25.34</v>
      </c>
      <c r="I1032" s="116">
        <f t="shared" si="181"/>
        <v>25.34</v>
      </c>
      <c r="J1032" s="116">
        <f t="shared" si="182"/>
        <v>0</v>
      </c>
      <c r="K1032" s="116"/>
    </row>
    <row r="1033" spans="1:11" x14ac:dyDescent="0.2">
      <c r="A1033" s="252" t="s">
        <v>756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0</v>
      </c>
      <c r="G1033" s="116">
        <v>2</v>
      </c>
      <c r="H1033" s="120">
        <f>VLOOKUP(B1033,Insumos!$A$2:$C$204,3,FALSE)</f>
        <v>24.72</v>
      </c>
      <c r="I1033" s="116">
        <f t="shared" si="181"/>
        <v>49.44</v>
      </c>
      <c r="J1033" s="116">
        <f t="shared" si="182"/>
        <v>0</v>
      </c>
      <c r="K1033" s="116"/>
    </row>
    <row r="1034" spans="1:11" x14ac:dyDescent="0.2">
      <c r="A1034" s="252" t="s">
        <v>756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0</v>
      </c>
      <c r="G1034" s="116">
        <v>2</v>
      </c>
      <c r="H1034" s="120">
        <f>VLOOKUP(B1034,Insumos!$A$2:$C$204,3,FALSE)</f>
        <v>90</v>
      </c>
      <c r="I1034" s="116">
        <f t="shared" si="181"/>
        <v>180</v>
      </c>
      <c r="J1034" s="116">
        <f t="shared" si="182"/>
        <v>0</v>
      </c>
      <c r="K1034" s="116"/>
    </row>
    <row r="1035" spans="1:11" x14ac:dyDescent="0.2">
      <c r="A1035" s="252" t="s">
        <v>756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0</v>
      </c>
      <c r="G1035" s="116">
        <v>1</v>
      </c>
      <c r="H1035" s="120">
        <f>VLOOKUP(B1035,Insumos!$A$2:$C$204,3,FALSE)</f>
        <v>33.85</v>
      </c>
      <c r="I1035" s="116">
        <f t="shared" si="181"/>
        <v>33.85</v>
      </c>
      <c r="J1035" s="116">
        <f t="shared" si="182"/>
        <v>0</v>
      </c>
      <c r="K1035" s="116"/>
    </row>
    <row r="1036" spans="1:11" x14ac:dyDescent="0.2">
      <c r="A1036" s="252" t="s">
        <v>756</v>
      </c>
      <c r="B1036" s="102" t="s">
        <v>789</v>
      </c>
      <c r="C1036" s="118" t="s">
        <v>520</v>
      </c>
      <c r="D1036" s="116" t="s">
        <v>32</v>
      </c>
      <c r="E1036" s="116"/>
      <c r="F1036" s="116">
        <f t="shared" si="180"/>
        <v>0</v>
      </c>
      <c r="G1036" s="116">
        <v>1</v>
      </c>
      <c r="H1036" s="120">
        <f>VLOOKUP(B1036,Insumos!$A$2:$C$204,3,FALSE)</f>
        <v>68.13</v>
      </c>
      <c r="I1036" s="116">
        <f t="shared" si="181"/>
        <v>68.13</v>
      </c>
      <c r="J1036" s="116">
        <f t="shared" si="182"/>
        <v>0</v>
      </c>
      <c r="K1036" s="116"/>
    </row>
    <row r="1037" spans="1:11" ht="25.5" x14ac:dyDescent="0.2">
      <c r="A1037" s="252" t="s">
        <v>756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0</v>
      </c>
      <c r="G1037" s="116">
        <v>1</v>
      </c>
      <c r="H1037" s="120">
        <f>VLOOKUP(B1037,Insumos!$A$2:$C$204,3,FALSE)</f>
        <v>15.07</v>
      </c>
      <c r="I1037" s="116">
        <f t="shared" si="181"/>
        <v>15.07</v>
      </c>
      <c r="J1037" s="116">
        <f t="shared" si="182"/>
        <v>0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SUMIF('Lote-07_RDRA_34,5kV'!$B$10:$B$123,Composições!B1039,'Lote-07_RDRA_34,5kV'!$D$10:$D$123)</f>
        <v>33</v>
      </c>
      <c r="G1039" s="241"/>
      <c r="H1039" s="240"/>
      <c r="I1039" s="241">
        <f>SUM(I1040:I1051)</f>
        <v>921.92</v>
      </c>
      <c r="J1039" s="241">
        <f>SUM(J1040:J1051)</f>
        <v>30423.360000000001</v>
      </c>
      <c r="K1039" s="241">
        <v>1</v>
      </c>
    </row>
    <row r="1040" spans="1:11" ht="25.5" x14ac:dyDescent="0.2">
      <c r="A1040" s="252" t="s">
        <v>756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66</v>
      </c>
      <c r="G1040" s="116">
        <v>2</v>
      </c>
      <c r="H1040" s="120">
        <f>VLOOKUP(B1040,Insumos!$A$2:$C$204,3,FALSE)</f>
        <v>15.36</v>
      </c>
      <c r="I1040" s="116">
        <f t="shared" ref="I1040:I1051" si="184">H1040*G1040</f>
        <v>30.72</v>
      </c>
      <c r="J1040" s="116">
        <f t="shared" ref="J1040:J1051" si="185">F1040*H1040</f>
        <v>1013.76</v>
      </c>
      <c r="K1040" s="116"/>
    </row>
    <row r="1041" spans="1:11" ht="25.5" x14ac:dyDescent="0.2">
      <c r="A1041" s="252" t="s">
        <v>756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33</v>
      </c>
      <c r="G1041" s="116">
        <v>1</v>
      </c>
      <c r="H1041" s="120">
        <f>VLOOKUP(B1041,Insumos!$A$2:$C$204,3,FALSE)</f>
        <v>7.65</v>
      </c>
      <c r="I1041" s="116">
        <f t="shared" si="184"/>
        <v>7.65</v>
      </c>
      <c r="J1041" s="116">
        <f t="shared" si="185"/>
        <v>252.45</v>
      </c>
      <c r="K1041" s="116"/>
    </row>
    <row r="1042" spans="1:11" x14ac:dyDescent="0.2">
      <c r="A1042" s="252" t="s">
        <v>756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66</v>
      </c>
      <c r="G1042" s="116">
        <v>2</v>
      </c>
      <c r="H1042" s="120">
        <f>VLOOKUP(B1042,Insumos!$A$2:$C$204,3,FALSE)</f>
        <v>39.39</v>
      </c>
      <c r="I1042" s="116">
        <f t="shared" si="184"/>
        <v>78.78</v>
      </c>
      <c r="J1042" s="116">
        <f t="shared" si="185"/>
        <v>2599.7399999999998</v>
      </c>
      <c r="K1042" s="116"/>
    </row>
    <row r="1043" spans="1:11" x14ac:dyDescent="0.2">
      <c r="A1043" s="252" t="s">
        <v>756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66</v>
      </c>
      <c r="G1043" s="116">
        <v>2</v>
      </c>
      <c r="H1043" s="120">
        <f>VLOOKUP(B1043,Insumos!$A$2:$C$204,3,FALSE)</f>
        <v>3.33</v>
      </c>
      <c r="I1043" s="116">
        <f t="shared" si="184"/>
        <v>6.66</v>
      </c>
      <c r="J1043" s="116">
        <f t="shared" si="185"/>
        <v>219.78</v>
      </c>
      <c r="K1043" s="116"/>
    </row>
    <row r="1044" spans="1:11" x14ac:dyDescent="0.2">
      <c r="A1044" s="252" t="s">
        <v>756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33</v>
      </c>
      <c r="G1044" s="116">
        <v>1</v>
      </c>
      <c r="H1044" s="120">
        <f>VLOOKUP(B1044,Insumos!$A$2:$C$204,3,FALSE)</f>
        <v>36.72</v>
      </c>
      <c r="I1044" s="116">
        <f t="shared" si="184"/>
        <v>36.72</v>
      </c>
      <c r="J1044" s="116">
        <f t="shared" si="185"/>
        <v>1211.76</v>
      </c>
      <c r="K1044" s="116"/>
    </row>
    <row r="1045" spans="1:11" x14ac:dyDescent="0.2">
      <c r="A1045" s="252" t="s">
        <v>756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33</v>
      </c>
      <c r="G1045" s="116">
        <v>1</v>
      </c>
      <c r="H1045" s="120">
        <f>VLOOKUP(B1045,Insumos!$A$2:$C$204,3,FALSE)</f>
        <v>26.38</v>
      </c>
      <c r="I1045" s="116">
        <f t="shared" si="184"/>
        <v>26.38</v>
      </c>
      <c r="J1045" s="116">
        <f t="shared" si="185"/>
        <v>870.54</v>
      </c>
      <c r="K1045" s="116"/>
    </row>
    <row r="1046" spans="1:11" ht="25.5" x14ac:dyDescent="0.2">
      <c r="A1046" s="252" t="s">
        <v>756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33</v>
      </c>
      <c r="G1046" s="116">
        <f>G1032</f>
        <v>1</v>
      </c>
      <c r="H1046" s="120">
        <f>VLOOKUP(B1046,Insumos!$A$2:$C$204,3,FALSE)</f>
        <v>25.34</v>
      </c>
      <c r="I1046" s="116">
        <f t="shared" si="184"/>
        <v>25.34</v>
      </c>
      <c r="J1046" s="116">
        <f t="shared" si="185"/>
        <v>836.22</v>
      </c>
      <c r="K1046" s="116"/>
    </row>
    <row r="1047" spans="1:11" x14ac:dyDescent="0.2">
      <c r="A1047" s="252" t="s">
        <v>756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66</v>
      </c>
      <c r="G1047" s="116">
        <v>2</v>
      </c>
      <c r="H1047" s="120">
        <f>VLOOKUP(B1047,Insumos!$A$2:$C$204,3,FALSE)</f>
        <v>24.72</v>
      </c>
      <c r="I1047" s="116">
        <f t="shared" si="184"/>
        <v>49.44</v>
      </c>
      <c r="J1047" s="116">
        <f t="shared" si="185"/>
        <v>1631.52</v>
      </c>
      <c r="K1047" s="116"/>
    </row>
    <row r="1048" spans="1:11" x14ac:dyDescent="0.2">
      <c r="A1048" s="252" t="s">
        <v>756</v>
      </c>
      <c r="B1048" s="102" t="s">
        <v>755</v>
      </c>
      <c r="C1048" s="118" t="s">
        <v>520</v>
      </c>
      <c r="D1048" s="116" t="s">
        <v>32</v>
      </c>
      <c r="E1048" s="116"/>
      <c r="F1048" s="116">
        <f t="shared" si="183"/>
        <v>66</v>
      </c>
      <c r="G1048" s="116">
        <v>2</v>
      </c>
      <c r="H1048" s="120">
        <f>VLOOKUP(B1048,Insumos!$A$2:$C$204,3,FALSE)</f>
        <v>178.45</v>
      </c>
      <c r="I1048" s="116">
        <f t="shared" si="184"/>
        <v>356.9</v>
      </c>
      <c r="J1048" s="116">
        <f t="shared" si="185"/>
        <v>11777.7</v>
      </c>
      <c r="K1048" s="116"/>
    </row>
    <row r="1049" spans="1:11" x14ac:dyDescent="0.2">
      <c r="A1049" s="252" t="s">
        <v>756</v>
      </c>
      <c r="B1049" s="102" t="s">
        <v>705</v>
      </c>
      <c r="C1049" s="118" t="s">
        <v>520</v>
      </c>
      <c r="D1049" s="116" t="s">
        <v>32</v>
      </c>
      <c r="E1049" s="116"/>
      <c r="F1049" s="116">
        <f t="shared" si="183"/>
        <v>33</v>
      </c>
      <c r="G1049" s="116">
        <v>1</v>
      </c>
      <c r="H1049" s="120">
        <f>VLOOKUP(B1049,Insumos!$A$2:$C$204,3,FALSE)</f>
        <v>174.02</v>
      </c>
      <c r="I1049" s="116">
        <f t="shared" si="184"/>
        <v>174.02</v>
      </c>
      <c r="J1049" s="116">
        <f t="shared" si="185"/>
        <v>5742.66</v>
      </c>
      <c r="K1049" s="116"/>
    </row>
    <row r="1050" spans="1:11" x14ac:dyDescent="0.2">
      <c r="A1050" s="252" t="s">
        <v>756</v>
      </c>
      <c r="B1050" s="102" t="s">
        <v>703</v>
      </c>
      <c r="C1050" s="118" t="s">
        <v>520</v>
      </c>
      <c r="D1050" s="116" t="s">
        <v>32</v>
      </c>
      <c r="E1050" s="116"/>
      <c r="F1050" s="116">
        <f t="shared" si="183"/>
        <v>33</v>
      </c>
      <c r="G1050" s="116">
        <v>1</v>
      </c>
      <c r="H1050" s="120">
        <f>VLOOKUP(B1050,Insumos!$A$2:$C$204,3,FALSE)</f>
        <v>114.24</v>
      </c>
      <c r="I1050" s="116">
        <f t="shared" si="184"/>
        <v>114.24</v>
      </c>
      <c r="J1050" s="116">
        <f t="shared" si="185"/>
        <v>3769.92</v>
      </c>
      <c r="K1050" s="116"/>
    </row>
    <row r="1051" spans="1:11" ht="25.5" x14ac:dyDescent="0.2">
      <c r="A1051" s="252" t="s">
        <v>756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33</v>
      </c>
      <c r="G1051" s="116">
        <v>1</v>
      </c>
      <c r="H1051" s="120">
        <f>VLOOKUP(B1051,Insumos!$A$2:$C$204,3,FALSE)</f>
        <v>15.07</v>
      </c>
      <c r="I1051" s="116">
        <f t="shared" si="184"/>
        <v>15.07</v>
      </c>
      <c r="J1051" s="116">
        <f t="shared" si="185"/>
        <v>497.31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730</v>
      </c>
      <c r="C1053" s="118" t="s">
        <v>111</v>
      </c>
      <c r="D1053" s="240" t="s">
        <v>509</v>
      </c>
      <c r="E1053" s="100"/>
      <c r="F1053" s="241">
        <f>SUMIF('Lote-07_RDRA_34,5kV'!$B$10:$B$123,Composições!B1053,'Lote-07_RDRA_34,5kV'!$D$10:$D$123)</f>
        <v>0</v>
      </c>
      <c r="G1053" s="241"/>
      <c r="H1053" s="240"/>
      <c r="I1053" s="241">
        <f>SUM(I1054:I1063)</f>
        <v>2103.7600000000002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756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15.36</v>
      </c>
      <c r="I1054" s="116">
        <f t="shared" ref="I1054:I1063" si="186">H1054*G1054</f>
        <v>92.16</v>
      </c>
      <c r="J1054" s="116">
        <f t="shared" ref="J1054:J1063" si="187">F1054*H1054</f>
        <v>0</v>
      </c>
      <c r="K1054" s="116"/>
    </row>
    <row r="1055" spans="1:11" x14ac:dyDescent="0.2">
      <c r="A1055" s="252" t="s">
        <v>756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39.39</v>
      </c>
      <c r="I1055" s="116">
        <f t="shared" si="186"/>
        <v>236.34</v>
      </c>
      <c r="J1055" s="116">
        <f t="shared" si="187"/>
        <v>0</v>
      </c>
      <c r="K1055" s="116"/>
    </row>
    <row r="1056" spans="1:11" ht="25.5" x14ac:dyDescent="0.2">
      <c r="A1056" s="252" t="s">
        <v>756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52.33</v>
      </c>
      <c r="I1056" s="116">
        <f t="shared" si="186"/>
        <v>104.66</v>
      </c>
      <c r="J1056" s="116">
        <f t="shared" si="187"/>
        <v>0</v>
      </c>
      <c r="K1056" s="116"/>
    </row>
    <row r="1057" spans="1:11" x14ac:dyDescent="0.2">
      <c r="A1057" s="252" t="s">
        <v>756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3.33</v>
      </c>
      <c r="I1057" s="116">
        <f t="shared" si="186"/>
        <v>43.29</v>
      </c>
      <c r="J1057" s="116">
        <f t="shared" si="187"/>
        <v>0</v>
      </c>
      <c r="K1057" s="116"/>
    </row>
    <row r="1058" spans="1:11" x14ac:dyDescent="0.2">
      <c r="A1058" s="252" t="s">
        <v>756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52.33</v>
      </c>
      <c r="I1058" s="116">
        <f t="shared" si="186"/>
        <v>156.99</v>
      </c>
      <c r="J1058" s="116">
        <f t="shared" si="187"/>
        <v>0</v>
      </c>
      <c r="K1058" s="116"/>
    </row>
    <row r="1059" spans="1:11" x14ac:dyDescent="0.2">
      <c r="A1059" s="252" t="s">
        <v>756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24.72</v>
      </c>
      <c r="I1059" s="116">
        <f t="shared" si="186"/>
        <v>148.32</v>
      </c>
      <c r="J1059" s="116">
        <f t="shared" si="187"/>
        <v>0</v>
      </c>
      <c r="K1059" s="116"/>
    </row>
    <row r="1060" spans="1:11" x14ac:dyDescent="0.2">
      <c r="A1060" s="252" t="s">
        <v>756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90</v>
      </c>
      <c r="I1060" s="116">
        <f t="shared" si="186"/>
        <v>540</v>
      </c>
      <c r="J1060" s="116">
        <f t="shared" si="187"/>
        <v>0</v>
      </c>
      <c r="K1060" s="116"/>
    </row>
    <row r="1061" spans="1:11" x14ac:dyDescent="0.2">
      <c r="A1061" s="252" t="s">
        <v>756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26.38</v>
      </c>
      <c r="I1061" s="116">
        <f t="shared" si="186"/>
        <v>79.14</v>
      </c>
      <c r="J1061" s="116">
        <f t="shared" si="187"/>
        <v>0</v>
      </c>
      <c r="K1061" s="116"/>
    </row>
    <row r="1062" spans="1:11" x14ac:dyDescent="0.2">
      <c r="A1062" s="252" t="s">
        <v>756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3.33</v>
      </c>
      <c r="I1062" s="116">
        <f t="shared" si="186"/>
        <v>19.98</v>
      </c>
      <c r="J1062" s="116">
        <f t="shared" si="187"/>
        <v>0</v>
      </c>
      <c r="K1062" s="116"/>
    </row>
    <row r="1063" spans="1:11" x14ac:dyDescent="0.2">
      <c r="A1063" s="252" t="s">
        <v>756</v>
      </c>
      <c r="B1063" s="102" t="s">
        <v>786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341.44</v>
      </c>
      <c r="I1063" s="116">
        <f t="shared" si="186"/>
        <v>682.88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731</v>
      </c>
      <c r="C1065" s="118" t="s">
        <v>111</v>
      </c>
      <c r="D1065" s="240" t="s">
        <v>509</v>
      </c>
      <c r="E1065" s="100"/>
      <c r="F1065" s="241">
        <f>SUMIF('Lote-07_RDRA_34,5kV'!$B$10:$B$123,Composições!B1065,'Lote-07_RDRA_34,5kV'!$D$10:$D$123)</f>
        <v>0</v>
      </c>
      <c r="G1065" s="241"/>
      <c r="H1065" s="240"/>
      <c r="I1065" s="241">
        <f>SUM(I1066:I1075)</f>
        <v>2634.46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756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15.36</v>
      </c>
      <c r="I1066" s="116">
        <f t="shared" ref="I1066:I1075" si="190">H1066*G1066</f>
        <v>92.16</v>
      </c>
      <c r="J1066" s="116">
        <f t="shared" ref="J1066:J1075" si="191">F1066*H1066</f>
        <v>0</v>
      </c>
      <c r="K1066" s="116"/>
    </row>
    <row r="1067" spans="1:11" x14ac:dyDescent="0.2">
      <c r="A1067" s="252" t="s">
        <v>756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39.39</v>
      </c>
      <c r="I1067" s="116">
        <f t="shared" si="190"/>
        <v>236.34</v>
      </c>
      <c r="J1067" s="116">
        <f t="shared" si="191"/>
        <v>0</v>
      </c>
      <c r="K1067" s="116"/>
    </row>
    <row r="1068" spans="1:11" ht="25.5" x14ac:dyDescent="0.2">
      <c r="A1068" s="252" t="s">
        <v>756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52.33</v>
      </c>
      <c r="I1068" s="116">
        <f t="shared" si="190"/>
        <v>104.66</v>
      </c>
      <c r="J1068" s="116">
        <f t="shared" si="191"/>
        <v>0</v>
      </c>
      <c r="K1068" s="116"/>
    </row>
    <row r="1069" spans="1:11" x14ac:dyDescent="0.2">
      <c r="A1069" s="252" t="s">
        <v>756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3.33</v>
      </c>
      <c r="I1069" s="116">
        <f t="shared" si="190"/>
        <v>43.29</v>
      </c>
      <c r="J1069" s="116">
        <f t="shared" si="191"/>
        <v>0</v>
      </c>
      <c r="K1069" s="116"/>
    </row>
    <row r="1070" spans="1:11" x14ac:dyDescent="0.2">
      <c r="A1070" s="252" t="s">
        <v>756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52.33</v>
      </c>
      <c r="I1070" s="116">
        <f t="shared" si="190"/>
        <v>156.99</v>
      </c>
      <c r="J1070" s="116">
        <f t="shared" si="191"/>
        <v>0</v>
      </c>
      <c r="K1070" s="116"/>
    </row>
    <row r="1071" spans="1:11" x14ac:dyDescent="0.2">
      <c r="A1071" s="252" t="s">
        <v>756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24.72</v>
      </c>
      <c r="I1071" s="116">
        <f t="shared" si="190"/>
        <v>148.32</v>
      </c>
      <c r="J1071" s="116">
        <f t="shared" si="191"/>
        <v>0</v>
      </c>
      <c r="K1071" s="116"/>
    </row>
    <row r="1072" spans="1:11" x14ac:dyDescent="0.2">
      <c r="A1072" s="252" t="s">
        <v>756</v>
      </c>
      <c r="B1072" s="102" t="s">
        <v>755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178.45</v>
      </c>
      <c r="I1072" s="116">
        <f t="shared" si="190"/>
        <v>1070.7</v>
      </c>
      <c r="J1072" s="116">
        <f t="shared" si="191"/>
        <v>0</v>
      </c>
      <c r="K1072" s="116"/>
    </row>
    <row r="1073" spans="1:11" x14ac:dyDescent="0.2">
      <c r="A1073" s="252" t="s">
        <v>756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26.38</v>
      </c>
      <c r="I1073" s="116">
        <f t="shared" si="190"/>
        <v>79.14</v>
      </c>
      <c r="J1073" s="116">
        <f t="shared" si="191"/>
        <v>0</v>
      </c>
      <c r="K1073" s="116"/>
    </row>
    <row r="1074" spans="1:11" x14ac:dyDescent="0.2">
      <c r="A1074" s="252" t="s">
        <v>756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3.33</v>
      </c>
      <c r="I1074" s="116">
        <f t="shared" si="190"/>
        <v>19.98</v>
      </c>
      <c r="J1074" s="116">
        <f t="shared" si="191"/>
        <v>0</v>
      </c>
      <c r="K1074" s="116"/>
    </row>
    <row r="1075" spans="1:11" x14ac:dyDescent="0.2">
      <c r="A1075" s="252" t="s">
        <v>756</v>
      </c>
      <c r="B1075" s="102" t="s">
        <v>786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341.44</v>
      </c>
      <c r="I1075" s="116">
        <f t="shared" si="190"/>
        <v>682.88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SUMIF('Lote-07_RDRA_34,5kV'!$B$10:$B$123,Composições!B1077,'Lote-07_RDRA_34,5kV'!$D$10:$D$123)</f>
        <v>31</v>
      </c>
      <c r="G1077" s="241"/>
      <c r="H1077" s="240"/>
      <c r="I1077" s="241">
        <f>SUM(I1078:I1087)</f>
        <v>1789.17</v>
      </c>
      <c r="J1077" s="241">
        <f>SUM(J1078:J1087)</f>
        <v>55464.27</v>
      </c>
      <c r="K1077" s="241">
        <v>5.33</v>
      </c>
    </row>
    <row r="1078" spans="1:11" ht="25.5" x14ac:dyDescent="0.2">
      <c r="A1078" s="252" t="s">
        <v>756</v>
      </c>
      <c r="B1078" s="109" t="s">
        <v>639</v>
      </c>
      <c r="C1078" s="118" t="s">
        <v>530</v>
      </c>
      <c r="D1078" s="116" t="s">
        <v>32</v>
      </c>
      <c r="E1078" s="116"/>
      <c r="F1078" s="116">
        <f t="shared" ref="F1078:F1087" si="192">$F$1077*G1078</f>
        <v>124</v>
      </c>
      <c r="G1078" s="116">
        <v>4</v>
      </c>
      <c r="H1078" s="120">
        <f>VLOOKUP(B1078,Insumos!$A$2:$C$204,3,FALSE)</f>
        <v>105.07</v>
      </c>
      <c r="I1078" s="116">
        <f t="shared" ref="I1078:I1087" si="193">H1078*G1078</f>
        <v>420.28</v>
      </c>
      <c r="J1078" s="116">
        <f t="shared" ref="J1078:J1087" si="194">F1078*H1078</f>
        <v>13028.68</v>
      </c>
      <c r="K1078" s="116"/>
    </row>
    <row r="1079" spans="1:11" ht="25.5" x14ac:dyDescent="0.2">
      <c r="A1079" s="252" t="s">
        <v>756</v>
      </c>
      <c r="B1079" s="102" t="s">
        <v>652</v>
      </c>
      <c r="C1079" s="118" t="s">
        <v>530</v>
      </c>
      <c r="D1079" s="116" t="s">
        <v>32</v>
      </c>
      <c r="E1079" s="116"/>
      <c r="F1079" s="116">
        <f t="shared" si="192"/>
        <v>248</v>
      </c>
      <c r="G1079" s="116">
        <v>8</v>
      </c>
      <c r="H1079" s="120">
        <f>VLOOKUP(B1079,Insumos!$A$2:$C$204,3,FALSE)</f>
        <v>13.7</v>
      </c>
      <c r="I1079" s="116">
        <f t="shared" si="193"/>
        <v>109.6</v>
      </c>
      <c r="J1079" s="116">
        <f t="shared" si="194"/>
        <v>3397.6</v>
      </c>
      <c r="K1079" s="116"/>
    </row>
    <row r="1080" spans="1:11" ht="25.5" x14ac:dyDescent="0.2">
      <c r="A1080" s="252" t="s">
        <v>756</v>
      </c>
      <c r="B1080" s="109" t="s">
        <v>787</v>
      </c>
      <c r="C1080" s="118" t="s">
        <v>530</v>
      </c>
      <c r="D1080" s="116" t="s">
        <v>30</v>
      </c>
      <c r="E1080" s="116"/>
      <c r="F1080" s="116">
        <f t="shared" si="192"/>
        <v>155</v>
      </c>
      <c r="G1080" s="116">
        <v>5</v>
      </c>
      <c r="H1080" s="120">
        <f>VLOOKUP(B1080,Insumos!$A$2:$C$204,3,FALSE)</f>
        <v>157.35</v>
      </c>
      <c r="I1080" s="116">
        <f t="shared" si="193"/>
        <v>786.75</v>
      </c>
      <c r="J1080" s="116">
        <f t="shared" si="194"/>
        <v>24389.25</v>
      </c>
      <c r="K1080" s="116"/>
    </row>
    <row r="1081" spans="1:11" ht="25.5" x14ac:dyDescent="0.2">
      <c r="A1081" s="252" t="s">
        <v>756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31</v>
      </c>
      <c r="G1081" s="116">
        <v>1</v>
      </c>
      <c r="H1081" s="120">
        <f>VLOOKUP(B1081,Insumos!$A$2:$C$204,3,FALSE)</f>
        <v>15.07</v>
      </c>
      <c r="I1081" s="116">
        <f t="shared" si="193"/>
        <v>15.07</v>
      </c>
      <c r="J1081" s="116">
        <f t="shared" si="194"/>
        <v>467.17</v>
      </c>
      <c r="K1081" s="116"/>
    </row>
    <row r="1082" spans="1:11" ht="25.5" x14ac:dyDescent="0.2">
      <c r="A1082" s="252" t="s">
        <v>756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31</v>
      </c>
      <c r="G1082" s="116">
        <v>1</v>
      </c>
      <c r="H1082" s="120">
        <f>VLOOKUP(B1082,Insumos!$A$2:$C$204,3,FALSE)</f>
        <v>13.86</v>
      </c>
      <c r="I1082" s="116">
        <f t="shared" si="193"/>
        <v>13.86</v>
      </c>
      <c r="J1082" s="116">
        <f t="shared" si="194"/>
        <v>429.66</v>
      </c>
      <c r="K1082" s="116"/>
    </row>
    <row r="1083" spans="1:11" x14ac:dyDescent="0.2">
      <c r="A1083" s="252" t="s">
        <v>756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31</v>
      </c>
      <c r="G1083" s="116">
        <v>1</v>
      </c>
      <c r="H1083" s="120">
        <f>VLOOKUP(B1083,Insumos!$A$2:$C$204,3,FALSE)</f>
        <v>267.02</v>
      </c>
      <c r="I1083" s="116">
        <f t="shared" si="193"/>
        <v>267.02</v>
      </c>
      <c r="J1083" s="116">
        <f t="shared" si="194"/>
        <v>8277.6200000000008</v>
      </c>
      <c r="K1083" s="116"/>
    </row>
    <row r="1084" spans="1:11" ht="25.5" x14ac:dyDescent="0.2">
      <c r="A1084" s="252" t="s">
        <v>756</v>
      </c>
      <c r="B1084" s="109" t="s">
        <v>649</v>
      </c>
      <c r="C1084" s="118" t="s">
        <v>530</v>
      </c>
      <c r="D1084" s="116" t="s">
        <v>32</v>
      </c>
      <c r="E1084" s="116"/>
      <c r="F1084" s="116">
        <f t="shared" si="192"/>
        <v>31</v>
      </c>
      <c r="G1084" s="116">
        <v>1</v>
      </c>
      <c r="H1084" s="120">
        <f>VLOOKUP(B1084,Insumos!$A$2:$C$204,3,FALSE)</f>
        <v>113.83</v>
      </c>
      <c r="I1084" s="116">
        <f t="shared" si="193"/>
        <v>113.83</v>
      </c>
      <c r="J1084" s="116">
        <f t="shared" si="194"/>
        <v>3528.73</v>
      </c>
      <c r="K1084" s="116"/>
    </row>
    <row r="1085" spans="1:11" ht="25.5" x14ac:dyDescent="0.2">
      <c r="A1085" s="252" t="s">
        <v>756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62</v>
      </c>
      <c r="G1085" s="116">
        <v>2</v>
      </c>
      <c r="H1085" s="120">
        <f>VLOOKUP(B1085,Insumos!$A$2:$C$204,3,FALSE)</f>
        <v>25.34</v>
      </c>
      <c r="I1085" s="116">
        <f t="shared" si="193"/>
        <v>50.68</v>
      </c>
      <c r="J1085" s="116">
        <f t="shared" si="194"/>
        <v>1571.08</v>
      </c>
      <c r="K1085" s="116"/>
    </row>
    <row r="1086" spans="1:11" x14ac:dyDescent="0.2">
      <c r="A1086" s="252" t="s">
        <v>756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62</v>
      </c>
      <c r="G1086" s="116">
        <v>2</v>
      </c>
      <c r="H1086" s="120">
        <f>VLOOKUP(B1086,Insumos!$A$2:$C$204,3,FALSE)</f>
        <v>3.33</v>
      </c>
      <c r="I1086" s="116">
        <f t="shared" si="193"/>
        <v>6.66</v>
      </c>
      <c r="J1086" s="116">
        <f t="shared" si="194"/>
        <v>206.46</v>
      </c>
      <c r="K1086" s="116"/>
    </row>
    <row r="1087" spans="1:11" ht="25.5" x14ac:dyDescent="0.2">
      <c r="A1087" s="252" t="s">
        <v>756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31</v>
      </c>
      <c r="G1087" s="116">
        <v>1</v>
      </c>
      <c r="H1087" s="120">
        <f>VLOOKUP(B1087,Insumos!$A$2:$C$204,3,FALSE)</f>
        <v>5.42</v>
      </c>
      <c r="I1087" s="116">
        <f t="shared" si="193"/>
        <v>5.42</v>
      </c>
      <c r="J1087" s="116">
        <f t="shared" si="194"/>
        <v>168.02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SUMIF('Lote-07_RDRA_34,5kV'!$B$10:$B$123,Composições!B1089,'Lote-07_RDRA_34,5kV'!$D$10:$D$123)</f>
        <v>0</v>
      </c>
      <c r="G1089" s="241"/>
      <c r="H1089" s="240"/>
      <c r="I1089" s="241">
        <f>SUM(I1090:I1096)</f>
        <v>2364.23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756</v>
      </c>
      <c r="B1090" s="109" t="s">
        <v>639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105.07</v>
      </c>
      <c r="I1090" s="116">
        <f t="shared" ref="I1090:I1096" si="196">H1090*G1090</f>
        <v>420.28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756</v>
      </c>
      <c r="B1091" s="102" t="s">
        <v>652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13.7</v>
      </c>
      <c r="I1091" s="116">
        <f t="shared" si="196"/>
        <v>109.6</v>
      </c>
      <c r="J1091" s="116">
        <f t="shared" si="197"/>
        <v>0</v>
      </c>
      <c r="K1091" s="116"/>
    </row>
    <row r="1092" spans="1:11" ht="25.5" x14ac:dyDescent="0.2">
      <c r="A1092" s="252" t="s">
        <v>756</v>
      </c>
      <c r="B1092" s="109" t="s">
        <v>787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157.35</v>
      </c>
      <c r="I1092" s="116">
        <f t="shared" si="196"/>
        <v>944.1</v>
      </c>
      <c r="J1092" s="116">
        <f t="shared" si="197"/>
        <v>0</v>
      </c>
      <c r="K1092" s="116"/>
    </row>
    <row r="1093" spans="1:11" ht="25.5" x14ac:dyDescent="0.2">
      <c r="A1093" s="252" t="s">
        <v>756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15.07</v>
      </c>
      <c r="I1093" s="116">
        <f t="shared" si="196"/>
        <v>45.21</v>
      </c>
      <c r="J1093" s="116">
        <f t="shared" si="197"/>
        <v>0</v>
      </c>
      <c r="K1093" s="116"/>
    </row>
    <row r="1094" spans="1:11" ht="25.5" x14ac:dyDescent="0.2">
      <c r="A1094" s="252" t="s">
        <v>756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13.86</v>
      </c>
      <c r="I1094" s="116">
        <f t="shared" si="196"/>
        <v>27.72</v>
      </c>
      <c r="J1094" s="116">
        <f t="shared" si="197"/>
        <v>0</v>
      </c>
      <c r="K1094" s="116"/>
    </row>
    <row r="1095" spans="1:11" x14ac:dyDescent="0.2">
      <c r="A1095" s="252" t="s">
        <v>756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267.02</v>
      </c>
      <c r="I1095" s="116">
        <f t="shared" si="196"/>
        <v>801.06</v>
      </c>
      <c r="J1095" s="116">
        <f t="shared" si="197"/>
        <v>0</v>
      </c>
      <c r="K1095" s="116"/>
    </row>
    <row r="1096" spans="1:11" ht="25.5" x14ac:dyDescent="0.2">
      <c r="A1096" s="252" t="s">
        <v>756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5.42</v>
      </c>
      <c r="I1096" s="116">
        <f t="shared" si="196"/>
        <v>16.260000000000002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SUMIF('Lote-07_RDRA_34,5kV'!$B$10:$B$123,Composições!B1098,'Lote-07_RDRA_34,5kV'!$D$10:$D$123)</f>
        <v>14</v>
      </c>
      <c r="G1098" s="241"/>
      <c r="H1098" s="240"/>
      <c r="I1098" s="241">
        <f>SUM(I1099:I1108)</f>
        <v>2066.42</v>
      </c>
      <c r="J1098" s="241">
        <f>SUM(J1099:J1108)</f>
        <v>28929.88</v>
      </c>
      <c r="K1098" s="241">
        <v>5.33</v>
      </c>
    </row>
    <row r="1099" spans="1:11" ht="25.5" x14ac:dyDescent="0.2">
      <c r="A1099" s="252" t="s">
        <v>756</v>
      </c>
      <c r="B1099" s="109" t="s">
        <v>639</v>
      </c>
      <c r="C1099" s="118" t="s">
        <v>530</v>
      </c>
      <c r="D1099" s="116" t="s">
        <v>32</v>
      </c>
      <c r="E1099" s="116"/>
      <c r="F1099" s="116">
        <f t="shared" ref="F1099:F1108" si="198">$F$1098*G1099</f>
        <v>56</v>
      </c>
      <c r="G1099" s="116">
        <v>4</v>
      </c>
      <c r="H1099" s="120">
        <f>VLOOKUP(B1099,Insumos!$A$2:$C$204,3,FALSE)</f>
        <v>105.07</v>
      </c>
      <c r="I1099" s="116">
        <f t="shared" ref="I1099:I1108" si="199">H1099*G1099</f>
        <v>420.28</v>
      </c>
      <c r="J1099" s="116">
        <f t="shared" ref="J1099:J1108" si="200">F1099*H1099</f>
        <v>5883.92</v>
      </c>
      <c r="K1099" s="116"/>
    </row>
    <row r="1100" spans="1:11" ht="25.5" x14ac:dyDescent="0.2">
      <c r="A1100" s="252" t="s">
        <v>756</v>
      </c>
      <c r="B1100" s="102" t="s">
        <v>652</v>
      </c>
      <c r="C1100" s="118" t="s">
        <v>530</v>
      </c>
      <c r="D1100" s="116" t="s">
        <v>32</v>
      </c>
      <c r="E1100" s="116"/>
      <c r="F1100" s="116">
        <f t="shared" si="198"/>
        <v>112</v>
      </c>
      <c r="G1100" s="116">
        <v>8</v>
      </c>
      <c r="H1100" s="120">
        <f>VLOOKUP(B1100,Insumos!$A$2:$C$204,3,FALSE)</f>
        <v>13.7</v>
      </c>
      <c r="I1100" s="116">
        <f t="shared" si="199"/>
        <v>109.6</v>
      </c>
      <c r="J1100" s="116">
        <f t="shared" si="200"/>
        <v>1534.4</v>
      </c>
      <c r="K1100" s="116"/>
    </row>
    <row r="1101" spans="1:11" ht="25.5" x14ac:dyDescent="0.2">
      <c r="A1101" s="252" t="s">
        <v>756</v>
      </c>
      <c r="B1101" s="109" t="s">
        <v>788</v>
      </c>
      <c r="C1101" s="118" t="s">
        <v>530</v>
      </c>
      <c r="D1101" s="116" t="s">
        <v>30</v>
      </c>
      <c r="E1101" s="116"/>
      <c r="F1101" s="116">
        <f t="shared" si="198"/>
        <v>70</v>
      </c>
      <c r="G1101" s="116">
        <v>5</v>
      </c>
      <c r="H1101" s="120">
        <f>VLOOKUP(B1101,Insumos!$A$2:$C$204,3,FALSE)</f>
        <v>102.38</v>
      </c>
      <c r="I1101" s="116">
        <f t="shared" si="199"/>
        <v>511.9</v>
      </c>
      <c r="J1101" s="116">
        <f t="shared" si="200"/>
        <v>7166.6</v>
      </c>
      <c r="K1101" s="116"/>
    </row>
    <row r="1102" spans="1:11" ht="25.5" x14ac:dyDescent="0.2">
      <c r="A1102" s="252" t="s">
        <v>756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14</v>
      </c>
      <c r="G1102" s="116">
        <v>1</v>
      </c>
      <c r="H1102" s="120">
        <f>VLOOKUP(B1102,Insumos!$A$2:$C$204,3,FALSE)</f>
        <v>15.07</v>
      </c>
      <c r="I1102" s="116">
        <f t="shared" si="199"/>
        <v>15.07</v>
      </c>
      <c r="J1102" s="116">
        <f t="shared" si="200"/>
        <v>210.98</v>
      </c>
      <c r="K1102" s="116"/>
    </row>
    <row r="1103" spans="1:11" ht="25.5" x14ac:dyDescent="0.2">
      <c r="A1103" s="252" t="s">
        <v>756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14</v>
      </c>
      <c r="G1103" s="116">
        <v>1</v>
      </c>
      <c r="H1103" s="120">
        <f>VLOOKUP(B1103,Insumos!$A$2:$C$204,3,FALSE)</f>
        <v>13.86</v>
      </c>
      <c r="I1103" s="116">
        <f t="shared" si="199"/>
        <v>13.86</v>
      </c>
      <c r="J1103" s="116">
        <f t="shared" si="200"/>
        <v>194.04</v>
      </c>
      <c r="K1103" s="116"/>
    </row>
    <row r="1104" spans="1:11" x14ac:dyDescent="0.2">
      <c r="A1104" s="252" t="s">
        <v>756</v>
      </c>
      <c r="B1104" s="253" t="s">
        <v>717</v>
      </c>
      <c r="C1104" s="118" t="s">
        <v>530</v>
      </c>
      <c r="D1104" s="116" t="s">
        <v>32</v>
      </c>
      <c r="E1104" s="116"/>
      <c r="F1104" s="116">
        <f t="shared" si="198"/>
        <v>14</v>
      </c>
      <c r="G1104" s="116">
        <v>1</v>
      </c>
      <c r="H1104" s="120">
        <f>VLOOKUP(B1104,Insumos!$A$2:$C$204,3,FALSE)</f>
        <v>819.12</v>
      </c>
      <c r="I1104" s="116">
        <f t="shared" si="199"/>
        <v>819.12</v>
      </c>
      <c r="J1104" s="116">
        <f t="shared" si="200"/>
        <v>11467.68</v>
      </c>
      <c r="K1104" s="116"/>
    </row>
    <row r="1105" spans="1:11" ht="25.5" x14ac:dyDescent="0.2">
      <c r="A1105" s="252" t="s">
        <v>756</v>
      </c>
      <c r="B1105" s="109" t="s">
        <v>649</v>
      </c>
      <c r="C1105" s="118" t="s">
        <v>530</v>
      </c>
      <c r="D1105" s="116" t="s">
        <v>32</v>
      </c>
      <c r="E1105" s="116"/>
      <c r="F1105" s="116">
        <f t="shared" si="198"/>
        <v>14</v>
      </c>
      <c r="G1105" s="116">
        <v>1</v>
      </c>
      <c r="H1105" s="120">
        <f>VLOOKUP(B1105,Insumos!$A$2:$C$204,3,FALSE)</f>
        <v>113.83</v>
      </c>
      <c r="I1105" s="116">
        <f t="shared" si="199"/>
        <v>113.83</v>
      </c>
      <c r="J1105" s="116">
        <f t="shared" si="200"/>
        <v>1593.62</v>
      </c>
      <c r="K1105" s="116"/>
    </row>
    <row r="1106" spans="1:11" ht="25.5" x14ac:dyDescent="0.2">
      <c r="A1106" s="252" t="s">
        <v>756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28</v>
      </c>
      <c r="G1106" s="116">
        <v>2</v>
      </c>
      <c r="H1106" s="120">
        <f>VLOOKUP(B1106,Insumos!$A$2:$C$204,3,FALSE)</f>
        <v>25.34</v>
      </c>
      <c r="I1106" s="116">
        <f t="shared" si="199"/>
        <v>50.68</v>
      </c>
      <c r="J1106" s="116">
        <f t="shared" si="200"/>
        <v>709.52</v>
      </c>
      <c r="K1106" s="116"/>
    </row>
    <row r="1107" spans="1:11" x14ac:dyDescent="0.2">
      <c r="A1107" s="252" t="s">
        <v>756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28</v>
      </c>
      <c r="G1107" s="116">
        <v>2</v>
      </c>
      <c r="H1107" s="120">
        <f>VLOOKUP(B1107,Insumos!$A$2:$C$204,3,FALSE)</f>
        <v>3.33</v>
      </c>
      <c r="I1107" s="116">
        <f t="shared" si="199"/>
        <v>6.66</v>
      </c>
      <c r="J1107" s="116">
        <f t="shared" si="200"/>
        <v>93.24</v>
      </c>
      <c r="K1107" s="116"/>
    </row>
    <row r="1108" spans="1:11" ht="25.5" x14ac:dyDescent="0.2">
      <c r="A1108" s="252" t="s">
        <v>756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14</v>
      </c>
      <c r="G1108" s="116">
        <v>1</v>
      </c>
      <c r="H1108" s="120">
        <f>VLOOKUP(B1108,Insumos!$A$2:$C$204,3,FALSE)</f>
        <v>5.42</v>
      </c>
      <c r="I1108" s="116">
        <f t="shared" si="199"/>
        <v>5.42</v>
      </c>
      <c r="J1108" s="116">
        <f t="shared" si="200"/>
        <v>75.88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SUMIF('Lote-07_RDRA_34,5kV'!$B$10:$B$123,Composições!B1110,'Lote-07_RDRA_34,5kV'!$D$10:$D$123)</f>
        <v>14</v>
      </c>
      <c r="G1110" s="241"/>
      <c r="H1110" s="240"/>
      <c r="I1110" s="241">
        <f>SUM(I1111:I1117)</f>
        <v>3690.71</v>
      </c>
      <c r="J1110" s="241">
        <f>SUM(J1111:J1117)</f>
        <v>51669.94</v>
      </c>
      <c r="K1110" s="241">
        <v>5.99</v>
      </c>
    </row>
    <row r="1111" spans="1:11" ht="25.5" x14ac:dyDescent="0.2">
      <c r="A1111" s="252" t="s">
        <v>756</v>
      </c>
      <c r="B1111" s="109" t="s">
        <v>639</v>
      </c>
      <c r="C1111" s="118" t="s">
        <v>530</v>
      </c>
      <c r="D1111" s="116" t="s">
        <v>32</v>
      </c>
      <c r="E1111" s="116"/>
      <c r="F1111" s="116">
        <f t="shared" ref="F1111:F1117" si="201">$F$1110*G1111</f>
        <v>56</v>
      </c>
      <c r="G1111" s="116">
        <v>4</v>
      </c>
      <c r="H1111" s="120">
        <f>VLOOKUP(B1111,Insumos!$A$2:$C$204,3,FALSE)</f>
        <v>105.07</v>
      </c>
      <c r="I1111" s="116">
        <f t="shared" ref="I1111:I1117" si="202">H1111*G1111</f>
        <v>420.28</v>
      </c>
      <c r="J1111" s="116">
        <f t="shared" ref="J1111:J1117" si="203">F1111*H1111</f>
        <v>5883.92</v>
      </c>
      <c r="K1111" s="116"/>
    </row>
    <row r="1112" spans="1:11" ht="25.5" x14ac:dyDescent="0.2">
      <c r="A1112" s="252" t="s">
        <v>756</v>
      </c>
      <c r="B1112" s="102" t="s">
        <v>652</v>
      </c>
      <c r="C1112" s="118" t="s">
        <v>530</v>
      </c>
      <c r="D1112" s="116" t="s">
        <v>32</v>
      </c>
      <c r="E1112" s="116"/>
      <c r="F1112" s="116">
        <f t="shared" si="201"/>
        <v>112</v>
      </c>
      <c r="G1112" s="116">
        <v>8</v>
      </c>
      <c r="H1112" s="120">
        <f>VLOOKUP(B1112,Insumos!$A$2:$C$204,3,FALSE)</f>
        <v>13.7</v>
      </c>
      <c r="I1112" s="116">
        <f t="shared" si="202"/>
        <v>109.6</v>
      </c>
      <c r="J1112" s="116">
        <f t="shared" si="203"/>
        <v>1534.4</v>
      </c>
      <c r="K1112" s="116"/>
    </row>
    <row r="1113" spans="1:11" ht="25.5" x14ac:dyDescent="0.2">
      <c r="A1113" s="252" t="s">
        <v>756</v>
      </c>
      <c r="B1113" s="109" t="s">
        <v>788</v>
      </c>
      <c r="C1113" s="118" t="s">
        <v>530</v>
      </c>
      <c r="D1113" s="116" t="s">
        <v>30</v>
      </c>
      <c r="E1113" s="116"/>
      <c r="F1113" s="116">
        <f t="shared" si="201"/>
        <v>84</v>
      </c>
      <c r="G1113" s="116">
        <v>6</v>
      </c>
      <c r="H1113" s="120">
        <f>VLOOKUP(B1113,Insumos!$A$2:$C$204,3,FALSE)</f>
        <v>102.38</v>
      </c>
      <c r="I1113" s="116">
        <f t="shared" si="202"/>
        <v>614.28</v>
      </c>
      <c r="J1113" s="116">
        <f t="shared" si="203"/>
        <v>8599.92</v>
      </c>
      <c r="K1113" s="116"/>
    </row>
    <row r="1114" spans="1:11" ht="25.5" x14ac:dyDescent="0.2">
      <c r="A1114" s="252" t="s">
        <v>756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42</v>
      </c>
      <c r="G1114" s="116">
        <v>3</v>
      </c>
      <c r="H1114" s="120">
        <f>VLOOKUP(B1114,Insumos!$A$2:$C$204,3,FALSE)</f>
        <v>15.07</v>
      </c>
      <c r="I1114" s="116">
        <f t="shared" si="202"/>
        <v>45.21</v>
      </c>
      <c r="J1114" s="116">
        <f t="shared" si="203"/>
        <v>632.94000000000005</v>
      </c>
      <c r="K1114" s="116"/>
    </row>
    <row r="1115" spans="1:11" ht="25.5" x14ac:dyDescent="0.2">
      <c r="A1115" s="252" t="s">
        <v>756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28</v>
      </c>
      <c r="G1115" s="116">
        <v>2</v>
      </c>
      <c r="H1115" s="120">
        <f>VLOOKUP(B1115,Insumos!$A$2:$C$204,3,FALSE)</f>
        <v>13.86</v>
      </c>
      <c r="I1115" s="116">
        <f t="shared" si="202"/>
        <v>27.72</v>
      </c>
      <c r="J1115" s="116">
        <f t="shared" si="203"/>
        <v>388.08</v>
      </c>
      <c r="K1115" s="116"/>
    </row>
    <row r="1116" spans="1:11" x14ac:dyDescent="0.2">
      <c r="A1116" s="252" t="s">
        <v>756</v>
      </c>
      <c r="B1116" s="102" t="s">
        <v>717</v>
      </c>
      <c r="C1116" s="118" t="s">
        <v>530</v>
      </c>
      <c r="D1116" s="116" t="s">
        <v>32</v>
      </c>
      <c r="E1116" s="116"/>
      <c r="F1116" s="116">
        <f t="shared" si="201"/>
        <v>42</v>
      </c>
      <c r="G1116" s="116">
        <v>3</v>
      </c>
      <c r="H1116" s="120">
        <f>VLOOKUP(B1116,Insumos!$A$2:$C$204,3,FALSE)</f>
        <v>819.12</v>
      </c>
      <c r="I1116" s="116">
        <f t="shared" si="202"/>
        <v>2457.36</v>
      </c>
      <c r="J1116" s="116">
        <f t="shared" si="203"/>
        <v>34403.040000000001</v>
      </c>
      <c r="K1116" s="116"/>
    </row>
    <row r="1117" spans="1:11" ht="25.5" x14ac:dyDescent="0.2">
      <c r="A1117" s="252" t="s">
        <v>756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42</v>
      </c>
      <c r="G1117" s="116">
        <v>3</v>
      </c>
      <c r="H1117" s="120">
        <f>VLOOKUP(B1117,Insumos!$A$2:$C$204,3,FALSE)</f>
        <v>5.42</v>
      </c>
      <c r="I1117" s="116">
        <f t="shared" si="202"/>
        <v>16.260000000000002</v>
      </c>
      <c r="J1117" s="116">
        <f t="shared" si="203"/>
        <v>227.64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SUMIF('Lote-07_RDRA_34,5kV'!$B$10:$B$123,Composições!B1119,'Lote-07_RDRA_34,5kV'!$D$10:$D$123)</f>
        <v>0</v>
      </c>
      <c r="G1119" s="241"/>
      <c r="H1119" s="240"/>
      <c r="I1119" s="241">
        <f>SUM(I1120:I1124)</f>
        <v>232.77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756</v>
      </c>
      <c r="B1120" s="109" t="s">
        <v>639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105.07</v>
      </c>
      <c r="I1120" s="116">
        <f>H1120*G1120</f>
        <v>105.07</v>
      </c>
      <c r="J1120" s="116">
        <f>F1120*H1120</f>
        <v>0</v>
      </c>
      <c r="K1120" s="116"/>
    </row>
    <row r="1121" spans="1:13" x14ac:dyDescent="0.2">
      <c r="A1121" s="252" t="s">
        <v>756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46.07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64.5</v>
      </c>
      <c r="I1122" s="116">
        <f>H1122*G1122</f>
        <v>32.25</v>
      </c>
      <c r="J1122" s="116">
        <f>F1122*H1122</f>
        <v>0</v>
      </c>
      <c r="K1122" s="116"/>
    </row>
    <row r="1123" spans="1:13" x14ac:dyDescent="0.2">
      <c r="A1123" s="252" t="s">
        <v>756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16.350000000000001</v>
      </c>
      <c r="I1123" s="116">
        <f>H1123*G1123</f>
        <v>81.75</v>
      </c>
      <c r="J1123" s="116">
        <f>F1123*H1123</f>
        <v>0</v>
      </c>
      <c r="K1123" s="116"/>
    </row>
    <row r="1124" spans="1:13" ht="25.5" x14ac:dyDescent="0.2">
      <c r="A1124" s="252" t="s">
        <v>756</v>
      </c>
      <c r="B1124" s="102" t="s">
        <v>652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13.7</v>
      </c>
      <c r="I1124" s="116">
        <f>H1124*G1124</f>
        <v>13.7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SUMIF('Lote-07_RDRA_34,5kV'!$B$10:$B$123,Composições!B1126,'Lote-07_RDRA_34,5kV'!$D$10:$D$123)</f>
        <v>0</v>
      </c>
      <c r="G1126" s="241"/>
      <c r="H1126" s="240"/>
      <c r="I1126" s="241">
        <f>SUM(I1127:I1140)</f>
        <v>4626.41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756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756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25.34</v>
      </c>
      <c r="I1128" s="116">
        <f t="shared" si="205"/>
        <v>76.02</v>
      </c>
      <c r="J1128" s="116">
        <f t="shared" si="206"/>
        <v>0</v>
      </c>
      <c r="K1128" s="116"/>
    </row>
    <row r="1129" spans="1:13" ht="25.5" x14ac:dyDescent="0.2">
      <c r="A1129" s="252" t="s">
        <v>756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59.75</v>
      </c>
      <c r="I1129" s="116">
        <f t="shared" si="205"/>
        <v>59.75</v>
      </c>
      <c r="J1129" s="116">
        <f t="shared" si="206"/>
        <v>0</v>
      </c>
      <c r="K1129" s="116"/>
      <c r="M1129" s="131"/>
    </row>
    <row r="1130" spans="1:13" x14ac:dyDescent="0.2">
      <c r="A1130" s="252" t="s">
        <v>756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756</v>
      </c>
      <c r="B1131" s="109" t="s">
        <v>639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105.07</v>
      </c>
      <c r="I1131" s="116">
        <f t="shared" si="205"/>
        <v>420.28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756</v>
      </c>
      <c r="B1132" s="109" t="s">
        <v>788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102.38</v>
      </c>
      <c r="I1132" s="116">
        <f t="shared" si="205"/>
        <v>2559.5</v>
      </c>
      <c r="J1132" s="116">
        <f t="shared" si="206"/>
        <v>0</v>
      </c>
      <c r="K1132" s="116"/>
      <c r="M1132" s="131"/>
    </row>
    <row r="1133" spans="1:13" x14ac:dyDescent="0.2">
      <c r="A1133" s="252" t="s">
        <v>756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23.38</v>
      </c>
      <c r="I1133" s="116">
        <f t="shared" si="205"/>
        <v>23.38</v>
      </c>
      <c r="J1133" s="116">
        <f t="shared" si="206"/>
        <v>0</v>
      </c>
      <c r="K1133" s="116"/>
    </row>
    <row r="1134" spans="1:13" ht="25.5" x14ac:dyDescent="0.2">
      <c r="A1134" s="252" t="s">
        <v>756</v>
      </c>
      <c r="B1134" s="102" t="s">
        <v>652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13.7</v>
      </c>
      <c r="I1134" s="116">
        <f t="shared" si="205"/>
        <v>95.9</v>
      </c>
      <c r="J1134" s="116">
        <f t="shared" si="206"/>
        <v>0</v>
      </c>
      <c r="K1134" s="116"/>
    </row>
    <row r="1135" spans="1:13" ht="25.5" x14ac:dyDescent="0.2">
      <c r="A1135" s="252" t="s">
        <v>756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15.07</v>
      </c>
      <c r="I1135" s="116">
        <f t="shared" si="205"/>
        <v>15.07</v>
      </c>
      <c r="J1135" s="116">
        <f t="shared" si="206"/>
        <v>0</v>
      </c>
      <c r="K1135" s="116"/>
    </row>
    <row r="1136" spans="1:13" ht="25.5" x14ac:dyDescent="0.2">
      <c r="A1136" s="252" t="s">
        <v>756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13.86</v>
      </c>
      <c r="I1136" s="116">
        <f t="shared" si="205"/>
        <v>27.72</v>
      </c>
      <c r="J1136" s="116">
        <f t="shared" si="206"/>
        <v>0</v>
      </c>
      <c r="K1136" s="116"/>
    </row>
    <row r="1137" spans="1:11" x14ac:dyDescent="0.2">
      <c r="A1137" s="252" t="s">
        <v>756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357.37</v>
      </c>
      <c r="I1137" s="116">
        <f t="shared" si="205"/>
        <v>357.37</v>
      </c>
      <c r="J1137" s="116">
        <f t="shared" si="206"/>
        <v>0</v>
      </c>
      <c r="K1137" s="116"/>
    </row>
    <row r="1138" spans="1:11" x14ac:dyDescent="0.2">
      <c r="A1138" s="252" t="s">
        <v>756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712.86</v>
      </c>
      <c r="I1138" s="116">
        <f t="shared" si="205"/>
        <v>712.86</v>
      </c>
      <c r="J1138" s="116">
        <f t="shared" si="206"/>
        <v>0</v>
      </c>
      <c r="K1138" s="116"/>
    </row>
    <row r="1139" spans="1:11" x14ac:dyDescent="0.2">
      <c r="A1139" s="252" t="s">
        <v>756</v>
      </c>
      <c r="B1139" s="102" t="s">
        <v>644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11.54</v>
      </c>
      <c r="I1139" s="116">
        <f t="shared" si="205"/>
        <v>11.54</v>
      </c>
      <c r="J1139" s="116">
        <f t="shared" si="206"/>
        <v>0</v>
      </c>
      <c r="K1139" s="116"/>
    </row>
    <row r="1140" spans="1:11" x14ac:dyDescent="0.2">
      <c r="A1140" s="252" t="s">
        <v>756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267.02</v>
      </c>
      <c r="I1140" s="116">
        <f t="shared" si="205"/>
        <v>267.02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SUMIF('Lote-07_RDRA_34,5kV'!$B$10:$B$123,Composições!B1142,'Lote-07_RDRA_34,5kV'!$D$10:$D$123)</f>
        <v>0</v>
      </c>
      <c r="G1142" s="241"/>
      <c r="H1142" s="240"/>
      <c r="I1142" s="241">
        <f>SUM(I1143:I1156)</f>
        <v>4900.59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756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756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25.34</v>
      </c>
      <c r="I1144" s="116">
        <f t="shared" si="208"/>
        <v>76.02</v>
      </c>
      <c r="J1144" s="116">
        <f t="shared" si="209"/>
        <v>0</v>
      </c>
      <c r="K1144" s="116"/>
    </row>
    <row r="1145" spans="1:11" ht="25.5" x14ac:dyDescent="0.2">
      <c r="A1145" s="252" t="s">
        <v>756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59.75</v>
      </c>
      <c r="I1145" s="116">
        <f t="shared" si="208"/>
        <v>59.75</v>
      </c>
      <c r="J1145" s="116">
        <f t="shared" si="209"/>
        <v>0</v>
      </c>
      <c r="K1145" s="116"/>
    </row>
    <row r="1146" spans="1:11" x14ac:dyDescent="0.2">
      <c r="A1146" s="252" t="s">
        <v>756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756</v>
      </c>
      <c r="B1147" s="109" t="s">
        <v>639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105.07</v>
      </c>
      <c r="I1147" s="116">
        <f t="shared" si="208"/>
        <v>420.28</v>
      </c>
      <c r="J1147" s="116">
        <f t="shared" si="209"/>
        <v>0</v>
      </c>
      <c r="K1147" s="116"/>
    </row>
    <row r="1148" spans="1:11" ht="25.5" x14ac:dyDescent="0.2">
      <c r="A1148" s="252" t="s">
        <v>756</v>
      </c>
      <c r="B1148" s="109" t="s">
        <v>788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102.38</v>
      </c>
      <c r="I1148" s="116">
        <f t="shared" si="208"/>
        <v>2559.5</v>
      </c>
      <c r="J1148" s="116">
        <f t="shared" si="209"/>
        <v>0</v>
      </c>
      <c r="K1148" s="116"/>
    </row>
    <row r="1149" spans="1:11" x14ac:dyDescent="0.2">
      <c r="A1149" s="252" t="s">
        <v>756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23.38</v>
      </c>
      <c r="I1149" s="116">
        <f t="shared" si="208"/>
        <v>23.38</v>
      </c>
      <c r="J1149" s="116">
        <f t="shared" si="209"/>
        <v>0</v>
      </c>
      <c r="K1149" s="116"/>
    </row>
    <row r="1150" spans="1:11" ht="25.5" x14ac:dyDescent="0.2">
      <c r="A1150" s="252" t="s">
        <v>756</v>
      </c>
      <c r="B1150" s="102" t="s">
        <v>652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13.7</v>
      </c>
      <c r="I1150" s="116">
        <f t="shared" si="208"/>
        <v>95.9</v>
      </c>
      <c r="J1150" s="116">
        <f t="shared" si="209"/>
        <v>0</v>
      </c>
      <c r="K1150" s="116"/>
    </row>
    <row r="1151" spans="1:11" ht="25.5" x14ac:dyDescent="0.2">
      <c r="A1151" s="252" t="s">
        <v>756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15.07</v>
      </c>
      <c r="I1151" s="116">
        <f t="shared" si="208"/>
        <v>15.07</v>
      </c>
      <c r="J1151" s="116">
        <f t="shared" si="209"/>
        <v>0</v>
      </c>
      <c r="K1151" s="116"/>
    </row>
    <row r="1152" spans="1:11" ht="25.5" x14ac:dyDescent="0.2">
      <c r="A1152" s="252" t="s">
        <v>756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13.86</v>
      </c>
      <c r="I1152" s="116">
        <f t="shared" si="208"/>
        <v>27.72</v>
      </c>
      <c r="J1152" s="116">
        <f t="shared" si="209"/>
        <v>0</v>
      </c>
      <c r="K1152" s="116"/>
    </row>
    <row r="1153" spans="1:11" x14ac:dyDescent="0.2">
      <c r="A1153" s="252" t="s">
        <v>756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357.37</v>
      </c>
      <c r="I1153" s="116">
        <f t="shared" si="208"/>
        <v>357.37</v>
      </c>
      <c r="J1153" s="116">
        <f t="shared" si="209"/>
        <v>0</v>
      </c>
      <c r="K1153" s="116"/>
    </row>
    <row r="1154" spans="1:11" x14ac:dyDescent="0.2">
      <c r="A1154" s="252" t="s">
        <v>756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987.04</v>
      </c>
      <c r="I1154" s="116">
        <f t="shared" si="208"/>
        <v>987.04</v>
      </c>
      <c r="J1154" s="116">
        <f t="shared" si="209"/>
        <v>0</v>
      </c>
      <c r="K1154" s="116"/>
    </row>
    <row r="1155" spans="1:11" x14ac:dyDescent="0.2">
      <c r="A1155" s="252" t="s">
        <v>756</v>
      </c>
      <c r="B1155" s="102" t="s">
        <v>644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11.54</v>
      </c>
      <c r="I1155" s="116">
        <f t="shared" si="208"/>
        <v>11.54</v>
      </c>
      <c r="J1155" s="116">
        <f t="shared" si="209"/>
        <v>0</v>
      </c>
      <c r="K1155" s="116"/>
    </row>
    <row r="1156" spans="1:11" x14ac:dyDescent="0.2">
      <c r="A1156" s="252" t="s">
        <v>756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267.02</v>
      </c>
      <c r="I1156" s="116">
        <f t="shared" si="208"/>
        <v>267.02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SUMIF('Lote-07_RDRA_34,5kV'!$B$10:$B$123,Composições!B1158,'Lote-07_RDRA_34,5kV'!$D$10:$D$123)</f>
        <v>0</v>
      </c>
      <c r="G1158" s="241"/>
      <c r="H1158" s="240"/>
      <c r="I1158" s="241">
        <f>SUM(I1159:I1172)</f>
        <v>5777.94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756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25.34</v>
      </c>
      <c r="I1160" s="116">
        <f t="shared" si="211"/>
        <v>76.02</v>
      </c>
      <c r="J1160" s="116">
        <f t="shared" si="212"/>
        <v>0</v>
      </c>
      <c r="K1160" s="116"/>
    </row>
    <row r="1161" spans="1:11" ht="25.5" x14ac:dyDescent="0.2">
      <c r="A1161" s="252" t="s">
        <v>756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59.75</v>
      </c>
      <c r="I1161" s="116">
        <f t="shared" si="211"/>
        <v>59.75</v>
      </c>
      <c r="J1161" s="116">
        <f t="shared" si="212"/>
        <v>0</v>
      </c>
      <c r="K1161" s="116"/>
    </row>
    <row r="1162" spans="1:11" x14ac:dyDescent="0.2">
      <c r="A1162" s="252" t="s">
        <v>756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756</v>
      </c>
      <c r="B1163" s="109" t="s">
        <v>639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105.07</v>
      </c>
      <c r="I1163" s="116">
        <f t="shared" si="211"/>
        <v>420.28</v>
      </c>
      <c r="J1163" s="116">
        <f t="shared" si="212"/>
        <v>0</v>
      </c>
      <c r="K1163" s="116"/>
    </row>
    <row r="1164" spans="1:11" ht="25.5" x14ac:dyDescent="0.2">
      <c r="A1164" s="252" t="s">
        <v>756</v>
      </c>
      <c r="B1164" s="109" t="s">
        <v>788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102.38</v>
      </c>
      <c r="I1164" s="116">
        <f t="shared" si="211"/>
        <v>2559.5</v>
      </c>
      <c r="J1164" s="116">
        <f t="shared" si="212"/>
        <v>0</v>
      </c>
      <c r="K1164" s="116"/>
    </row>
    <row r="1165" spans="1:11" x14ac:dyDescent="0.2">
      <c r="A1165" s="252" t="s">
        <v>756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23.38</v>
      </c>
      <c r="I1165" s="116">
        <f t="shared" si="211"/>
        <v>23.38</v>
      </c>
      <c r="J1165" s="116">
        <f t="shared" si="212"/>
        <v>0</v>
      </c>
      <c r="K1165" s="116"/>
    </row>
    <row r="1166" spans="1:11" ht="25.5" x14ac:dyDescent="0.2">
      <c r="A1166" s="252" t="s">
        <v>756</v>
      </c>
      <c r="B1166" s="102" t="s">
        <v>652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13.7</v>
      </c>
      <c r="I1166" s="116">
        <f t="shared" si="211"/>
        <v>95.9</v>
      </c>
      <c r="J1166" s="116">
        <f t="shared" si="212"/>
        <v>0</v>
      </c>
      <c r="K1166" s="116"/>
    </row>
    <row r="1167" spans="1:11" ht="25.5" x14ac:dyDescent="0.2">
      <c r="A1167" s="252" t="s">
        <v>756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15.07</v>
      </c>
      <c r="I1167" s="116">
        <f t="shared" si="211"/>
        <v>15.07</v>
      </c>
      <c r="J1167" s="116">
        <f t="shared" si="212"/>
        <v>0</v>
      </c>
      <c r="K1167" s="116"/>
    </row>
    <row r="1168" spans="1:11" ht="25.5" x14ac:dyDescent="0.2">
      <c r="A1168" s="252" t="s">
        <v>756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13.86</v>
      </c>
      <c r="I1168" s="116">
        <f t="shared" si="211"/>
        <v>27.72</v>
      </c>
      <c r="J1168" s="116">
        <f t="shared" si="212"/>
        <v>0</v>
      </c>
      <c r="K1168" s="116"/>
    </row>
    <row r="1169" spans="1:11" x14ac:dyDescent="0.2">
      <c r="A1169" s="252" t="s">
        <v>756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357.37</v>
      </c>
      <c r="I1169" s="116">
        <f t="shared" si="211"/>
        <v>357.37</v>
      </c>
      <c r="J1169" s="116">
        <f t="shared" si="212"/>
        <v>0</v>
      </c>
      <c r="K1169" s="116"/>
    </row>
    <row r="1170" spans="1:11" x14ac:dyDescent="0.2">
      <c r="A1170" s="252" t="s">
        <v>756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1864.39</v>
      </c>
      <c r="I1170" s="116">
        <f t="shared" si="211"/>
        <v>1864.39</v>
      </c>
      <c r="J1170" s="116">
        <f t="shared" si="212"/>
        <v>0</v>
      </c>
      <c r="K1170" s="116"/>
    </row>
    <row r="1171" spans="1:11" x14ac:dyDescent="0.2">
      <c r="A1171" s="252" t="s">
        <v>756</v>
      </c>
      <c r="B1171" s="102" t="s">
        <v>644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11.54</v>
      </c>
      <c r="I1171" s="116">
        <f t="shared" si="211"/>
        <v>11.54</v>
      </c>
      <c r="J1171" s="116">
        <f t="shared" si="212"/>
        <v>0</v>
      </c>
      <c r="K1171" s="116"/>
    </row>
    <row r="1172" spans="1:11" x14ac:dyDescent="0.2">
      <c r="A1172" s="252" t="s">
        <v>756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267.02</v>
      </c>
      <c r="I1172" s="116">
        <f t="shared" si="211"/>
        <v>267.02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SUMIF('Lote-07_RDRA_34,5kV'!$B$10:$B$123,Composições!B1174,'Lote-07_RDRA_34,5kV'!$D$10:$D$123)</f>
        <v>0</v>
      </c>
      <c r="G1174" s="241"/>
      <c r="H1174" s="240"/>
      <c r="I1174" s="241">
        <f>SUM(I1175:I1204)</f>
        <v>16168.95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756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3.33</v>
      </c>
      <c r="I1176" s="116">
        <f t="shared" si="214"/>
        <v>133.19999999999999</v>
      </c>
      <c r="J1176" s="116">
        <f t="shared" si="215"/>
        <v>0</v>
      </c>
      <c r="K1176" s="116"/>
    </row>
    <row r="1177" spans="1:11" x14ac:dyDescent="0.2">
      <c r="A1177" s="252" t="s">
        <v>756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3.33</v>
      </c>
      <c r="I1177" s="116">
        <f t="shared" si="214"/>
        <v>13.32</v>
      </c>
      <c r="J1177" s="116">
        <f t="shared" si="215"/>
        <v>0</v>
      </c>
      <c r="K1177" s="116"/>
    </row>
    <row r="1178" spans="1:11" ht="25.5" x14ac:dyDescent="0.2">
      <c r="A1178" s="252" t="s">
        <v>756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52.33</v>
      </c>
      <c r="I1178" s="116">
        <f t="shared" si="214"/>
        <v>366.31</v>
      </c>
      <c r="J1178" s="116">
        <f t="shared" si="215"/>
        <v>0</v>
      </c>
      <c r="K1178" s="116"/>
    </row>
    <row r="1179" spans="1:11" ht="25.5" x14ac:dyDescent="0.2">
      <c r="A1179" s="252" t="s">
        <v>756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27.16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756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52.33</v>
      </c>
      <c r="I1180" s="116">
        <f t="shared" si="214"/>
        <v>52.33</v>
      </c>
      <c r="J1180" s="116">
        <f t="shared" si="215"/>
        <v>0</v>
      </c>
      <c r="K1180" s="116"/>
    </row>
    <row r="1181" spans="1:11" x14ac:dyDescent="0.2">
      <c r="A1181" s="252" t="s">
        <v>756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26.38</v>
      </c>
      <c r="I1181" s="116">
        <f t="shared" si="214"/>
        <v>26.38</v>
      </c>
      <c r="J1181" s="116">
        <f t="shared" si="215"/>
        <v>0</v>
      </c>
      <c r="K1181" s="116"/>
    </row>
    <row r="1182" spans="1:11" x14ac:dyDescent="0.2">
      <c r="A1182" s="252" t="s">
        <v>756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40.39</v>
      </c>
      <c r="I1182" s="116">
        <f t="shared" si="214"/>
        <v>80.78</v>
      </c>
      <c r="J1182" s="116">
        <f t="shared" si="215"/>
        <v>0</v>
      </c>
      <c r="K1182" s="116"/>
    </row>
    <row r="1183" spans="1:11" x14ac:dyDescent="0.2">
      <c r="A1183" s="252" t="s">
        <v>756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24.5</v>
      </c>
      <c r="I1183" s="116">
        <f t="shared" si="214"/>
        <v>49</v>
      </c>
      <c r="J1183" s="116">
        <f t="shared" si="215"/>
        <v>0</v>
      </c>
      <c r="K1183" s="116"/>
    </row>
    <row r="1184" spans="1:11" x14ac:dyDescent="0.2">
      <c r="A1184" s="252" t="s">
        <v>756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255.96</v>
      </c>
      <c r="I1184" s="116">
        <f t="shared" si="214"/>
        <v>1023.84</v>
      </c>
      <c r="J1184" s="116">
        <f t="shared" si="215"/>
        <v>0</v>
      </c>
      <c r="K1184" s="116"/>
    </row>
    <row r="1185" spans="1:13" ht="25.5" x14ac:dyDescent="0.2">
      <c r="A1185" s="252" t="s">
        <v>756</v>
      </c>
      <c r="B1185" s="109" t="s">
        <v>639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105.07</v>
      </c>
      <c r="I1185" s="116">
        <f t="shared" si="214"/>
        <v>2101.4</v>
      </c>
      <c r="J1185" s="116">
        <f t="shared" si="215"/>
        <v>0</v>
      </c>
      <c r="K1185" s="116"/>
    </row>
    <row r="1186" spans="1:13" x14ac:dyDescent="0.2">
      <c r="A1186" s="252" t="s">
        <v>756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33.85</v>
      </c>
      <c r="I1186" s="116">
        <f t="shared" si="214"/>
        <v>67.7</v>
      </c>
      <c r="J1186" s="116">
        <f t="shared" si="215"/>
        <v>0</v>
      </c>
      <c r="K1186" s="116"/>
    </row>
    <row r="1187" spans="1:13" x14ac:dyDescent="0.2">
      <c r="A1187" s="252" t="s">
        <v>756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90</v>
      </c>
      <c r="I1187" s="116">
        <f t="shared" si="214"/>
        <v>90</v>
      </c>
      <c r="J1187" s="116">
        <f t="shared" si="215"/>
        <v>0</v>
      </c>
      <c r="K1187" s="116"/>
    </row>
    <row r="1188" spans="1:13" ht="25.5" x14ac:dyDescent="0.2">
      <c r="A1188" s="252" t="s">
        <v>756</v>
      </c>
      <c r="B1188" s="109" t="s">
        <v>787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157.35</v>
      </c>
      <c r="I1188" s="116">
        <f t="shared" si="214"/>
        <v>7867.5</v>
      </c>
      <c r="J1188" s="116">
        <f t="shared" si="215"/>
        <v>0</v>
      </c>
      <c r="K1188" s="116"/>
    </row>
    <row r="1189" spans="1:13" x14ac:dyDescent="0.2">
      <c r="A1189" s="252" t="s">
        <v>756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23.38</v>
      </c>
      <c r="I1189" s="116">
        <f t="shared" si="214"/>
        <v>70.14</v>
      </c>
      <c r="J1189" s="116">
        <f t="shared" si="215"/>
        <v>0</v>
      </c>
      <c r="K1189" s="116"/>
    </row>
    <row r="1190" spans="1:13" ht="25.5" x14ac:dyDescent="0.2">
      <c r="A1190" s="252" t="s">
        <v>756</v>
      </c>
      <c r="B1190" s="102" t="s">
        <v>652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13.7</v>
      </c>
      <c r="I1190" s="116">
        <f t="shared" si="214"/>
        <v>548</v>
      </c>
      <c r="J1190" s="116">
        <f t="shared" si="215"/>
        <v>0</v>
      </c>
      <c r="K1190" s="116"/>
    </row>
    <row r="1191" spans="1:13" x14ac:dyDescent="0.2">
      <c r="A1191" s="252" t="s">
        <v>756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39.39</v>
      </c>
      <c r="I1191" s="116">
        <f t="shared" si="214"/>
        <v>78.78</v>
      </c>
      <c r="J1191" s="116">
        <f t="shared" si="215"/>
        <v>0</v>
      </c>
      <c r="K1191" s="116"/>
    </row>
    <row r="1192" spans="1:13" x14ac:dyDescent="0.2">
      <c r="A1192" s="252" t="s">
        <v>756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756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24.72</v>
      </c>
      <c r="I1193" s="116">
        <f t="shared" si="214"/>
        <v>49.44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756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15.36</v>
      </c>
      <c r="I1194" s="116">
        <f t="shared" si="214"/>
        <v>30.72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756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7.65</v>
      </c>
      <c r="I1195" s="116">
        <f t="shared" si="214"/>
        <v>15.3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756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13.86</v>
      </c>
      <c r="I1196" s="116">
        <f t="shared" si="214"/>
        <v>13.86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756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15.07</v>
      </c>
      <c r="I1197" s="116">
        <f t="shared" si="214"/>
        <v>150.69999999999999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756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59.75</v>
      </c>
      <c r="I1198" s="116">
        <f t="shared" si="214"/>
        <v>59.75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756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812.39</v>
      </c>
      <c r="I1199" s="116">
        <f t="shared" si="214"/>
        <v>1624.78</v>
      </c>
      <c r="J1199" s="116">
        <f t="shared" si="215"/>
        <v>0</v>
      </c>
      <c r="K1199" s="116"/>
      <c r="M1199" s="131"/>
    </row>
    <row r="1200" spans="1:13" x14ac:dyDescent="0.2">
      <c r="A1200" s="252" t="s">
        <v>756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357.37</v>
      </c>
      <c r="I1200" s="116">
        <f t="shared" si="214"/>
        <v>714.74</v>
      </c>
      <c r="J1200" s="116">
        <f t="shared" si="215"/>
        <v>0</v>
      </c>
      <c r="K1200" s="116"/>
      <c r="M1200" s="131"/>
    </row>
    <row r="1201" spans="1:13" x14ac:dyDescent="0.2">
      <c r="A1201" s="252" t="s">
        <v>756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216.96</v>
      </c>
      <c r="I1201" s="116">
        <f t="shared" si="214"/>
        <v>650.88</v>
      </c>
      <c r="J1201" s="116">
        <f t="shared" si="215"/>
        <v>0</v>
      </c>
      <c r="K1201" s="116"/>
      <c r="M1201" s="131"/>
    </row>
    <row r="1202" spans="1:13" x14ac:dyDescent="0.2">
      <c r="A1202" s="252" t="s">
        <v>756</v>
      </c>
      <c r="B1202" s="102" t="s">
        <v>644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11.54</v>
      </c>
      <c r="I1202" s="116">
        <f t="shared" si="214"/>
        <v>23.08</v>
      </c>
      <c r="J1202" s="116">
        <f t="shared" si="215"/>
        <v>0</v>
      </c>
      <c r="K1202" s="116"/>
      <c r="M1202" s="131"/>
    </row>
    <row r="1203" spans="1:13" x14ac:dyDescent="0.2">
      <c r="A1203" s="252" t="s">
        <v>756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756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267.02</v>
      </c>
      <c r="I1204" s="116">
        <f>H1204*G1204</f>
        <v>267.02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SUMIF('Lote-07_RDRA_34,5kV'!$B$10:$B$123,Composições!B1206,'Lote-07_RDRA_34,5kV'!$D$10:$D$123)</f>
        <v>0</v>
      </c>
      <c r="G1206" s="241"/>
      <c r="H1206" s="240"/>
      <c r="I1206" s="241">
        <f>SUM(I1207:I1240)</f>
        <v>29968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756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36.47</v>
      </c>
      <c r="I1208" s="116">
        <f t="shared" si="217"/>
        <v>72.94</v>
      </c>
      <c r="J1208" s="116">
        <f t="shared" si="218"/>
        <v>0</v>
      </c>
      <c r="K1208" s="116"/>
    </row>
    <row r="1209" spans="1:13" x14ac:dyDescent="0.2">
      <c r="A1209" s="252" t="s">
        <v>756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3.33</v>
      </c>
      <c r="I1209" s="116">
        <f t="shared" si="217"/>
        <v>259.74</v>
      </c>
      <c r="J1209" s="116">
        <f t="shared" si="218"/>
        <v>0</v>
      </c>
      <c r="K1209" s="116"/>
    </row>
    <row r="1210" spans="1:13" x14ac:dyDescent="0.2">
      <c r="A1210" s="252" t="s">
        <v>756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12.37</v>
      </c>
      <c r="I1210" s="116">
        <f t="shared" si="217"/>
        <v>123.7</v>
      </c>
      <c r="J1210" s="116">
        <f t="shared" si="218"/>
        <v>0</v>
      </c>
      <c r="K1210" s="116"/>
    </row>
    <row r="1211" spans="1:13" x14ac:dyDescent="0.2">
      <c r="A1211" s="252" t="s">
        <v>756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76.53</v>
      </c>
      <c r="I1211" s="116">
        <f t="shared" si="217"/>
        <v>306.12</v>
      </c>
      <c r="J1211" s="116">
        <f t="shared" si="218"/>
        <v>0</v>
      </c>
      <c r="K1211" s="116"/>
    </row>
    <row r="1212" spans="1:13" x14ac:dyDescent="0.2">
      <c r="A1212" s="252" t="s">
        <v>756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3.33</v>
      </c>
      <c r="I1212" s="116">
        <f t="shared" si="217"/>
        <v>26.64</v>
      </c>
      <c r="J1212" s="116">
        <f t="shared" si="218"/>
        <v>0</v>
      </c>
      <c r="K1212" s="116"/>
    </row>
    <row r="1213" spans="1:13" x14ac:dyDescent="0.2">
      <c r="A1213" s="252" t="s">
        <v>756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1.72</v>
      </c>
      <c r="I1213" s="116">
        <f t="shared" si="217"/>
        <v>17.2</v>
      </c>
      <c r="J1213" s="116">
        <f t="shared" si="218"/>
        <v>0</v>
      </c>
      <c r="K1213" s="116"/>
    </row>
    <row r="1214" spans="1:13" x14ac:dyDescent="0.2">
      <c r="A1214" s="252" t="s">
        <v>756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15.31</v>
      </c>
      <c r="I1214" s="116">
        <f t="shared" si="217"/>
        <v>321.51</v>
      </c>
      <c r="J1214" s="116">
        <f t="shared" si="218"/>
        <v>0</v>
      </c>
      <c r="K1214" s="116"/>
    </row>
    <row r="1215" spans="1:13" ht="25.5" x14ac:dyDescent="0.2">
      <c r="A1215" s="252" t="s">
        <v>756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52.33</v>
      </c>
      <c r="I1215" s="116">
        <f t="shared" si="217"/>
        <v>1779.22</v>
      </c>
      <c r="J1215" s="116">
        <f t="shared" si="218"/>
        <v>0</v>
      </c>
      <c r="K1215" s="116"/>
    </row>
    <row r="1216" spans="1:13" x14ac:dyDescent="0.2">
      <c r="A1216" s="252" t="s">
        <v>756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40.39</v>
      </c>
      <c r="I1216" s="116">
        <f t="shared" si="217"/>
        <v>484.68</v>
      </c>
      <c r="J1216" s="116">
        <f t="shared" si="218"/>
        <v>0</v>
      </c>
      <c r="K1216" s="116"/>
    </row>
    <row r="1217" spans="1:11" x14ac:dyDescent="0.2">
      <c r="A1217" s="252" t="s">
        <v>756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24.5</v>
      </c>
      <c r="I1217" s="116">
        <f t="shared" si="217"/>
        <v>49</v>
      </c>
      <c r="J1217" s="116">
        <f t="shared" si="218"/>
        <v>0</v>
      </c>
      <c r="K1217" s="116"/>
    </row>
    <row r="1218" spans="1:11" x14ac:dyDescent="0.2">
      <c r="A1218" s="252" t="s">
        <v>756</v>
      </c>
      <c r="B1218" s="109" t="s">
        <v>786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341.44</v>
      </c>
      <c r="I1218" s="116">
        <f t="shared" si="217"/>
        <v>1707.2</v>
      </c>
      <c r="J1218" s="116">
        <f t="shared" si="218"/>
        <v>0</v>
      </c>
      <c r="K1218" s="116"/>
    </row>
    <row r="1219" spans="1:11" x14ac:dyDescent="0.2">
      <c r="A1219" s="252" t="s">
        <v>756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40.58</v>
      </c>
      <c r="I1219" s="116">
        <f t="shared" si="217"/>
        <v>2921.76</v>
      </c>
      <c r="J1219" s="116">
        <f t="shared" si="218"/>
        <v>0</v>
      </c>
      <c r="K1219" s="116"/>
    </row>
    <row r="1220" spans="1:11" ht="25.5" x14ac:dyDescent="0.2">
      <c r="A1220" s="252" t="s">
        <v>756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59.75</v>
      </c>
      <c r="I1220" s="116">
        <f t="shared" si="217"/>
        <v>59.75</v>
      </c>
      <c r="J1220" s="116">
        <f t="shared" si="218"/>
        <v>0</v>
      </c>
      <c r="K1220" s="116"/>
    </row>
    <row r="1221" spans="1:11" x14ac:dyDescent="0.2">
      <c r="A1221" s="252" t="s">
        <v>756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159.65</v>
      </c>
      <c r="I1221" s="116">
        <f t="shared" si="217"/>
        <v>159.65</v>
      </c>
      <c r="J1221" s="116">
        <f t="shared" si="218"/>
        <v>0</v>
      </c>
      <c r="K1221" s="116"/>
    </row>
    <row r="1222" spans="1:11" x14ac:dyDescent="0.2">
      <c r="A1222" s="252" t="s">
        <v>756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396.11</v>
      </c>
      <c r="I1222" s="116">
        <f t="shared" si="217"/>
        <v>396.11</v>
      </c>
      <c r="J1222" s="116">
        <f t="shared" si="218"/>
        <v>0</v>
      </c>
      <c r="K1222" s="116"/>
    </row>
    <row r="1223" spans="1:11" x14ac:dyDescent="0.2">
      <c r="A1223" s="252" t="s">
        <v>756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159.97</v>
      </c>
      <c r="I1223" s="116">
        <f t="shared" si="217"/>
        <v>159.97</v>
      </c>
      <c r="J1223" s="116">
        <f t="shared" si="218"/>
        <v>0</v>
      </c>
      <c r="K1223" s="116"/>
    </row>
    <row r="1224" spans="1:11" ht="25.5" x14ac:dyDescent="0.2">
      <c r="A1224" s="252" t="s">
        <v>756</v>
      </c>
      <c r="B1224" s="109" t="s">
        <v>639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105.07</v>
      </c>
      <c r="I1224" s="116">
        <f t="shared" si="217"/>
        <v>6514.34</v>
      </c>
      <c r="J1224" s="116">
        <f t="shared" si="218"/>
        <v>0</v>
      </c>
      <c r="K1224" s="116"/>
    </row>
    <row r="1225" spans="1:11" x14ac:dyDescent="0.2">
      <c r="A1225" s="252" t="s">
        <v>756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33.85</v>
      </c>
      <c r="I1225" s="116">
        <f t="shared" si="217"/>
        <v>406.2</v>
      </c>
      <c r="J1225" s="116">
        <f t="shared" si="218"/>
        <v>0</v>
      </c>
      <c r="K1225" s="116"/>
    </row>
    <row r="1226" spans="1:11" x14ac:dyDescent="0.2">
      <c r="A1226" s="252" t="s">
        <v>756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90</v>
      </c>
      <c r="I1226" s="116">
        <f t="shared" si="217"/>
        <v>1620</v>
      </c>
      <c r="J1226" s="116">
        <f t="shared" si="218"/>
        <v>0</v>
      </c>
      <c r="K1226" s="116"/>
    </row>
    <row r="1227" spans="1:11" x14ac:dyDescent="0.2">
      <c r="A1227" s="252" t="s">
        <v>756</v>
      </c>
      <c r="B1227" s="109" t="s">
        <v>640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9.86</v>
      </c>
      <c r="I1227" s="116">
        <f t="shared" si="217"/>
        <v>38.950000000000003</v>
      </c>
      <c r="J1227" s="116">
        <f t="shared" si="218"/>
        <v>0</v>
      </c>
      <c r="K1227" s="116"/>
    </row>
    <row r="1228" spans="1:11" ht="25.5" x14ac:dyDescent="0.2">
      <c r="A1228" s="252" t="s">
        <v>756</v>
      </c>
      <c r="B1228" s="109" t="s">
        <v>788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102.38</v>
      </c>
      <c r="I1228" s="116">
        <f t="shared" si="217"/>
        <v>5119</v>
      </c>
      <c r="J1228" s="116">
        <f t="shared" si="218"/>
        <v>0</v>
      </c>
      <c r="K1228" s="116"/>
    </row>
    <row r="1229" spans="1:11" x14ac:dyDescent="0.2">
      <c r="A1229" s="252" t="s">
        <v>756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23.38</v>
      </c>
      <c r="I1229" s="116">
        <f t="shared" si="217"/>
        <v>23.38</v>
      </c>
      <c r="J1229" s="116">
        <f t="shared" si="218"/>
        <v>0</v>
      </c>
      <c r="K1229" s="116"/>
    </row>
    <row r="1230" spans="1:11" ht="25.5" x14ac:dyDescent="0.2">
      <c r="A1230" s="252" t="s">
        <v>756</v>
      </c>
      <c r="B1230" s="102" t="s">
        <v>652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13.7</v>
      </c>
      <c r="I1230" s="116">
        <f t="shared" si="217"/>
        <v>1808.4</v>
      </c>
      <c r="J1230" s="116">
        <f t="shared" si="218"/>
        <v>0</v>
      </c>
      <c r="K1230" s="116"/>
    </row>
    <row r="1231" spans="1:11" x14ac:dyDescent="0.2">
      <c r="A1231" s="252" t="s">
        <v>756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39.39</v>
      </c>
      <c r="I1231" s="116">
        <f t="shared" si="217"/>
        <v>236.34</v>
      </c>
      <c r="J1231" s="116">
        <f t="shared" si="218"/>
        <v>0</v>
      </c>
      <c r="K1231" s="116"/>
    </row>
    <row r="1232" spans="1:11" ht="25.5" x14ac:dyDescent="0.2">
      <c r="A1232" s="252" t="s">
        <v>756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15.36</v>
      </c>
      <c r="I1232" s="116">
        <f t="shared" si="217"/>
        <v>122.88</v>
      </c>
      <c r="J1232" s="116">
        <f t="shared" si="218"/>
        <v>0</v>
      </c>
      <c r="K1232" s="116"/>
    </row>
    <row r="1233" spans="1:11" ht="25.5" x14ac:dyDescent="0.2">
      <c r="A1233" s="252" t="s">
        <v>756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10.34</v>
      </c>
      <c r="I1233" s="116">
        <f t="shared" si="217"/>
        <v>62.04</v>
      </c>
      <c r="J1233" s="116">
        <f t="shared" si="218"/>
        <v>0</v>
      </c>
      <c r="K1233" s="116"/>
    </row>
    <row r="1234" spans="1:11" ht="25.5" x14ac:dyDescent="0.2">
      <c r="A1234" s="252" t="s">
        <v>756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13.86</v>
      </c>
      <c r="I1234" s="116">
        <f t="shared" si="217"/>
        <v>374.22</v>
      </c>
      <c r="J1234" s="116">
        <f t="shared" si="218"/>
        <v>0</v>
      </c>
      <c r="K1234" s="116"/>
    </row>
    <row r="1235" spans="1:11" ht="25.5" x14ac:dyDescent="0.2">
      <c r="A1235" s="252" t="s">
        <v>756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15.07</v>
      </c>
      <c r="I1235" s="116">
        <f t="shared" si="217"/>
        <v>452.1</v>
      </c>
      <c r="J1235" s="116">
        <f t="shared" si="218"/>
        <v>0</v>
      </c>
      <c r="K1235" s="116"/>
    </row>
    <row r="1236" spans="1:11" x14ac:dyDescent="0.2">
      <c r="A1236" s="252" t="s">
        <v>756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357.37</v>
      </c>
      <c r="I1236" s="116">
        <f t="shared" si="217"/>
        <v>1072.1099999999999</v>
      </c>
      <c r="J1236" s="116">
        <f t="shared" si="218"/>
        <v>0</v>
      </c>
      <c r="K1236" s="116"/>
    </row>
    <row r="1237" spans="1:11" ht="25.5" x14ac:dyDescent="0.2">
      <c r="A1237" s="252" t="s">
        <v>756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812.39</v>
      </c>
      <c r="I1237" s="116">
        <f t="shared" si="217"/>
        <v>2437.17</v>
      </c>
      <c r="J1237" s="116">
        <f t="shared" si="218"/>
        <v>0</v>
      </c>
      <c r="K1237" s="116"/>
    </row>
    <row r="1238" spans="1:11" x14ac:dyDescent="0.2">
      <c r="A1238" s="252" t="s">
        <v>756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756</v>
      </c>
      <c r="B1239" s="102" t="s">
        <v>644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11.54</v>
      </c>
      <c r="I1239" s="116">
        <f>H1239*G1239</f>
        <v>34.619999999999997</v>
      </c>
      <c r="J1239" s="116">
        <f t="shared" si="218"/>
        <v>0</v>
      </c>
      <c r="K1239" s="116"/>
    </row>
    <row r="1240" spans="1:11" x14ac:dyDescent="0.2">
      <c r="A1240" s="252" t="s">
        <v>756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267.02</v>
      </c>
      <c r="I1240" s="116">
        <f>H1240*G1240</f>
        <v>801.06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SUMIF('Lote-07_RDRA_34,5kV'!$B$10:$B$123,Composições!B1242,'Lote-07_RDRA_34,5kV'!$D$10:$D$123)</f>
        <v>0</v>
      </c>
      <c r="G1242" s="241"/>
      <c r="H1242" s="240"/>
      <c r="I1242" s="241">
        <f>SUM(I1243:I1276)</f>
        <v>29968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756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36.47</v>
      </c>
      <c r="I1244" s="116">
        <f t="shared" si="220"/>
        <v>72.94</v>
      </c>
      <c r="J1244" s="116">
        <f t="shared" si="221"/>
        <v>0</v>
      </c>
      <c r="K1244" s="116"/>
    </row>
    <row r="1245" spans="1:11" x14ac:dyDescent="0.2">
      <c r="A1245" s="252" t="s">
        <v>756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3.33</v>
      </c>
      <c r="I1245" s="116">
        <f t="shared" si="220"/>
        <v>259.74</v>
      </c>
      <c r="J1245" s="116">
        <f t="shared" si="221"/>
        <v>0</v>
      </c>
      <c r="K1245" s="116"/>
    </row>
    <row r="1246" spans="1:11" x14ac:dyDescent="0.2">
      <c r="A1246" s="252" t="s">
        <v>756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12.37</v>
      </c>
      <c r="I1246" s="116">
        <f t="shared" si="220"/>
        <v>123.7</v>
      </c>
      <c r="J1246" s="116">
        <f t="shared" si="221"/>
        <v>0</v>
      </c>
      <c r="K1246" s="116"/>
    </row>
    <row r="1247" spans="1:11" x14ac:dyDescent="0.2">
      <c r="A1247" s="252" t="s">
        <v>756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76.53</v>
      </c>
      <c r="I1247" s="116">
        <f t="shared" si="220"/>
        <v>306.12</v>
      </c>
      <c r="J1247" s="116">
        <f t="shared" si="221"/>
        <v>0</v>
      </c>
      <c r="K1247" s="116"/>
    </row>
    <row r="1248" spans="1:11" x14ac:dyDescent="0.2">
      <c r="A1248" s="252" t="s">
        <v>756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3.33</v>
      </c>
      <c r="I1248" s="116">
        <f t="shared" si="220"/>
        <v>26.64</v>
      </c>
      <c r="J1248" s="116">
        <f t="shared" si="221"/>
        <v>0</v>
      </c>
      <c r="K1248" s="116"/>
    </row>
    <row r="1249" spans="1:11" x14ac:dyDescent="0.2">
      <c r="A1249" s="252" t="s">
        <v>756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1.72</v>
      </c>
      <c r="I1249" s="116">
        <f t="shared" si="220"/>
        <v>17.2</v>
      </c>
      <c r="J1249" s="116">
        <f t="shared" si="221"/>
        <v>0</v>
      </c>
      <c r="K1249" s="116"/>
    </row>
    <row r="1250" spans="1:11" x14ac:dyDescent="0.2">
      <c r="A1250" s="252" t="s">
        <v>756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15.31</v>
      </c>
      <c r="I1250" s="116">
        <f t="shared" si="220"/>
        <v>321.51</v>
      </c>
      <c r="J1250" s="116">
        <f t="shared" si="221"/>
        <v>0</v>
      </c>
      <c r="K1250" s="116"/>
    </row>
    <row r="1251" spans="1:11" ht="25.5" x14ac:dyDescent="0.2">
      <c r="A1251" s="252" t="s">
        <v>756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52.33</v>
      </c>
      <c r="I1251" s="116">
        <f t="shared" si="220"/>
        <v>1779.22</v>
      </c>
      <c r="J1251" s="116">
        <f t="shared" si="221"/>
        <v>0</v>
      </c>
      <c r="K1251" s="116"/>
    </row>
    <row r="1252" spans="1:11" x14ac:dyDescent="0.2">
      <c r="A1252" s="252" t="s">
        <v>756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40.39</v>
      </c>
      <c r="I1252" s="116">
        <f t="shared" si="220"/>
        <v>484.68</v>
      </c>
      <c r="J1252" s="116">
        <f t="shared" si="221"/>
        <v>0</v>
      </c>
      <c r="K1252" s="116"/>
    </row>
    <row r="1253" spans="1:11" x14ac:dyDescent="0.2">
      <c r="A1253" s="252" t="s">
        <v>756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24.5</v>
      </c>
      <c r="I1253" s="116">
        <f t="shared" si="220"/>
        <v>49</v>
      </c>
      <c r="J1253" s="116">
        <f t="shared" si="221"/>
        <v>0</v>
      </c>
      <c r="K1253" s="116"/>
    </row>
    <row r="1254" spans="1:11" x14ac:dyDescent="0.2">
      <c r="A1254" s="252" t="s">
        <v>756</v>
      </c>
      <c r="B1254" s="109" t="s">
        <v>786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341.44</v>
      </c>
      <c r="I1254" s="116">
        <f t="shared" si="220"/>
        <v>1707.2</v>
      </c>
      <c r="J1254" s="116">
        <f t="shared" si="221"/>
        <v>0</v>
      </c>
      <c r="K1254" s="116"/>
    </row>
    <row r="1255" spans="1:11" x14ac:dyDescent="0.2">
      <c r="A1255" s="252" t="s">
        <v>756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40.58</v>
      </c>
      <c r="I1255" s="116">
        <f t="shared" si="220"/>
        <v>2921.76</v>
      </c>
      <c r="J1255" s="116">
        <f t="shared" si="221"/>
        <v>0</v>
      </c>
      <c r="K1255" s="116"/>
    </row>
    <row r="1256" spans="1:11" ht="25.5" x14ac:dyDescent="0.2">
      <c r="A1256" s="252" t="s">
        <v>756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59.75</v>
      </c>
      <c r="I1256" s="116">
        <f t="shared" si="220"/>
        <v>59.75</v>
      </c>
      <c r="J1256" s="116">
        <f t="shared" si="221"/>
        <v>0</v>
      </c>
      <c r="K1256" s="116"/>
    </row>
    <row r="1257" spans="1:11" x14ac:dyDescent="0.2">
      <c r="A1257" s="252" t="s">
        <v>756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159.65</v>
      </c>
      <c r="I1257" s="116">
        <f t="shared" si="220"/>
        <v>159.65</v>
      </c>
      <c r="J1257" s="116">
        <f t="shared" si="221"/>
        <v>0</v>
      </c>
      <c r="K1257" s="116"/>
    </row>
    <row r="1258" spans="1:11" x14ac:dyDescent="0.2">
      <c r="A1258" s="252" t="s">
        <v>756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396.11</v>
      </c>
      <c r="I1258" s="116">
        <f t="shared" si="220"/>
        <v>396.11</v>
      </c>
      <c r="J1258" s="116">
        <f t="shared" si="221"/>
        <v>0</v>
      </c>
      <c r="K1258" s="116"/>
    </row>
    <row r="1259" spans="1:11" x14ac:dyDescent="0.2">
      <c r="A1259" s="252" t="s">
        <v>756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159.97</v>
      </c>
      <c r="I1259" s="116">
        <f t="shared" si="220"/>
        <v>159.97</v>
      </c>
      <c r="J1259" s="116">
        <f t="shared" si="221"/>
        <v>0</v>
      </c>
      <c r="K1259" s="116"/>
    </row>
    <row r="1260" spans="1:11" ht="25.5" x14ac:dyDescent="0.2">
      <c r="A1260" s="252" t="s">
        <v>756</v>
      </c>
      <c r="B1260" s="109" t="s">
        <v>639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105.07</v>
      </c>
      <c r="I1260" s="116">
        <f t="shared" si="220"/>
        <v>6514.34</v>
      </c>
      <c r="J1260" s="116">
        <f t="shared" si="221"/>
        <v>0</v>
      </c>
      <c r="K1260" s="116"/>
    </row>
    <row r="1261" spans="1:11" x14ac:dyDescent="0.2">
      <c r="A1261" s="252" t="s">
        <v>756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33.85</v>
      </c>
      <c r="I1261" s="116">
        <f t="shared" si="220"/>
        <v>406.2</v>
      </c>
      <c r="J1261" s="116">
        <f t="shared" si="221"/>
        <v>0</v>
      </c>
      <c r="K1261" s="116"/>
    </row>
    <row r="1262" spans="1:11" x14ac:dyDescent="0.2">
      <c r="A1262" s="252" t="s">
        <v>756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90</v>
      </c>
      <c r="I1262" s="116">
        <f t="shared" si="220"/>
        <v>1620</v>
      </c>
      <c r="J1262" s="116">
        <f t="shared" si="221"/>
        <v>0</v>
      </c>
      <c r="K1262" s="116"/>
    </row>
    <row r="1263" spans="1:11" x14ac:dyDescent="0.2">
      <c r="A1263" s="252" t="s">
        <v>756</v>
      </c>
      <c r="B1263" s="109" t="s">
        <v>640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9.86</v>
      </c>
      <c r="I1263" s="116">
        <f t="shared" si="220"/>
        <v>38.950000000000003</v>
      </c>
      <c r="J1263" s="116">
        <f t="shared" si="221"/>
        <v>0</v>
      </c>
      <c r="K1263" s="116"/>
    </row>
    <row r="1264" spans="1:11" ht="25.5" x14ac:dyDescent="0.2">
      <c r="A1264" s="252" t="s">
        <v>756</v>
      </c>
      <c r="B1264" s="109" t="s">
        <v>788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102.38</v>
      </c>
      <c r="I1264" s="116">
        <f t="shared" si="220"/>
        <v>5119</v>
      </c>
      <c r="J1264" s="116">
        <f t="shared" si="221"/>
        <v>0</v>
      </c>
      <c r="K1264" s="116"/>
    </row>
    <row r="1265" spans="1:11" x14ac:dyDescent="0.2">
      <c r="A1265" s="252" t="s">
        <v>756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23.38</v>
      </c>
      <c r="I1265" s="116">
        <f t="shared" si="220"/>
        <v>23.38</v>
      </c>
      <c r="J1265" s="116">
        <f t="shared" si="221"/>
        <v>0</v>
      </c>
      <c r="K1265" s="116"/>
    </row>
    <row r="1266" spans="1:11" ht="25.5" x14ac:dyDescent="0.2">
      <c r="A1266" s="252" t="s">
        <v>756</v>
      </c>
      <c r="B1266" s="102" t="s">
        <v>652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13.7</v>
      </c>
      <c r="I1266" s="116">
        <f t="shared" si="220"/>
        <v>1808.4</v>
      </c>
      <c r="J1266" s="116">
        <f t="shared" si="221"/>
        <v>0</v>
      </c>
      <c r="K1266" s="116"/>
    </row>
    <row r="1267" spans="1:11" x14ac:dyDescent="0.2">
      <c r="A1267" s="252" t="s">
        <v>756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39.39</v>
      </c>
      <c r="I1267" s="116">
        <f t="shared" si="220"/>
        <v>236.34</v>
      </c>
      <c r="J1267" s="116">
        <f t="shared" si="221"/>
        <v>0</v>
      </c>
      <c r="K1267" s="116"/>
    </row>
    <row r="1268" spans="1:11" ht="25.5" x14ac:dyDescent="0.2">
      <c r="A1268" s="252" t="s">
        <v>756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15.36</v>
      </c>
      <c r="I1268" s="116">
        <f t="shared" si="220"/>
        <v>122.88</v>
      </c>
      <c r="J1268" s="116">
        <f t="shared" si="221"/>
        <v>0</v>
      </c>
      <c r="K1268" s="116"/>
    </row>
    <row r="1269" spans="1:11" ht="25.5" x14ac:dyDescent="0.2">
      <c r="A1269" s="252" t="s">
        <v>756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10.34</v>
      </c>
      <c r="I1269" s="116">
        <f t="shared" si="220"/>
        <v>62.04</v>
      </c>
      <c r="J1269" s="116">
        <f t="shared" si="221"/>
        <v>0</v>
      </c>
      <c r="K1269" s="116"/>
    </row>
    <row r="1270" spans="1:11" ht="25.5" x14ac:dyDescent="0.2">
      <c r="A1270" s="252" t="s">
        <v>756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13.86</v>
      </c>
      <c r="I1270" s="116">
        <f t="shared" si="220"/>
        <v>374.22</v>
      </c>
      <c r="J1270" s="116">
        <f t="shared" si="221"/>
        <v>0</v>
      </c>
      <c r="K1270" s="116"/>
    </row>
    <row r="1271" spans="1:11" ht="25.5" x14ac:dyDescent="0.2">
      <c r="A1271" s="252" t="s">
        <v>756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15.07</v>
      </c>
      <c r="I1271" s="116">
        <f t="shared" si="220"/>
        <v>452.1</v>
      </c>
      <c r="J1271" s="116">
        <f t="shared" si="221"/>
        <v>0</v>
      </c>
      <c r="K1271" s="116"/>
    </row>
    <row r="1272" spans="1:11" x14ac:dyDescent="0.2">
      <c r="A1272" s="252" t="s">
        <v>756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357.37</v>
      </c>
      <c r="I1272" s="116">
        <f t="shared" si="220"/>
        <v>1072.1099999999999</v>
      </c>
      <c r="J1272" s="116">
        <f t="shared" si="221"/>
        <v>0</v>
      </c>
      <c r="K1272" s="116"/>
    </row>
    <row r="1273" spans="1:11" ht="25.5" x14ac:dyDescent="0.2">
      <c r="A1273" s="252" t="s">
        <v>756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812.39</v>
      </c>
      <c r="I1273" s="116">
        <f t="shared" si="220"/>
        <v>2437.17</v>
      </c>
      <c r="J1273" s="116">
        <f t="shared" si="221"/>
        <v>0</v>
      </c>
      <c r="K1273" s="116"/>
    </row>
    <row r="1274" spans="1:11" x14ac:dyDescent="0.2">
      <c r="A1274" s="252" t="s">
        <v>756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756</v>
      </c>
      <c r="B1275" s="102" t="s">
        <v>644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11.54</v>
      </c>
      <c r="I1275" s="116">
        <f>H1275*G1275</f>
        <v>34.619999999999997</v>
      </c>
      <c r="J1275" s="116">
        <f t="shared" si="221"/>
        <v>0</v>
      </c>
      <c r="K1275" s="116"/>
    </row>
    <row r="1276" spans="1:11" x14ac:dyDescent="0.2">
      <c r="A1276" s="252" t="s">
        <v>756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267.02</v>
      </c>
      <c r="I1276" s="116">
        <f>H1276*G1276</f>
        <v>801.06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SUMIF('Lote-07_RDRA_34,5kV'!$B$10:$B$123,Composições!B1278,'Lote-07_RDRA_34,5kV'!$D$10:$D$123)</f>
        <v>2</v>
      </c>
      <c r="G1278" s="241"/>
      <c r="H1278" s="240"/>
      <c r="I1278" s="241">
        <f>SUM(I1279:I1285)</f>
        <v>641.87</v>
      </c>
      <c r="J1278" s="241">
        <f>SUM(J1279:J1285)</f>
        <v>1283.74</v>
      </c>
      <c r="K1278" s="241">
        <v>0.33</v>
      </c>
    </row>
    <row r="1279" spans="1:11" ht="25.5" x14ac:dyDescent="0.2">
      <c r="A1279" s="252" t="s">
        <v>756</v>
      </c>
      <c r="B1279" s="109" t="s">
        <v>649</v>
      </c>
      <c r="C1279" s="118" t="s">
        <v>509</v>
      </c>
      <c r="D1279" s="116" t="s">
        <v>32</v>
      </c>
      <c r="E1279" s="116"/>
      <c r="F1279" s="116">
        <f t="shared" ref="F1279:F1285" si="222">$F$1278*G1279</f>
        <v>2</v>
      </c>
      <c r="G1279" s="116">
        <v>1</v>
      </c>
      <c r="H1279" s="120">
        <f>VLOOKUP(B1279,Insumos!$A$2:$C$204,3,FALSE)</f>
        <v>113.83</v>
      </c>
      <c r="I1279" s="116">
        <f t="shared" ref="I1279:I1285" si="223">H1279*G1279</f>
        <v>113.83</v>
      </c>
      <c r="J1279" s="116">
        <f t="shared" ref="J1279:J1285" si="224">F1279*H1279</f>
        <v>227.66</v>
      </c>
      <c r="K1279" s="116"/>
    </row>
    <row r="1280" spans="1:11" ht="25.5" x14ac:dyDescent="0.2">
      <c r="A1280" s="252" t="s">
        <v>756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4</v>
      </c>
      <c r="G1280" s="116">
        <v>2</v>
      </c>
      <c r="H1280" s="120">
        <f>VLOOKUP(B1280,Insumos!$A$2:$C$204,3,FALSE)</f>
        <v>25.34</v>
      </c>
      <c r="I1280" s="116">
        <f t="shared" si="223"/>
        <v>50.68</v>
      </c>
      <c r="J1280" s="116">
        <f t="shared" si="224"/>
        <v>101.36</v>
      </c>
      <c r="K1280" s="116"/>
    </row>
    <row r="1281" spans="1:11" x14ac:dyDescent="0.2">
      <c r="A1281" s="252" t="s">
        <v>756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4</v>
      </c>
      <c r="G1281" s="116">
        <v>2</v>
      </c>
      <c r="H1281" s="120">
        <f>VLOOKUP(B1281,Insumos!$A$2:$C$204,3,FALSE)</f>
        <v>3.33</v>
      </c>
      <c r="I1281" s="116">
        <f t="shared" si="223"/>
        <v>6.66</v>
      </c>
      <c r="J1281" s="116">
        <f t="shared" si="224"/>
        <v>13.32</v>
      </c>
      <c r="K1281" s="116"/>
    </row>
    <row r="1282" spans="1:11" x14ac:dyDescent="0.2">
      <c r="A1282" s="252" t="s">
        <v>756</v>
      </c>
      <c r="B1282" s="102" t="s">
        <v>644</v>
      </c>
      <c r="C1282" s="118" t="s">
        <v>509</v>
      </c>
      <c r="D1282" s="116" t="s">
        <v>32</v>
      </c>
      <c r="E1282" s="116"/>
      <c r="F1282" s="116">
        <f t="shared" si="222"/>
        <v>2</v>
      </c>
      <c r="G1282" s="116">
        <v>1</v>
      </c>
      <c r="H1282" s="120">
        <f>VLOOKUP(B1282,Insumos!$A$2:$C$204,3,FALSE)</f>
        <v>11.54</v>
      </c>
      <c r="I1282" s="116">
        <f t="shared" si="223"/>
        <v>11.54</v>
      </c>
      <c r="J1282" s="116">
        <f t="shared" si="224"/>
        <v>23.08</v>
      </c>
      <c r="K1282" s="116"/>
    </row>
    <row r="1283" spans="1:11" x14ac:dyDescent="0.2">
      <c r="A1283" s="252" t="s">
        <v>756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2</v>
      </c>
      <c r="G1283" s="116">
        <v>1</v>
      </c>
      <c r="H1283" s="120">
        <f>VLOOKUP(B1283,Insumos!$A$2:$C$204,3,FALSE)</f>
        <v>357.37</v>
      </c>
      <c r="I1283" s="116">
        <f t="shared" si="223"/>
        <v>357.37</v>
      </c>
      <c r="J1283" s="116">
        <f t="shared" si="224"/>
        <v>714.74</v>
      </c>
      <c r="K1283" s="116"/>
    </row>
    <row r="1284" spans="1:11" ht="25.5" x14ac:dyDescent="0.2">
      <c r="A1284" s="252" t="s">
        <v>756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2</v>
      </c>
      <c r="G1284" s="116">
        <v>1</v>
      </c>
      <c r="H1284" s="120">
        <f>VLOOKUP(B1284,Insumos!$A$2:$C$204,3,FALSE)</f>
        <v>59.75</v>
      </c>
      <c r="I1284" s="116">
        <f t="shared" si="223"/>
        <v>59.75</v>
      </c>
      <c r="J1284" s="116">
        <f t="shared" si="224"/>
        <v>119.5</v>
      </c>
      <c r="K1284" s="116"/>
    </row>
    <row r="1285" spans="1:11" ht="25.5" x14ac:dyDescent="0.2">
      <c r="A1285" s="252" t="s">
        <v>756</v>
      </c>
      <c r="B1285" s="109" t="s">
        <v>637</v>
      </c>
      <c r="C1285" s="118"/>
      <c r="D1285" s="116" t="s">
        <v>32</v>
      </c>
      <c r="E1285" s="116"/>
      <c r="F1285" s="116">
        <f t="shared" si="222"/>
        <v>2</v>
      </c>
      <c r="G1285" s="116">
        <v>1</v>
      </c>
      <c r="H1285" s="120">
        <f>VLOOKUP(B1285,Insumos!$A$2:$C$204,3,FALSE)</f>
        <v>42.04</v>
      </c>
      <c r="I1285" s="116">
        <f t="shared" si="223"/>
        <v>42.04</v>
      </c>
      <c r="J1285" s="116">
        <f t="shared" si="224"/>
        <v>84.08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SUMIF('Lote-07_RDRA_34,5kV'!$B$10:$B$123,Composições!B1287,'Lote-07_RDRA_34,5kV'!$D$10:$D$123)</f>
        <v>0</v>
      </c>
      <c r="G1287" s="241"/>
      <c r="H1287" s="240"/>
      <c r="I1287" s="241">
        <f>SUM(I1288:I1290)</f>
        <v>857.32</v>
      </c>
      <c r="J1287" s="241">
        <f>SUM(J1288:J1290)</f>
        <v>0</v>
      </c>
      <c r="K1287" s="241">
        <v>0.66</v>
      </c>
    </row>
    <row r="1288" spans="1:11" x14ac:dyDescent="0.2">
      <c r="A1288" s="252" t="s">
        <v>756</v>
      </c>
      <c r="B1288" s="102" t="s">
        <v>648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11.54</v>
      </c>
      <c r="I1288" s="116">
        <f>H1288*G1288</f>
        <v>23.08</v>
      </c>
      <c r="J1288" s="116">
        <f>F1288*H1288</f>
        <v>0</v>
      </c>
      <c r="K1288" s="116"/>
    </row>
    <row r="1289" spans="1:11" x14ac:dyDescent="0.2">
      <c r="A1289" s="252" t="s">
        <v>756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357.37</v>
      </c>
      <c r="I1289" s="116">
        <f>H1289*G1289</f>
        <v>714.74</v>
      </c>
      <c r="J1289" s="116">
        <f>F1289*H1289</f>
        <v>0</v>
      </c>
      <c r="K1289" s="116"/>
    </row>
    <row r="1290" spans="1:11" ht="25.5" x14ac:dyDescent="0.2">
      <c r="A1290" s="252" t="s">
        <v>756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59.75</v>
      </c>
      <c r="I1290" s="116">
        <f>H1290*G1290</f>
        <v>119.5</v>
      </c>
      <c r="J1290" s="116">
        <f>F1290*H1290</f>
        <v>0</v>
      </c>
      <c r="K1290" s="116"/>
    </row>
    <row r="1291" spans="1:11" ht="25.5" x14ac:dyDescent="0.2">
      <c r="A1291" s="252" t="s">
        <v>756</v>
      </c>
      <c r="B1291" s="109" t="s">
        <v>637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42.04</v>
      </c>
      <c r="I1291" s="116">
        <f>H1291*G1291</f>
        <v>84.08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SUMIF('Lote-07_RDRA_34,5kV'!$B$10:$B$123,Composições!B1293,'Lote-07_RDRA_34,5kV'!$D$10:$D$123)</f>
        <v>0</v>
      </c>
      <c r="G1293" s="241"/>
      <c r="H1293" s="240"/>
      <c r="I1293" s="241">
        <f>SUM(I1294:I1296)</f>
        <v>1285.98</v>
      </c>
      <c r="J1293" s="241">
        <f>SUM(J1294:J1297)</f>
        <v>0</v>
      </c>
      <c r="K1293" s="241">
        <v>0.99</v>
      </c>
    </row>
    <row r="1294" spans="1:11" x14ac:dyDescent="0.2">
      <c r="A1294" s="252" t="s">
        <v>756</v>
      </c>
      <c r="B1294" s="102" t="s">
        <v>648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11.54</v>
      </c>
      <c r="I1294" s="116">
        <f>H1294*G1294</f>
        <v>34.619999999999997</v>
      </c>
      <c r="J1294" s="116">
        <f>F1294*H1294</f>
        <v>0</v>
      </c>
      <c r="K1294" s="116"/>
    </row>
    <row r="1295" spans="1:11" x14ac:dyDescent="0.2">
      <c r="A1295" s="252" t="s">
        <v>756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357.37</v>
      </c>
      <c r="I1295" s="116">
        <f>H1295*G1295</f>
        <v>1072.1099999999999</v>
      </c>
      <c r="J1295" s="116">
        <f>F1295*H1295</f>
        <v>0</v>
      </c>
      <c r="K1295" s="116"/>
    </row>
    <row r="1296" spans="1:11" ht="25.5" x14ac:dyDescent="0.2">
      <c r="A1296" s="252" t="s">
        <v>756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59.75</v>
      </c>
      <c r="I1296" s="116">
        <f>H1296*G1296</f>
        <v>179.25</v>
      </c>
      <c r="J1296" s="116">
        <f>F1296*H1296</f>
        <v>0</v>
      </c>
      <c r="K1296" s="116"/>
    </row>
    <row r="1297" spans="1:11" ht="25.5" x14ac:dyDescent="0.2">
      <c r="A1297" s="252" t="s">
        <v>756</v>
      </c>
      <c r="B1297" s="109" t="s">
        <v>637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42.04</v>
      </c>
      <c r="I1297" s="116">
        <f>H1297*G1297</f>
        <v>126.12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SUMIF('Lote-07_RDRA_34,5kV'!$B$10:$B$123,Composições!B1299,'Lote-07_RDRA_34,5kV'!$D$10:$D$123)</f>
        <v>30</v>
      </c>
      <c r="G1299" s="241"/>
      <c r="H1299" s="240"/>
      <c r="I1299" s="241">
        <f>SUM(I1300:I1306)</f>
        <v>1162.2</v>
      </c>
      <c r="J1299" s="241">
        <f>SUM(J1300:J1306)</f>
        <v>34866</v>
      </c>
      <c r="K1299" s="241">
        <v>0.33</v>
      </c>
    </row>
    <row r="1300" spans="1:11" ht="25.5" x14ac:dyDescent="0.2">
      <c r="A1300" s="252" t="s">
        <v>756</v>
      </c>
      <c r="B1300" s="109" t="s">
        <v>649</v>
      </c>
      <c r="C1300" s="118" t="s">
        <v>509</v>
      </c>
      <c r="D1300" s="116" t="s">
        <v>32</v>
      </c>
      <c r="E1300" s="116"/>
      <c r="F1300" s="116">
        <f t="shared" ref="F1300:F1305" si="225">$F$1299*G1300</f>
        <v>30</v>
      </c>
      <c r="G1300" s="116">
        <v>1</v>
      </c>
      <c r="H1300" s="120">
        <f>VLOOKUP(B1300,Insumos!$A$2:$C$204,3,FALSE)</f>
        <v>113.83</v>
      </c>
      <c r="I1300" s="116">
        <f t="shared" ref="I1300:I1306" si="226">H1300*G1300</f>
        <v>113.83</v>
      </c>
      <c r="J1300" s="116">
        <f t="shared" ref="J1300:J1306" si="227">F1300*H1300</f>
        <v>3414.9</v>
      </c>
      <c r="K1300" s="116"/>
    </row>
    <row r="1301" spans="1:11" ht="25.5" x14ac:dyDescent="0.2">
      <c r="A1301" s="252" t="s">
        <v>756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60</v>
      </c>
      <c r="G1301" s="116">
        <v>2</v>
      </c>
      <c r="H1301" s="120">
        <f>VLOOKUP(B1301,Insumos!$A$2:$C$204,3,FALSE)</f>
        <v>25.34</v>
      </c>
      <c r="I1301" s="116">
        <f t="shared" si="226"/>
        <v>50.68</v>
      </c>
      <c r="J1301" s="116">
        <f t="shared" si="227"/>
        <v>1520.4</v>
      </c>
      <c r="K1301" s="116"/>
    </row>
    <row r="1302" spans="1:11" x14ac:dyDescent="0.2">
      <c r="A1302" s="252" t="s">
        <v>756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60</v>
      </c>
      <c r="G1302" s="116">
        <v>2</v>
      </c>
      <c r="H1302" s="120">
        <f>VLOOKUP(B1302,Insumos!$A$2:$C$204,3,FALSE)</f>
        <v>3.33</v>
      </c>
      <c r="I1302" s="116">
        <f t="shared" si="226"/>
        <v>6.66</v>
      </c>
      <c r="J1302" s="116">
        <f t="shared" si="227"/>
        <v>199.8</v>
      </c>
      <c r="K1302" s="116"/>
    </row>
    <row r="1303" spans="1:11" x14ac:dyDescent="0.2">
      <c r="A1303" s="252" t="s">
        <v>756</v>
      </c>
      <c r="B1303" s="102" t="s">
        <v>648</v>
      </c>
      <c r="C1303" s="118" t="s">
        <v>509</v>
      </c>
      <c r="D1303" s="116" t="s">
        <v>32</v>
      </c>
      <c r="E1303" s="116"/>
      <c r="F1303" s="116">
        <f t="shared" si="225"/>
        <v>30</v>
      </c>
      <c r="G1303" s="116">
        <v>1</v>
      </c>
      <c r="H1303" s="120">
        <f>VLOOKUP(B1303,Insumos!$A$2:$C$204,3,FALSE)</f>
        <v>11.54</v>
      </c>
      <c r="I1303" s="116">
        <f t="shared" si="226"/>
        <v>11.54</v>
      </c>
      <c r="J1303" s="116">
        <f t="shared" si="227"/>
        <v>346.2</v>
      </c>
      <c r="K1303" s="116"/>
    </row>
    <row r="1304" spans="1:11" x14ac:dyDescent="0.2">
      <c r="A1304" s="252" t="s">
        <v>756</v>
      </c>
      <c r="B1304" s="102" t="s">
        <v>715</v>
      </c>
      <c r="C1304" s="118" t="s">
        <v>509</v>
      </c>
      <c r="D1304" s="116" t="s">
        <v>32</v>
      </c>
      <c r="E1304" s="116"/>
      <c r="F1304" s="116">
        <f t="shared" si="225"/>
        <v>30</v>
      </c>
      <c r="G1304" s="116">
        <v>1</v>
      </c>
      <c r="H1304" s="120">
        <f>VLOOKUP(B1304,Insumos!$A$2:$C$204,3,FALSE)</f>
        <v>877.7</v>
      </c>
      <c r="I1304" s="116">
        <f t="shared" si="226"/>
        <v>877.7</v>
      </c>
      <c r="J1304" s="116">
        <f t="shared" si="227"/>
        <v>26331</v>
      </c>
      <c r="K1304" s="116"/>
    </row>
    <row r="1305" spans="1:11" ht="25.5" x14ac:dyDescent="0.2">
      <c r="A1305" s="252" t="s">
        <v>756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30</v>
      </c>
      <c r="G1305" s="116">
        <v>1</v>
      </c>
      <c r="H1305" s="120">
        <f>VLOOKUP(B1305,Insumos!$A$2:$C$204,3,FALSE)</f>
        <v>59.75</v>
      </c>
      <c r="I1305" s="116">
        <f t="shared" si="226"/>
        <v>59.75</v>
      </c>
      <c r="J1305" s="116">
        <f t="shared" si="227"/>
        <v>1792.5</v>
      </c>
      <c r="K1305" s="116"/>
    </row>
    <row r="1306" spans="1:11" ht="25.5" x14ac:dyDescent="0.2">
      <c r="A1306" s="252" t="s">
        <v>756</v>
      </c>
      <c r="B1306" s="109" t="s">
        <v>637</v>
      </c>
      <c r="C1306" s="118"/>
      <c r="D1306" s="116" t="s">
        <v>32</v>
      </c>
      <c r="E1306" s="116"/>
      <c r="F1306" s="116">
        <f>$F$1299*G1306</f>
        <v>30</v>
      </c>
      <c r="G1306" s="116">
        <v>1</v>
      </c>
      <c r="H1306" s="120">
        <f>VLOOKUP(B1306,Insumos!$A$2:$C$204,3,FALSE)</f>
        <v>42.04</v>
      </c>
      <c r="I1306" s="116">
        <f t="shared" si="226"/>
        <v>42.04</v>
      </c>
      <c r="J1306" s="116">
        <f t="shared" si="227"/>
        <v>1261.2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SUMIF('Lote-07_RDRA_34,5kV'!$B$10:$B$123,Composições!B1308,'Lote-07_RDRA_34,5kV'!$D$10:$D$123)</f>
        <v>0</v>
      </c>
      <c r="G1308" s="241"/>
      <c r="H1308" s="240"/>
      <c r="I1308" s="241">
        <f>SUM(I1309:I1311)</f>
        <v>1897.98</v>
      </c>
      <c r="J1308" s="241">
        <f>SUM(J1309:J1311)</f>
        <v>0</v>
      </c>
      <c r="K1308" s="241">
        <v>0.66</v>
      </c>
    </row>
    <row r="1309" spans="1:11" x14ac:dyDescent="0.2">
      <c r="A1309" s="252" t="s">
        <v>756</v>
      </c>
      <c r="B1309" s="102" t="s">
        <v>648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11.54</v>
      </c>
      <c r="I1309" s="116">
        <f>H1309*G1309</f>
        <v>23.08</v>
      </c>
      <c r="J1309" s="116">
        <f>F1309*H1309</f>
        <v>0</v>
      </c>
      <c r="K1309" s="116"/>
    </row>
    <row r="1310" spans="1:11" x14ac:dyDescent="0.2">
      <c r="A1310" s="252" t="s">
        <v>756</v>
      </c>
      <c r="B1310" s="102" t="s">
        <v>715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877.7</v>
      </c>
      <c r="I1310" s="116">
        <f>H1310*G1310</f>
        <v>1755.4</v>
      </c>
      <c r="J1310" s="116">
        <f>F1310*H1310</f>
        <v>0</v>
      </c>
      <c r="K1310" s="116"/>
    </row>
    <row r="1311" spans="1:11" ht="25.5" x14ac:dyDescent="0.2">
      <c r="A1311" s="252" t="s">
        <v>756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59.75</v>
      </c>
      <c r="I1311" s="116">
        <f>H1311*G1311</f>
        <v>119.5</v>
      </c>
      <c r="J1311" s="116">
        <f>F1311*H1311</f>
        <v>0</v>
      </c>
      <c r="K1311" s="116"/>
    </row>
    <row r="1312" spans="1:11" ht="25.5" x14ac:dyDescent="0.2">
      <c r="A1312" s="252" t="s">
        <v>756</v>
      </c>
      <c r="B1312" s="109" t="s">
        <v>637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42.04</v>
      </c>
      <c r="I1312" s="116">
        <f>H1312*G1312</f>
        <v>84.08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SUMIF('Lote-07_RDRA_34,5kV'!$B$10:$B$123,Composições!B1314,'Lote-07_RDRA_34,5kV'!$D$10:$D$123)</f>
        <v>0</v>
      </c>
      <c r="G1314" s="241"/>
      <c r="H1314" s="240"/>
      <c r="I1314" s="241">
        <f>SUM(I1315:I1317)</f>
        <v>2846.97</v>
      </c>
      <c r="J1314" s="241">
        <f>SUM(J1315:J1317)</f>
        <v>0</v>
      </c>
      <c r="K1314" s="241">
        <v>0.99</v>
      </c>
    </row>
    <row r="1315" spans="1:11" x14ac:dyDescent="0.2">
      <c r="A1315" s="252" t="s">
        <v>756</v>
      </c>
      <c r="B1315" s="102" t="s">
        <v>648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11.54</v>
      </c>
      <c r="I1315" s="116">
        <f>H1315*G1315</f>
        <v>34.619999999999997</v>
      </c>
      <c r="J1315" s="116">
        <f>F1315*H1315</f>
        <v>0</v>
      </c>
      <c r="K1315" s="116"/>
    </row>
    <row r="1316" spans="1:11" x14ac:dyDescent="0.2">
      <c r="A1316" s="252" t="s">
        <v>756</v>
      </c>
      <c r="B1316" s="102" t="s">
        <v>715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877.7</v>
      </c>
      <c r="I1316" s="116">
        <f>H1316*G1316</f>
        <v>2633.1</v>
      </c>
      <c r="J1316" s="116">
        <f>F1316*H1316</f>
        <v>0</v>
      </c>
      <c r="K1316" s="116"/>
    </row>
    <row r="1317" spans="1:11" ht="25.5" x14ac:dyDescent="0.2">
      <c r="A1317" s="252" t="s">
        <v>756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59.75</v>
      </c>
      <c r="I1317" s="116">
        <f>H1317*G1317</f>
        <v>179.25</v>
      </c>
      <c r="J1317" s="116">
        <f>F1317*H1317</f>
        <v>0</v>
      </c>
      <c r="K1317" s="116"/>
    </row>
    <row r="1318" spans="1:11" ht="25.5" x14ac:dyDescent="0.2">
      <c r="A1318" s="252" t="s">
        <v>756</v>
      </c>
      <c r="B1318" s="109" t="s">
        <v>637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42.04</v>
      </c>
      <c r="I1318" s="116">
        <f>H1318*G1318</f>
        <v>126.12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SUMIF('Lote-07_RDRA_34,5kV'!$B$10:$B$123,Composições!B1320,'Lote-07_RDRA_34,5kV'!$D$10:$D$123)</f>
        <v>0</v>
      </c>
      <c r="G1320" s="241"/>
      <c r="H1320" s="240"/>
      <c r="I1320" s="241">
        <f>SUM(I1321:I1322)</f>
        <v>709.72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756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694.65</v>
      </c>
      <c r="I1321" s="116">
        <f>H1321*G1321</f>
        <v>694.65</v>
      </c>
      <c r="J1321" s="116">
        <f>F1321*H1321</f>
        <v>0</v>
      </c>
      <c r="K1321" s="116"/>
    </row>
    <row r="1322" spans="1:11" ht="25.5" x14ac:dyDescent="0.2">
      <c r="A1322" s="252" t="s">
        <v>756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15.07</v>
      </c>
      <c r="I1322" s="116">
        <f>H1322*G1322</f>
        <v>15.07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746</v>
      </c>
      <c r="C1324" s="118" t="s">
        <v>509</v>
      </c>
      <c r="D1324" s="240" t="s">
        <v>509</v>
      </c>
      <c r="E1324" s="100"/>
      <c r="F1324" s="241">
        <f>SUMIF('Lote-07_RDRA_34,5kV'!$B$10:$B$123,Composições!B1324,'Lote-07_RDRA_34,5kV'!$D$10:$D$123)</f>
        <v>0</v>
      </c>
      <c r="G1324" s="241"/>
      <c r="H1324" s="240"/>
      <c r="I1324" s="241">
        <f>SUM(I1325:I1326)</f>
        <v>780.36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756</v>
      </c>
      <c r="B1325" s="134" t="s">
        <v>716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765.29</v>
      </c>
      <c r="I1325" s="116">
        <f>H1325*G1325</f>
        <v>765.29</v>
      </c>
      <c r="J1325" s="116">
        <f>F1325*H1325</f>
        <v>0</v>
      </c>
      <c r="K1325" s="116"/>
    </row>
    <row r="1326" spans="1:11" ht="25.5" x14ac:dyDescent="0.2">
      <c r="A1326" s="252" t="s">
        <v>756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15.07</v>
      </c>
      <c r="I1326" s="116">
        <f>H1326*G1326</f>
        <v>15.07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SUMIF('Lote-07_RDRA_34,5kV'!$B$10:$B$123,Composições!B1328,'Lote-07_RDRA_34,5kV'!$D$10:$D$123)</f>
        <v>0</v>
      </c>
      <c r="G1328" s="241"/>
      <c r="H1328" s="240"/>
      <c r="I1328" s="241">
        <f>SUM(I1329:I1330)</f>
        <v>1419.44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756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694.65</v>
      </c>
      <c r="I1329" s="116">
        <f>H1329*G1329</f>
        <v>1389.3</v>
      </c>
      <c r="J1329" s="116">
        <f>F1329*H1329</f>
        <v>0</v>
      </c>
      <c r="K1329" s="116"/>
    </row>
    <row r="1330" spans="1:11" ht="25.5" x14ac:dyDescent="0.2">
      <c r="A1330" s="252" t="s">
        <v>756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15.07</v>
      </c>
      <c r="I1330" s="116">
        <f>H1330*G1330</f>
        <v>30.14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SUMIF('Lote-07_RDRA_34,5kV'!$B$10:$B$123,Composições!B1332,'Lote-07_RDRA_34,5kV'!$D$10:$D$123)</f>
        <v>0</v>
      </c>
      <c r="G1332" s="241"/>
      <c r="H1332" s="240"/>
      <c r="I1332" s="241">
        <f>SUM(I1333:I1334)</f>
        <v>2129.16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756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694.65</v>
      </c>
      <c r="I1333" s="116">
        <f>H1333*G1333</f>
        <v>2083.9499999999998</v>
      </c>
      <c r="J1333" s="116">
        <f>F1333*H1333</f>
        <v>0</v>
      </c>
      <c r="K1333" s="116"/>
    </row>
    <row r="1334" spans="1:11" ht="25.5" x14ac:dyDescent="0.2">
      <c r="A1334" s="252" t="s">
        <v>756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15.07</v>
      </c>
      <c r="I1334" s="116">
        <f>H1334*G1334</f>
        <v>45.21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SUMIF('Lote-07_RDRA_34,5kV'!$B$10:$B$123,Composições!B1336,'Lote-07_RDRA_34,5kV'!$D$10:$D$123)</f>
        <v>8</v>
      </c>
      <c r="G1336" s="241"/>
      <c r="H1336" s="240"/>
      <c r="I1336" s="241">
        <f>SUM(I1337:I1338)</f>
        <v>2386.29</v>
      </c>
      <c r="J1336" s="241">
        <f>SUM(J1337:J1338)</f>
        <v>19090.32</v>
      </c>
      <c r="K1336" s="241">
        <v>0.99</v>
      </c>
    </row>
    <row r="1337" spans="1:11" ht="25.5" x14ac:dyDescent="0.2">
      <c r="A1337" s="252" t="s">
        <v>756</v>
      </c>
      <c r="B1337" s="134" t="s">
        <v>716</v>
      </c>
      <c r="C1337" s="118" t="s">
        <v>509</v>
      </c>
      <c r="D1337" s="116" t="s">
        <v>32</v>
      </c>
      <c r="E1337" s="116"/>
      <c r="F1337" s="116">
        <f>$F$1336*G1337</f>
        <v>24</v>
      </c>
      <c r="G1337" s="116">
        <v>3</v>
      </c>
      <c r="H1337" s="120">
        <f>VLOOKUP(B1337,Insumos!$A$2:$C$204,3,FALSE)</f>
        <v>765.29</v>
      </c>
      <c r="I1337" s="116">
        <f>H1337*G1337</f>
        <v>2295.87</v>
      </c>
      <c r="J1337" s="116">
        <f>F1337*H1337</f>
        <v>18366.96</v>
      </c>
      <c r="K1337" s="116"/>
    </row>
    <row r="1338" spans="1:11" ht="25.5" x14ac:dyDescent="0.2">
      <c r="A1338" s="252" t="s">
        <v>756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48</v>
      </c>
      <c r="G1338" s="116">
        <v>6</v>
      </c>
      <c r="H1338" s="120">
        <f>VLOOKUP(B1338,Insumos!$A$2:$C$204,3,FALSE)</f>
        <v>15.07</v>
      </c>
      <c r="I1338" s="116">
        <f>H1338*G1338</f>
        <v>90.42</v>
      </c>
      <c r="J1338" s="116">
        <f>F1338*H1338</f>
        <v>723.36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SUMIF('Lote-07_RDRA_34,5kV'!$B$10:$B$123,Composições!B1340,'Lote-07_RDRA_34,5kV'!$D$10:$D$123)</f>
        <v>0</v>
      </c>
      <c r="G1340" s="241"/>
      <c r="H1340" s="240"/>
      <c r="I1340" s="241">
        <f>SUM(I1341:I1349)</f>
        <v>1364.36</v>
      </c>
      <c r="J1340" s="241">
        <f>SUM(J1341:J1349)</f>
        <v>0</v>
      </c>
      <c r="K1340" s="241">
        <v>4</v>
      </c>
    </row>
    <row r="1341" spans="1:11" x14ac:dyDescent="0.2">
      <c r="A1341" s="252" t="s">
        <v>756</v>
      </c>
      <c r="B1341" s="102" t="s">
        <v>648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11.54</v>
      </c>
      <c r="I1341" s="116">
        <f t="shared" ref="I1341:I1349" si="229">H1341*G1341</f>
        <v>34.619999999999997</v>
      </c>
      <c r="J1341" s="116">
        <f t="shared" ref="J1341:J1349" si="230">F1341*H1341</f>
        <v>0</v>
      </c>
      <c r="K1341" s="116"/>
    </row>
    <row r="1342" spans="1:11" x14ac:dyDescent="0.2">
      <c r="A1342" s="252" t="s">
        <v>756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741.75</v>
      </c>
      <c r="I1342" s="116">
        <f t="shared" si="229"/>
        <v>741.75</v>
      </c>
      <c r="J1342" s="116">
        <f t="shared" si="230"/>
        <v>0</v>
      </c>
      <c r="K1342" s="116"/>
    </row>
    <row r="1343" spans="1:11" ht="25.5" x14ac:dyDescent="0.2">
      <c r="A1343" s="252" t="s">
        <v>756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59.75</v>
      </c>
      <c r="I1343" s="116">
        <f t="shared" si="229"/>
        <v>59.75</v>
      </c>
      <c r="J1343" s="116">
        <f t="shared" si="230"/>
        <v>0</v>
      </c>
      <c r="K1343" s="116"/>
    </row>
    <row r="1344" spans="1:11" x14ac:dyDescent="0.2">
      <c r="A1344" s="252" t="s">
        <v>756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23.38</v>
      </c>
      <c r="I1344" s="116">
        <f t="shared" si="229"/>
        <v>11.92</v>
      </c>
      <c r="J1344" s="116">
        <f t="shared" si="230"/>
        <v>0</v>
      </c>
      <c r="K1344" s="116"/>
    </row>
    <row r="1345" spans="1:11" x14ac:dyDescent="0.2">
      <c r="A1345" s="252" t="s">
        <v>756</v>
      </c>
      <c r="B1345" s="109" t="s">
        <v>786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341.44</v>
      </c>
      <c r="I1345" s="116">
        <f t="shared" si="229"/>
        <v>341.44</v>
      </c>
      <c r="J1345" s="116">
        <f t="shared" si="230"/>
        <v>0</v>
      </c>
      <c r="K1345" s="116"/>
    </row>
    <row r="1346" spans="1:11" x14ac:dyDescent="0.2">
      <c r="A1346" s="252" t="s">
        <v>756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12.37</v>
      </c>
      <c r="I1346" s="116">
        <f t="shared" si="229"/>
        <v>24.74</v>
      </c>
      <c r="J1346" s="116">
        <f t="shared" si="230"/>
        <v>0</v>
      </c>
      <c r="K1346" s="116"/>
    </row>
    <row r="1347" spans="1:11" x14ac:dyDescent="0.2">
      <c r="A1347" s="252" t="s">
        <v>756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1.72</v>
      </c>
      <c r="I1347" s="116">
        <f t="shared" si="229"/>
        <v>3.44</v>
      </c>
      <c r="J1347" s="116">
        <f t="shared" si="230"/>
        <v>0</v>
      </c>
      <c r="K1347" s="116"/>
    </row>
    <row r="1348" spans="1:11" ht="25.5" x14ac:dyDescent="0.2">
      <c r="A1348" s="252" t="s">
        <v>756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52.33</v>
      </c>
      <c r="I1348" s="116">
        <f t="shared" si="229"/>
        <v>104.66</v>
      </c>
      <c r="J1348" s="116">
        <f t="shared" si="230"/>
        <v>0</v>
      </c>
      <c r="K1348" s="116"/>
    </row>
    <row r="1349" spans="1:11" ht="25.5" x14ac:dyDescent="0.2">
      <c r="A1349" s="252" t="s">
        <v>756</v>
      </c>
      <c r="B1349" s="109" t="s">
        <v>637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42.04</v>
      </c>
      <c r="I1349" s="116">
        <f t="shared" si="229"/>
        <v>42.04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SUMIF('Lote-07_RDRA_34,5kV'!$B$10:$B$123,Composições!B1351,'Lote-07_RDRA_34,5kV'!$D$10:$D$123)</f>
        <v>0</v>
      </c>
      <c r="G1351" s="241"/>
      <c r="H1351" s="240"/>
      <c r="I1351" s="241">
        <f>SUM(I1352:I1353)</f>
        <v>577.12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756</v>
      </c>
      <c r="B1352" s="109" t="s">
        <v>787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157.35</v>
      </c>
      <c r="I1352" s="116">
        <f>H1352*G1352</f>
        <v>472.05</v>
      </c>
      <c r="J1352" s="116">
        <f>F1352*H1352</f>
        <v>0</v>
      </c>
      <c r="K1352" s="116"/>
    </row>
    <row r="1353" spans="1:11" ht="25.5" x14ac:dyDescent="0.2">
      <c r="A1353" s="252" t="s">
        <v>756</v>
      </c>
      <c r="B1353" s="109" t="s">
        <v>639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105.07</v>
      </c>
      <c r="I1353" s="116">
        <f>H1353*G1353</f>
        <v>105.07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SUMIF('Lote-07_RDRA_34,5kV'!$B$10:$B$123,Composições!B1355,'Lote-07_RDRA_34,5kV'!$D$10:$D$123)</f>
        <v>621</v>
      </c>
      <c r="G1355" s="241"/>
      <c r="H1355" s="240"/>
      <c r="I1355" s="241">
        <f>SUM(I1356:I1360)</f>
        <v>855.68</v>
      </c>
      <c r="J1355" s="241">
        <f>SUM(J1356:J1360)</f>
        <v>531377.28</v>
      </c>
      <c r="K1355" s="241">
        <v>1</v>
      </c>
    </row>
    <row r="1356" spans="1:11" ht="25.5" x14ac:dyDescent="0.2">
      <c r="A1356" s="252" t="s">
        <v>756</v>
      </c>
      <c r="B1356" s="109" t="s">
        <v>639</v>
      </c>
      <c r="C1356" s="118" t="s">
        <v>509</v>
      </c>
      <c r="D1356" s="116" t="s">
        <v>32</v>
      </c>
      <c r="E1356" s="116"/>
      <c r="F1356" s="116">
        <f>$F$1355*G1356</f>
        <v>621</v>
      </c>
      <c r="G1356" s="116">
        <v>1</v>
      </c>
      <c r="H1356" s="120">
        <f>VLOOKUP(B1356,Insumos!$A$2:$C$204,3,FALSE)</f>
        <v>105.07</v>
      </c>
      <c r="I1356" s="116">
        <f>H1356*G1356</f>
        <v>105.07</v>
      </c>
      <c r="J1356" s="116">
        <f>F1356*H1356</f>
        <v>65248.47</v>
      </c>
      <c r="K1356" s="116"/>
    </row>
    <row r="1357" spans="1:11" ht="25.5" x14ac:dyDescent="0.2">
      <c r="A1357" s="252" t="s">
        <v>756</v>
      </c>
      <c r="B1357" s="102" t="s">
        <v>652</v>
      </c>
      <c r="C1357" s="118" t="s">
        <v>509</v>
      </c>
      <c r="D1357" s="116" t="s">
        <v>32</v>
      </c>
      <c r="E1357" s="116"/>
      <c r="F1357" s="116">
        <f>$F$1355*G1357</f>
        <v>1242</v>
      </c>
      <c r="G1357" s="116">
        <v>2</v>
      </c>
      <c r="H1357" s="120">
        <f>VLOOKUP(B1357,Insumos!$A$2:$C$204,3,FALSE)</f>
        <v>13.7</v>
      </c>
      <c r="I1357" s="116">
        <f>H1357*G1357</f>
        <v>27.4</v>
      </c>
      <c r="J1357" s="116">
        <f>F1357*H1357</f>
        <v>17015.400000000001</v>
      </c>
      <c r="K1357" s="116"/>
    </row>
    <row r="1358" spans="1:11" ht="25.5" x14ac:dyDescent="0.2">
      <c r="A1358" s="252" t="s">
        <v>756</v>
      </c>
      <c r="B1358" s="109" t="s">
        <v>787</v>
      </c>
      <c r="C1358" s="118" t="s">
        <v>509</v>
      </c>
      <c r="D1358" s="116" t="s">
        <v>30</v>
      </c>
      <c r="E1358" s="116"/>
      <c r="F1358" s="116">
        <f>$F$1355*G1358</f>
        <v>2484</v>
      </c>
      <c r="G1358" s="116">
        <v>4</v>
      </c>
      <c r="H1358" s="120">
        <f>VLOOKUP(B1358,Insumos!$A$2:$C$204,3,FALSE)</f>
        <v>157.35</v>
      </c>
      <c r="I1358" s="116">
        <f>H1358*G1358</f>
        <v>629.4</v>
      </c>
      <c r="J1358" s="116">
        <f>F1358*H1358</f>
        <v>390857.4</v>
      </c>
      <c r="K1358" s="116"/>
    </row>
    <row r="1359" spans="1:11" x14ac:dyDescent="0.2">
      <c r="A1359" s="252"/>
      <c r="B1359" s="90" t="s">
        <v>645</v>
      </c>
      <c r="C1359" s="118"/>
      <c r="D1359" s="116" t="s">
        <v>32</v>
      </c>
      <c r="E1359" s="116"/>
      <c r="F1359" s="116">
        <f>$F$1355*G1359</f>
        <v>3105</v>
      </c>
      <c r="G1359" s="116">
        <v>5</v>
      </c>
      <c r="H1359" s="120">
        <f>VLOOKUP(B1359,Insumos!$A$2:$C$204,3,FALSE)</f>
        <v>15.99</v>
      </c>
      <c r="I1359" s="116">
        <f>H1359*G1359</f>
        <v>79.95</v>
      </c>
      <c r="J1359" s="116">
        <f>F1359*H1359</f>
        <v>49648.95</v>
      </c>
      <c r="K1359" s="116"/>
    </row>
    <row r="1360" spans="1:11" ht="25.5" x14ac:dyDescent="0.2">
      <c r="A1360" s="252" t="s">
        <v>756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621</v>
      </c>
      <c r="G1360" s="116">
        <v>1</v>
      </c>
      <c r="H1360" s="120">
        <f>VLOOKUP(B1360,Insumos!$A$2:$C$204,3,FALSE)</f>
        <v>13.86</v>
      </c>
      <c r="I1360" s="116">
        <f>H1360*G1360</f>
        <v>13.86</v>
      </c>
      <c r="J1360" s="116">
        <f>F1360*H1360</f>
        <v>8607.06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SUMIF('Lote-07_RDRA_34,5kV'!$B$10:$B$123,Composições!B1362,'Lote-07_RDRA_34,5kV'!$D$10:$D$123)</f>
        <v>0</v>
      </c>
      <c r="G1362" s="241"/>
      <c r="H1362" s="240"/>
      <c r="I1362" s="241">
        <f>SUM(I1363:I1369)</f>
        <v>343.96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756</v>
      </c>
      <c r="B1363" s="102" t="s">
        <v>785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71.819999999999993</v>
      </c>
      <c r="I1363" s="116">
        <f t="shared" ref="I1363:I1369" si="232">H1363*G1363</f>
        <v>215.46</v>
      </c>
      <c r="J1363" s="116">
        <f t="shared" ref="J1363:J1369" si="233">F1363*H1363</f>
        <v>0</v>
      </c>
      <c r="K1363" s="116"/>
    </row>
    <row r="1364" spans="1:11" x14ac:dyDescent="0.2">
      <c r="A1364" s="252" t="s">
        <v>756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17.95</v>
      </c>
      <c r="I1364" s="116">
        <f t="shared" si="232"/>
        <v>53.85</v>
      </c>
      <c r="J1364" s="116">
        <f t="shared" si="233"/>
        <v>0</v>
      </c>
      <c r="K1364" s="116"/>
    </row>
    <row r="1365" spans="1:11" x14ac:dyDescent="0.2">
      <c r="A1365" s="252" t="s">
        <v>756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19.86</v>
      </c>
      <c r="I1365" s="116">
        <f t="shared" si="232"/>
        <v>19.86</v>
      </c>
      <c r="J1365" s="116">
        <f t="shared" si="233"/>
        <v>0</v>
      </c>
      <c r="K1365" s="116"/>
    </row>
    <row r="1366" spans="1:11" x14ac:dyDescent="0.2">
      <c r="A1366" s="252" t="s">
        <v>756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34.549999999999997</v>
      </c>
      <c r="I1366" s="116">
        <f t="shared" si="232"/>
        <v>34.549999999999997</v>
      </c>
      <c r="J1366" s="116">
        <f t="shared" si="233"/>
        <v>0</v>
      </c>
      <c r="K1366" s="116"/>
    </row>
    <row r="1367" spans="1:11" x14ac:dyDescent="0.2">
      <c r="A1367" s="252"/>
      <c r="B1367" s="102" t="s">
        <v>791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10.119999999999999</v>
      </c>
      <c r="I1367" s="116">
        <f t="shared" ref="I1367" si="235">H1367*G1367</f>
        <v>20.239999999999998</v>
      </c>
      <c r="J1367" s="116">
        <f t="shared" ref="J1367" si="236">F1367*H1367</f>
        <v>0</v>
      </c>
      <c r="K1367" s="116"/>
    </row>
    <row r="1368" spans="1:11" x14ac:dyDescent="0.2">
      <c r="A1368" s="252" t="s">
        <v>756</v>
      </c>
      <c r="B1368" s="102" t="s">
        <v>653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140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756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SUMIF('Lote-07_RDRA_34,5kV'!$B$10:$B$123,Composições!B1371,'Lote-07_RDRA_34,5kV'!$D$10:$D$123)</f>
        <v>455</v>
      </c>
      <c r="G1371" s="241"/>
      <c r="H1371" s="240"/>
      <c r="I1371" s="241">
        <f>SUM(I1372:I1379)</f>
        <v>571.16</v>
      </c>
      <c r="J1371" s="241">
        <f>SUM(J1372:J1379)</f>
        <v>259877.8</v>
      </c>
      <c r="K1371" s="241">
        <v>2</v>
      </c>
    </row>
    <row r="1372" spans="1:11" ht="25.5" x14ac:dyDescent="0.2">
      <c r="A1372" s="252" t="s">
        <v>756</v>
      </c>
      <c r="B1372" s="102" t="s">
        <v>785</v>
      </c>
      <c r="C1372" s="118" t="s">
        <v>509</v>
      </c>
      <c r="D1372" s="116" t="s">
        <v>30</v>
      </c>
      <c r="E1372" s="116"/>
      <c r="F1372" s="116">
        <f t="shared" ref="F1372:F1379" si="237">$F$1371*G1372</f>
        <v>1137.5</v>
      </c>
      <c r="G1372" s="116">
        <v>2.5</v>
      </c>
      <c r="H1372" s="120">
        <f>VLOOKUP(B1372,Insumos!$A$2:$C$204,3,FALSE)</f>
        <v>71.819999999999993</v>
      </c>
      <c r="I1372" s="116">
        <f t="shared" ref="I1372:I1378" si="238">H1372*G1372</f>
        <v>179.55</v>
      </c>
      <c r="J1372" s="116">
        <f t="shared" ref="J1372:J1378" si="239">F1372*H1372</f>
        <v>81695.25</v>
      </c>
      <c r="K1372" s="116"/>
    </row>
    <row r="1373" spans="1:11" x14ac:dyDescent="0.2">
      <c r="A1373" s="252" t="s">
        <v>756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1820</v>
      </c>
      <c r="G1373" s="116">
        <v>4</v>
      </c>
      <c r="H1373" s="120">
        <f>VLOOKUP(B1373,Insumos!$A$2:$C$204,3,FALSE)</f>
        <v>17.95</v>
      </c>
      <c r="I1373" s="116">
        <f t="shared" si="238"/>
        <v>71.8</v>
      </c>
      <c r="J1373" s="116">
        <f t="shared" si="239"/>
        <v>32669</v>
      </c>
      <c r="K1373" s="116"/>
    </row>
    <row r="1374" spans="1:11" x14ac:dyDescent="0.2">
      <c r="A1374" s="252" t="s">
        <v>756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19.86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756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455</v>
      </c>
      <c r="G1375" s="116">
        <v>1</v>
      </c>
      <c r="H1375" s="120">
        <f>VLOOKUP(B1375,Insumos!$A$2:$C$204,3,FALSE)</f>
        <v>34.549999999999997</v>
      </c>
      <c r="I1375" s="116">
        <f t="shared" si="238"/>
        <v>34.549999999999997</v>
      </c>
      <c r="J1375" s="116">
        <f t="shared" si="239"/>
        <v>15720.25</v>
      </c>
      <c r="K1375" s="116"/>
    </row>
    <row r="1376" spans="1:11" x14ac:dyDescent="0.2">
      <c r="A1376" s="252" t="s">
        <v>756</v>
      </c>
      <c r="B1376" s="102" t="s">
        <v>653</v>
      </c>
      <c r="C1376" s="118" t="s">
        <v>509</v>
      </c>
      <c r="D1376" s="116" t="s">
        <v>32</v>
      </c>
      <c r="E1376" s="116"/>
      <c r="F1376" s="116">
        <f t="shared" si="237"/>
        <v>455</v>
      </c>
      <c r="G1376" s="116">
        <v>1</v>
      </c>
      <c r="H1376" s="120">
        <f>VLOOKUP(B1376,Insumos!$A$2:$C$204,3,FALSE)</f>
        <v>140</v>
      </c>
      <c r="I1376" s="116">
        <f t="shared" si="238"/>
        <v>140</v>
      </c>
      <c r="J1376" s="116">
        <f t="shared" si="239"/>
        <v>63700</v>
      </c>
      <c r="K1376" s="116"/>
    </row>
    <row r="1377" spans="1:11" x14ac:dyDescent="0.2">
      <c r="A1377" s="252" t="s">
        <v>756</v>
      </c>
      <c r="B1377" s="102" t="s">
        <v>654</v>
      </c>
      <c r="C1377" s="118" t="s">
        <v>509</v>
      </c>
      <c r="D1377" s="116" t="s">
        <v>32</v>
      </c>
      <c r="E1377" s="116"/>
      <c r="F1377" s="116">
        <f t="shared" si="237"/>
        <v>455</v>
      </c>
      <c r="G1377" s="116">
        <v>1</v>
      </c>
      <c r="H1377" s="120">
        <f>VLOOKUP(B1377,Insumos!$A$2:$C$204,3,FALSE)</f>
        <v>88.3</v>
      </c>
      <c r="I1377" s="116">
        <f t="shared" si="238"/>
        <v>88.3</v>
      </c>
      <c r="J1377" s="116">
        <f t="shared" si="239"/>
        <v>40176.5</v>
      </c>
      <c r="K1377" s="116"/>
    </row>
    <row r="1378" spans="1:11" x14ac:dyDescent="0.2">
      <c r="A1378" s="252" t="s">
        <v>756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455</v>
      </c>
      <c r="G1378" s="116">
        <v>1</v>
      </c>
      <c r="H1378" s="120">
        <f>VLOOKUP(B1378,Insumos!$A$2:$C$204,3,FALSE)</f>
        <v>36.72</v>
      </c>
      <c r="I1378" s="116">
        <f t="shared" si="238"/>
        <v>36.72</v>
      </c>
      <c r="J1378" s="116">
        <f t="shared" si="239"/>
        <v>16707.599999999999</v>
      </c>
      <c r="K1378" s="116"/>
    </row>
    <row r="1379" spans="1:11" x14ac:dyDescent="0.2">
      <c r="A1379" s="252"/>
      <c r="B1379" s="102" t="s">
        <v>791</v>
      </c>
      <c r="C1379" s="118"/>
      <c r="D1379" s="116" t="s">
        <v>32</v>
      </c>
      <c r="E1379" s="116"/>
      <c r="F1379" s="116">
        <f t="shared" si="237"/>
        <v>910</v>
      </c>
      <c r="G1379" s="116">
        <v>2</v>
      </c>
      <c r="H1379" s="120">
        <f>VLOOKUP(B1379,Insumos!$A$2:$C$204,3,FALSE)</f>
        <v>10.119999999999999</v>
      </c>
      <c r="I1379" s="116">
        <f t="shared" ref="I1379" si="240">H1379*G1379</f>
        <v>20.239999999999998</v>
      </c>
      <c r="J1379" s="116">
        <f>F1379*H1379</f>
        <v>9209.2000000000007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745</v>
      </c>
      <c r="C1381" s="118" t="s">
        <v>509</v>
      </c>
      <c r="D1381" s="240" t="s">
        <v>509</v>
      </c>
      <c r="E1381" s="100"/>
      <c r="F1381" s="241">
        <f>SUMIF('Lote-07_RDRA_34,5kV'!$B$10:$B$123,Composições!B1381,'Lote-07_RDRA_34,5kV'!$D$10:$D$123)</f>
        <v>20</v>
      </c>
      <c r="G1381" s="241"/>
      <c r="H1381" s="240"/>
      <c r="I1381" s="241">
        <f>SUM(I1382:I1388)</f>
        <v>380.68</v>
      </c>
      <c r="J1381" s="241">
        <f>SUM(J1382:J1388)</f>
        <v>7613.6</v>
      </c>
      <c r="K1381" s="241">
        <v>2</v>
      </c>
    </row>
    <row r="1382" spans="1:11" ht="25.5" x14ac:dyDescent="0.2">
      <c r="A1382" s="252" t="s">
        <v>756</v>
      </c>
      <c r="B1382" s="102" t="s">
        <v>785</v>
      </c>
      <c r="C1382" s="118" t="s">
        <v>509</v>
      </c>
      <c r="D1382" s="116" t="s">
        <v>30</v>
      </c>
      <c r="E1382" s="116"/>
      <c r="F1382" s="116">
        <f t="shared" ref="F1382:F1388" si="241">$F$1381*G1382</f>
        <v>60</v>
      </c>
      <c r="G1382" s="116">
        <v>3</v>
      </c>
      <c r="H1382" s="120">
        <f>VLOOKUP(B1382,Insumos!$A$2:$C$204,3,FALSE)</f>
        <v>71.819999999999993</v>
      </c>
      <c r="I1382" s="116">
        <f t="shared" ref="I1382:I1388" si="242">H1382*G1382</f>
        <v>215.46</v>
      </c>
      <c r="J1382" s="116">
        <f t="shared" ref="J1382:J1388" si="243">F1382*H1382</f>
        <v>4309.2</v>
      </c>
      <c r="K1382" s="116"/>
    </row>
    <row r="1383" spans="1:11" x14ac:dyDescent="0.2">
      <c r="A1383" s="252" t="s">
        <v>756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60</v>
      </c>
      <c r="G1383" s="116">
        <v>3</v>
      </c>
      <c r="H1383" s="120">
        <f>VLOOKUP(B1383,Insumos!$A$2:$C$204,3,FALSE)</f>
        <v>17.95</v>
      </c>
      <c r="I1383" s="116">
        <f t="shared" si="242"/>
        <v>53.85</v>
      </c>
      <c r="J1383" s="116">
        <f t="shared" si="243"/>
        <v>1077</v>
      </c>
      <c r="K1383" s="116"/>
    </row>
    <row r="1384" spans="1:11" x14ac:dyDescent="0.2">
      <c r="A1384" s="252" t="s">
        <v>756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20</v>
      </c>
      <c r="G1384" s="116">
        <v>1</v>
      </c>
      <c r="H1384" s="120">
        <f>VLOOKUP(B1384,Insumos!$A$2:$C$204,3,FALSE)</f>
        <v>19.86</v>
      </c>
      <c r="I1384" s="116">
        <f t="shared" si="242"/>
        <v>19.86</v>
      </c>
      <c r="J1384" s="116">
        <f t="shared" si="243"/>
        <v>397.2</v>
      </c>
      <c r="K1384" s="116"/>
    </row>
    <row r="1385" spans="1:11" x14ac:dyDescent="0.2">
      <c r="A1385" s="252" t="s">
        <v>756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20</v>
      </c>
      <c r="G1385" s="116">
        <v>1</v>
      </c>
      <c r="H1385" s="120">
        <f>VLOOKUP(B1385,Insumos!$A$2:$C$204,3,FALSE)</f>
        <v>34.549999999999997</v>
      </c>
      <c r="I1385" s="116">
        <f t="shared" si="242"/>
        <v>34.549999999999997</v>
      </c>
      <c r="J1385" s="116">
        <f t="shared" si="243"/>
        <v>691</v>
      </c>
      <c r="K1385" s="116"/>
    </row>
    <row r="1386" spans="1:11" x14ac:dyDescent="0.2">
      <c r="A1386" s="252"/>
      <c r="B1386" s="102" t="s">
        <v>791</v>
      </c>
      <c r="C1386" s="118"/>
      <c r="D1386" s="116" t="s">
        <v>32</v>
      </c>
      <c r="E1386" s="116"/>
      <c r="F1386" s="116">
        <f t="shared" si="241"/>
        <v>40</v>
      </c>
      <c r="G1386" s="116">
        <v>2</v>
      </c>
      <c r="H1386" s="120">
        <f>VLOOKUP(B1386,Insumos!$A$2:$C$204,3,FALSE)</f>
        <v>10.119999999999999</v>
      </c>
      <c r="I1386" s="116">
        <f t="shared" si="242"/>
        <v>20.239999999999998</v>
      </c>
      <c r="J1386" s="116">
        <f t="shared" si="243"/>
        <v>404.8</v>
      </c>
      <c r="K1386" s="116"/>
    </row>
    <row r="1387" spans="1:11" x14ac:dyDescent="0.2">
      <c r="A1387" s="252" t="s">
        <v>756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756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20</v>
      </c>
      <c r="G1388" s="116">
        <v>1</v>
      </c>
      <c r="H1388" s="120">
        <f>VLOOKUP(B1388,Insumos!$A$2:$C$204,3,FALSE)</f>
        <v>36.72</v>
      </c>
      <c r="I1388" s="116">
        <f t="shared" si="242"/>
        <v>36.72</v>
      </c>
      <c r="J1388" s="116">
        <f t="shared" si="243"/>
        <v>734.4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SUMIF('Lote-07_RDRA_34,5kV'!$B$10:$B$123,Composições!B1390,'Lote-07_RDRA_34,5kV'!$D$10:$D$123)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756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SUMIF('Lote-07_RDRA_34,5kV'!$B$10:$B$123,Composições!B1393,'Lote-07_RDRA_34,5kV'!$D$10:$D$123)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756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SUMIF('Lote-07_RDRA_34,5kV'!$B$10:$B$123,Composições!B1396,'Lote-07_RDRA_34,5kV'!$D$10:$D$123)</f>
        <v>627</v>
      </c>
      <c r="G1396" s="241"/>
      <c r="H1396" s="240"/>
      <c r="I1396" s="241">
        <f>SUM(I1397:I1419)</f>
        <v>649.99</v>
      </c>
      <c r="J1396" s="241">
        <f>SUM(J1397:J1418)</f>
        <v>407544.99</v>
      </c>
      <c r="K1396" s="241">
        <v>2.8</v>
      </c>
      <c r="L1396" s="421"/>
    </row>
    <row r="1397" spans="1:12" x14ac:dyDescent="0.2">
      <c r="A1397" s="252" t="s">
        <v>756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2508</v>
      </c>
      <c r="G1397" s="116">
        <v>4</v>
      </c>
      <c r="H1397" s="120">
        <f>VLOOKUP(B1397,Insumos!$A$2:$C$204,3,FALSE)</f>
        <v>7.37</v>
      </c>
      <c r="I1397" s="116">
        <f>H1397*G1397</f>
        <v>29.48</v>
      </c>
      <c r="J1397" s="116">
        <f t="shared" ref="J1397:J1419" si="244">F1397*H1397</f>
        <v>18483.96</v>
      </c>
      <c r="K1397" s="116"/>
      <c r="L1397" s="420"/>
    </row>
    <row r="1398" spans="1:12" x14ac:dyDescent="0.2">
      <c r="A1398" s="252" t="s">
        <v>756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125.4</v>
      </c>
      <c r="G1398" s="116">
        <v>0.2</v>
      </c>
      <c r="H1398" s="120">
        <f>VLOOKUP(B1398,Insumos!$A$2:$C$204,3,FALSE)</f>
        <v>46.07</v>
      </c>
      <c r="I1398" s="116">
        <f t="shared" ref="I1398:I1419" si="246">H1398*G1398</f>
        <v>9.2100000000000009</v>
      </c>
      <c r="J1398" s="116">
        <f>ROUND(F1398*H1398,2)</f>
        <v>5777.18</v>
      </c>
      <c r="K1398" s="116"/>
      <c r="L1398" s="420"/>
    </row>
    <row r="1399" spans="1:12" x14ac:dyDescent="0.2">
      <c r="A1399" s="252" t="s">
        <v>756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1881</v>
      </c>
      <c r="G1399" s="116">
        <v>3</v>
      </c>
      <c r="H1399" s="120">
        <f>VLOOKUP(B1399,Insumos!$A$2:$C$204,3,FALSE)</f>
        <v>36.47</v>
      </c>
      <c r="I1399" s="116">
        <f t="shared" si="246"/>
        <v>109.41</v>
      </c>
      <c r="J1399" s="116">
        <f t="shared" si="244"/>
        <v>68600.070000000007</v>
      </c>
      <c r="K1399" s="116"/>
      <c r="L1399" s="420"/>
    </row>
    <row r="1400" spans="1:12" x14ac:dyDescent="0.2">
      <c r="A1400" s="252" t="s">
        <v>756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1254</v>
      </c>
      <c r="G1400" s="116">
        <v>2</v>
      </c>
      <c r="H1400" s="120">
        <f>VLOOKUP(B1400,Insumos!$A$2:$C$204,3,FALSE)</f>
        <v>1.1499999999999999</v>
      </c>
      <c r="I1400" s="116">
        <f t="shared" si="246"/>
        <v>2.2999999999999998</v>
      </c>
      <c r="J1400" s="116">
        <f t="shared" si="244"/>
        <v>1442.1</v>
      </c>
      <c r="K1400" s="116"/>
      <c r="L1400" s="420"/>
    </row>
    <row r="1401" spans="1:12" x14ac:dyDescent="0.2">
      <c r="A1401" s="252" t="s">
        <v>756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3.33</v>
      </c>
      <c r="I1401" s="116">
        <f t="shared" si="246"/>
        <v>0</v>
      </c>
      <c r="J1401" s="116">
        <f t="shared" si="244"/>
        <v>0</v>
      </c>
      <c r="K1401" s="116"/>
      <c r="L1401" s="420"/>
    </row>
    <row r="1402" spans="1:12" x14ac:dyDescent="0.2">
      <c r="A1402" s="252" t="s">
        <v>756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2508</v>
      </c>
      <c r="G1402" s="116">
        <v>4</v>
      </c>
      <c r="H1402" s="120">
        <f>VLOOKUP(B1402,Insumos!$A$2:$C$204,3,FALSE)</f>
        <v>1.48</v>
      </c>
      <c r="I1402" s="116">
        <f t="shared" si="246"/>
        <v>5.92</v>
      </c>
      <c r="J1402" s="116">
        <f t="shared" si="244"/>
        <v>3711.84</v>
      </c>
      <c r="K1402" s="116"/>
      <c r="L1402" s="420"/>
    </row>
    <row r="1403" spans="1:12" ht="25.5" x14ac:dyDescent="0.2">
      <c r="A1403" s="252" t="s">
        <v>756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1254</v>
      </c>
      <c r="G1403" s="116">
        <v>2</v>
      </c>
      <c r="H1403" s="120">
        <f>VLOOKUP(B1403,Insumos!$A$2:$C$204,3,FALSE)</f>
        <v>5.42</v>
      </c>
      <c r="I1403" s="116">
        <f t="shared" si="246"/>
        <v>10.84</v>
      </c>
      <c r="J1403" s="116">
        <f t="shared" si="244"/>
        <v>6796.68</v>
      </c>
      <c r="K1403" s="116"/>
      <c r="L1403" s="420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20"/>
    </row>
    <row r="1405" spans="1:12" ht="25.5" x14ac:dyDescent="0.2">
      <c r="A1405" s="252" t="s">
        <v>756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627</v>
      </c>
      <c r="G1405" s="116">
        <v>1</v>
      </c>
      <c r="H1405" s="120">
        <f>VLOOKUP(B1405,Insumos!$A$2:$C$204,3,FALSE)</f>
        <v>117.74</v>
      </c>
      <c r="I1405" s="116">
        <f t="shared" si="246"/>
        <v>117.74</v>
      </c>
      <c r="J1405" s="116">
        <f t="shared" si="244"/>
        <v>73822.98</v>
      </c>
      <c r="K1405" s="116"/>
      <c r="L1405" s="420"/>
    </row>
    <row r="1406" spans="1:12" x14ac:dyDescent="0.2">
      <c r="A1406" s="252" t="s">
        <v>756</v>
      </c>
      <c r="B1406" s="109" t="s">
        <v>647</v>
      </c>
      <c r="C1406" s="118" t="s">
        <v>509</v>
      </c>
      <c r="D1406" s="116" t="s">
        <v>32</v>
      </c>
      <c r="E1406" s="116"/>
      <c r="F1406" s="116">
        <f t="shared" si="245"/>
        <v>1254</v>
      </c>
      <c r="G1406" s="116">
        <v>2</v>
      </c>
      <c r="H1406" s="120">
        <f>VLOOKUP(B1406,Insumos!$A$2:$C$204,3,FALSE)</f>
        <v>25.87</v>
      </c>
      <c r="I1406" s="116">
        <f t="shared" si="246"/>
        <v>51.74</v>
      </c>
      <c r="J1406" s="116">
        <f t="shared" si="244"/>
        <v>32440.98</v>
      </c>
      <c r="K1406" s="116"/>
      <c r="L1406" s="420"/>
    </row>
    <row r="1407" spans="1:12" x14ac:dyDescent="0.2">
      <c r="A1407" s="252"/>
      <c r="B1407" s="109" t="s">
        <v>752</v>
      </c>
      <c r="C1407" s="118"/>
      <c r="D1407" s="116" t="s">
        <v>32</v>
      </c>
      <c r="E1407" s="116"/>
      <c r="F1407" s="116">
        <f t="shared" si="245"/>
        <v>627</v>
      </c>
      <c r="G1407" s="116">
        <v>1</v>
      </c>
      <c r="H1407" s="120">
        <f>VLOOKUP(B1407,Insumos!$A$2:$C$204,3,FALSE)</f>
        <v>25.9</v>
      </c>
      <c r="I1407" s="116">
        <f t="shared" si="246"/>
        <v>25.9</v>
      </c>
      <c r="J1407" s="116">
        <f t="shared" ref="J1407" si="247">F1407*H1407</f>
        <v>16239.3</v>
      </c>
      <c r="K1407" s="116"/>
      <c r="L1407" s="420"/>
    </row>
    <row r="1408" spans="1:12" x14ac:dyDescent="0.2">
      <c r="A1408" s="252"/>
      <c r="B1408" s="90" t="s">
        <v>645</v>
      </c>
      <c r="C1408" s="118"/>
      <c r="D1408" s="116" t="s">
        <v>32</v>
      </c>
      <c r="E1408" s="116"/>
      <c r="F1408" s="116">
        <f t="shared" si="245"/>
        <v>627</v>
      </c>
      <c r="G1408" s="116">
        <v>1</v>
      </c>
      <c r="H1408" s="120">
        <f>VLOOKUP(B1408,Insumos!$A$2:$C$204,3,FALSE)</f>
        <v>15.99</v>
      </c>
      <c r="I1408" s="116">
        <f t="shared" si="246"/>
        <v>15.99</v>
      </c>
      <c r="J1408" s="116">
        <f t="shared" ref="J1408" si="248">F1408*H1408</f>
        <v>10025.73</v>
      </c>
      <c r="K1408" s="116"/>
      <c r="L1408" s="420"/>
    </row>
    <row r="1409" spans="1:12" ht="25.5" x14ac:dyDescent="0.2">
      <c r="A1409" s="252" t="s">
        <v>756</v>
      </c>
      <c r="B1409" s="102" t="s">
        <v>652</v>
      </c>
      <c r="C1409" s="118" t="s">
        <v>509</v>
      </c>
      <c r="D1409" s="116" t="s">
        <v>32</v>
      </c>
      <c r="E1409" s="116"/>
      <c r="F1409" s="116">
        <f t="shared" si="245"/>
        <v>1254</v>
      </c>
      <c r="G1409" s="116">
        <v>2</v>
      </c>
      <c r="H1409" s="120">
        <f>VLOOKUP(B1409,Insumos!$A$2:$C$204,3,FALSE)</f>
        <v>13.7</v>
      </c>
      <c r="I1409" s="116">
        <f t="shared" si="246"/>
        <v>27.4</v>
      </c>
      <c r="J1409" s="116">
        <f t="shared" si="244"/>
        <v>17179.8</v>
      </c>
      <c r="K1409" s="116"/>
      <c r="L1409" s="420"/>
    </row>
    <row r="1410" spans="1:12" x14ac:dyDescent="0.2">
      <c r="A1410" s="252" t="s">
        <v>756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1254</v>
      </c>
      <c r="G1410" s="116">
        <v>2</v>
      </c>
      <c r="H1410" s="120">
        <f>VLOOKUP(B1410,Insumos!$A$2:$C$204,3,FALSE)</f>
        <v>9.19</v>
      </c>
      <c r="I1410" s="116">
        <f t="shared" si="246"/>
        <v>18.38</v>
      </c>
      <c r="J1410" s="116">
        <f t="shared" si="244"/>
        <v>11524.26</v>
      </c>
      <c r="K1410" s="116"/>
      <c r="L1410" s="420"/>
    </row>
    <row r="1411" spans="1:12" ht="25.5" x14ac:dyDescent="0.2">
      <c r="A1411" s="252" t="s">
        <v>756</v>
      </c>
      <c r="B1411" s="136" t="s">
        <v>638</v>
      </c>
      <c r="C1411" s="118" t="s">
        <v>509</v>
      </c>
      <c r="D1411" s="116" t="s">
        <v>32</v>
      </c>
      <c r="E1411" s="116"/>
      <c r="F1411" s="116">
        <f t="shared" si="245"/>
        <v>627</v>
      </c>
      <c r="G1411" s="116">
        <v>1</v>
      </c>
      <c r="H1411" s="120">
        <f>VLOOKUP(B1411,Insumos!$A$2:$C$204,3,FALSE)</f>
        <v>17.07</v>
      </c>
      <c r="I1411" s="116">
        <f t="shared" si="246"/>
        <v>17.07</v>
      </c>
      <c r="J1411" s="116">
        <f t="shared" si="244"/>
        <v>10702.89</v>
      </c>
      <c r="K1411" s="116"/>
      <c r="L1411" s="420"/>
    </row>
    <row r="1412" spans="1:12" x14ac:dyDescent="0.2">
      <c r="A1412" s="252" t="s">
        <v>756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1254</v>
      </c>
      <c r="G1412" s="116">
        <v>2</v>
      </c>
      <c r="H1412" s="120">
        <f>VLOOKUP(B1412,Insumos!$A$2:$C$204,3,FALSE)</f>
        <v>25.03</v>
      </c>
      <c r="I1412" s="116">
        <f t="shared" si="246"/>
        <v>50.06</v>
      </c>
      <c r="J1412" s="116">
        <f t="shared" si="244"/>
        <v>31387.62</v>
      </c>
      <c r="K1412" s="116"/>
      <c r="L1412" s="420"/>
    </row>
    <row r="1413" spans="1:12" x14ac:dyDescent="0.2">
      <c r="A1413" s="252" t="s">
        <v>756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125.4</v>
      </c>
      <c r="G1413" s="116">
        <v>0.2</v>
      </c>
      <c r="H1413" s="120">
        <f>VLOOKUP(B1413,Insumos!$A$2:$C$204,3,FALSE)</f>
        <v>21.19</v>
      </c>
      <c r="I1413" s="116">
        <f t="shared" si="246"/>
        <v>4.24</v>
      </c>
      <c r="J1413" s="116">
        <f>ROUND(F1413*H1413,2)</f>
        <v>2657.23</v>
      </c>
      <c r="K1413" s="116"/>
      <c r="L1413" s="420"/>
    </row>
    <row r="1414" spans="1:12" ht="25.5" x14ac:dyDescent="0.2">
      <c r="A1414" s="252" t="s">
        <v>756</v>
      </c>
      <c r="B1414" s="109" t="s">
        <v>639</v>
      </c>
      <c r="C1414" s="118" t="s">
        <v>509</v>
      </c>
      <c r="D1414" s="116" t="s">
        <v>32</v>
      </c>
      <c r="E1414" s="116"/>
      <c r="F1414" s="116">
        <f t="shared" si="245"/>
        <v>627</v>
      </c>
      <c r="G1414" s="116">
        <v>1</v>
      </c>
      <c r="H1414" s="120">
        <f>VLOOKUP(B1414,Insumos!$A$2:$C$204,3,FALSE)</f>
        <v>105.07</v>
      </c>
      <c r="I1414" s="116">
        <f t="shared" si="246"/>
        <v>105.07</v>
      </c>
      <c r="J1414" s="116">
        <f t="shared" si="244"/>
        <v>65878.89</v>
      </c>
      <c r="K1414" s="116"/>
      <c r="L1414" s="420"/>
    </row>
    <row r="1415" spans="1:12" x14ac:dyDescent="0.2">
      <c r="A1415" s="252" t="s">
        <v>756</v>
      </c>
      <c r="B1415" s="109" t="s">
        <v>640</v>
      </c>
      <c r="C1415" s="118" t="s">
        <v>509</v>
      </c>
      <c r="D1415" s="116" t="s">
        <v>32</v>
      </c>
      <c r="E1415" s="116"/>
      <c r="F1415" s="116">
        <f t="shared" si="245"/>
        <v>1881</v>
      </c>
      <c r="G1415" s="116">
        <v>3</v>
      </c>
      <c r="H1415" s="120">
        <f>VLOOKUP(B1415,Insumos!$A$2:$C$204,3,FALSE)</f>
        <v>9.86</v>
      </c>
      <c r="I1415" s="116">
        <f t="shared" si="246"/>
        <v>29.58</v>
      </c>
      <c r="J1415" s="116">
        <f t="shared" si="244"/>
        <v>18546.66</v>
      </c>
      <c r="K1415" s="116"/>
      <c r="L1415" s="420"/>
    </row>
    <row r="1416" spans="1:12" x14ac:dyDescent="0.2">
      <c r="A1416" s="252" t="s">
        <v>756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1254</v>
      </c>
      <c r="G1416" s="116">
        <v>2</v>
      </c>
      <c r="H1416" s="120">
        <f>VLOOKUP(B1416,Insumos!$A$2:$C$204,3,FALSE)</f>
        <v>2.66</v>
      </c>
      <c r="I1416" s="116">
        <f t="shared" si="246"/>
        <v>5.32</v>
      </c>
      <c r="J1416" s="116">
        <f t="shared" si="244"/>
        <v>3335.64</v>
      </c>
      <c r="K1416" s="116"/>
      <c r="L1416" s="420"/>
    </row>
    <row r="1417" spans="1:12" x14ac:dyDescent="0.2">
      <c r="A1417" s="252" t="s">
        <v>756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20"/>
    </row>
    <row r="1418" spans="1:12" x14ac:dyDescent="0.2">
      <c r="A1418" s="252" t="s">
        <v>756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627</v>
      </c>
      <c r="G1418" s="269">
        <v>1</v>
      </c>
      <c r="H1418" s="120">
        <f>VLOOKUP(B1418,Insumos!$A$2:$C$204,3,FALSE)</f>
        <v>14.34</v>
      </c>
      <c r="I1418" s="116">
        <f t="shared" si="246"/>
        <v>14.34</v>
      </c>
      <c r="J1418" s="116">
        <f t="shared" si="244"/>
        <v>8991.18</v>
      </c>
      <c r="K1418" s="116"/>
      <c r="L1418" s="420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20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SUMIF('Lote-07_RDRA_34,5kV'!$B$10:$B$123,Composições!B1421,'Lote-07_RDRA_34,5kV'!$D$10:$D$123)</f>
        <v>11</v>
      </c>
      <c r="G1421" s="241"/>
      <c r="H1421" s="240"/>
      <c r="I1421" s="241">
        <f>SUM(I1422:I1444)</f>
        <v>854.75</v>
      </c>
      <c r="J1421" s="241">
        <f>SUM(J1422:J1442)</f>
        <v>9402.24</v>
      </c>
      <c r="K1421" s="241">
        <v>3.38</v>
      </c>
    </row>
    <row r="1422" spans="1:12" x14ac:dyDescent="0.2">
      <c r="A1422" s="252" t="s">
        <v>756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22</v>
      </c>
      <c r="G1422" s="405">
        <v>2</v>
      </c>
      <c r="H1422" s="120">
        <f>VLOOKUP(B1422,Insumos!$A$2:$C$204,3,FALSE)</f>
        <v>7.37</v>
      </c>
      <c r="I1422" s="116">
        <f t="shared" ref="I1422:I1444" si="249">H1422*G1422</f>
        <v>14.74</v>
      </c>
      <c r="J1422" s="116">
        <f t="shared" ref="J1422:J1444" si="250">F1422*H1422</f>
        <v>162.13999999999999</v>
      </c>
      <c r="K1422" s="116"/>
    </row>
    <row r="1423" spans="1:12" x14ac:dyDescent="0.2">
      <c r="A1423" s="252" t="s">
        <v>756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3.3</v>
      </c>
      <c r="G1423" s="116">
        <v>0.3</v>
      </c>
      <c r="H1423" s="120">
        <f>VLOOKUP(B1423,Insumos!$A$2:$C$204,3,FALSE)</f>
        <v>46.07</v>
      </c>
      <c r="I1423" s="116">
        <f>ROUND(H1423*G1423,2)</f>
        <v>13.82</v>
      </c>
      <c r="J1423" s="116">
        <f>ROUND(F1423*H1423,2)</f>
        <v>152.03</v>
      </c>
      <c r="K1423" s="116"/>
    </row>
    <row r="1424" spans="1:12" x14ac:dyDescent="0.2">
      <c r="A1424" s="252" t="s">
        <v>756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33</v>
      </c>
      <c r="G1424" s="116">
        <v>3</v>
      </c>
      <c r="H1424" s="120">
        <f>VLOOKUP(B1424,Insumos!$A$2:$C$204,3,FALSE)</f>
        <v>36.47</v>
      </c>
      <c r="I1424" s="116">
        <f t="shared" si="249"/>
        <v>109.41</v>
      </c>
      <c r="J1424" s="116">
        <f t="shared" si="250"/>
        <v>1203.51</v>
      </c>
      <c r="K1424" s="116"/>
    </row>
    <row r="1425" spans="1:14" x14ac:dyDescent="0.2">
      <c r="A1425" s="252" t="s">
        <v>756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33</v>
      </c>
      <c r="G1425" s="116">
        <v>3</v>
      </c>
      <c r="H1425" s="120">
        <f>VLOOKUP(B1425,Insumos!$A$2:$C$204,3,FALSE)</f>
        <v>1.51</v>
      </c>
      <c r="I1425" s="116">
        <f t="shared" si="249"/>
        <v>4.53</v>
      </c>
      <c r="J1425" s="116">
        <f t="shared" si="250"/>
        <v>49.83</v>
      </c>
      <c r="K1425" s="116"/>
    </row>
    <row r="1426" spans="1:14" x14ac:dyDescent="0.2">
      <c r="A1426" s="252" t="s">
        <v>756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11</v>
      </c>
      <c r="G1426" s="116">
        <v>1</v>
      </c>
      <c r="H1426" s="120">
        <f>VLOOKUP(B1426,Insumos!$A$2:$C$204,3,FALSE)</f>
        <v>3.33</v>
      </c>
      <c r="I1426" s="116">
        <f t="shared" si="249"/>
        <v>3.33</v>
      </c>
      <c r="J1426" s="116">
        <f t="shared" si="250"/>
        <v>36.630000000000003</v>
      </c>
      <c r="K1426" s="116"/>
    </row>
    <row r="1427" spans="1:14" x14ac:dyDescent="0.2">
      <c r="A1427" s="252" t="s">
        <v>756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33</v>
      </c>
      <c r="G1427" s="116">
        <v>3</v>
      </c>
      <c r="H1427" s="120">
        <f>VLOOKUP(B1427,Insumos!$A$2:$C$204,3,FALSE)</f>
        <v>2.0299999999999998</v>
      </c>
      <c r="I1427" s="116">
        <f t="shared" si="249"/>
        <v>6.09</v>
      </c>
      <c r="J1427" s="116">
        <f t="shared" si="250"/>
        <v>66.989999999999995</v>
      </c>
      <c r="K1427" s="116"/>
    </row>
    <row r="1428" spans="1:14" ht="25.5" x14ac:dyDescent="0.2">
      <c r="A1428" s="252" t="s">
        <v>756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22</v>
      </c>
      <c r="G1428" s="116">
        <v>2</v>
      </c>
      <c r="H1428" s="120">
        <f>VLOOKUP(B1428,Insumos!$A$2:$C$204,3,FALSE)</f>
        <v>5.42</v>
      </c>
      <c r="I1428" s="116">
        <f t="shared" si="249"/>
        <v>10.84</v>
      </c>
      <c r="J1428" s="116">
        <f t="shared" si="250"/>
        <v>119.24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756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11</v>
      </c>
      <c r="G1430" s="116">
        <v>1</v>
      </c>
      <c r="H1430" s="120">
        <f>VLOOKUP(B1430,Insumos!$A$2:$C$204,3,FALSE)</f>
        <v>176.61</v>
      </c>
      <c r="I1430" s="116">
        <f t="shared" si="249"/>
        <v>176.61</v>
      </c>
      <c r="J1430" s="116">
        <f t="shared" si="250"/>
        <v>1942.71</v>
      </c>
      <c r="K1430" s="116"/>
    </row>
    <row r="1431" spans="1:14" x14ac:dyDescent="0.2">
      <c r="A1431" s="252" t="s">
        <v>756</v>
      </c>
      <c r="B1431" s="109" t="s">
        <v>647</v>
      </c>
      <c r="C1431" s="118" t="s">
        <v>509</v>
      </c>
      <c r="D1431" s="116" t="s">
        <v>32</v>
      </c>
      <c r="E1431" s="116"/>
      <c r="F1431" s="116">
        <f t="shared" si="251"/>
        <v>44</v>
      </c>
      <c r="G1431" s="116">
        <v>4</v>
      </c>
      <c r="H1431" s="120">
        <f>VLOOKUP(B1431,Insumos!$A$2:$C$204,3,FALSE)</f>
        <v>25.87</v>
      </c>
      <c r="I1431" s="116">
        <f t="shared" si="249"/>
        <v>103.48</v>
      </c>
      <c r="J1431" s="116">
        <f t="shared" si="250"/>
        <v>1138.28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756</v>
      </c>
      <c r="B1434" s="102" t="s">
        <v>652</v>
      </c>
      <c r="C1434" s="118" t="s">
        <v>509</v>
      </c>
      <c r="D1434" s="116" t="s">
        <v>32</v>
      </c>
      <c r="E1434" s="116"/>
      <c r="F1434" s="116">
        <f t="shared" si="251"/>
        <v>22</v>
      </c>
      <c r="G1434" s="116">
        <v>2</v>
      </c>
      <c r="H1434" s="120">
        <f>VLOOKUP(B1434,Insumos!$A$2:$C$204,3,FALSE)</f>
        <v>13.7</v>
      </c>
      <c r="I1434" s="116">
        <f t="shared" si="249"/>
        <v>27.4</v>
      </c>
      <c r="J1434" s="116">
        <f t="shared" si="250"/>
        <v>301.39999999999998</v>
      </c>
      <c r="K1434" s="116"/>
    </row>
    <row r="1435" spans="1:14" x14ac:dyDescent="0.2">
      <c r="A1435" s="252" t="s">
        <v>756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33</v>
      </c>
      <c r="G1435" s="116">
        <v>3</v>
      </c>
      <c r="H1435" s="120">
        <f>VLOOKUP(B1435,Insumos!$A$2:$C$204,3,FALSE)</f>
        <v>23.38</v>
      </c>
      <c r="I1435" s="116">
        <f t="shared" si="249"/>
        <v>70.14</v>
      </c>
      <c r="J1435" s="116">
        <f t="shared" si="250"/>
        <v>771.54</v>
      </c>
      <c r="K1435" s="116"/>
    </row>
    <row r="1436" spans="1:14" x14ac:dyDescent="0.2">
      <c r="A1436" s="252" t="s">
        <v>756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11</v>
      </c>
      <c r="G1436" s="116">
        <v>1</v>
      </c>
      <c r="H1436" s="120">
        <f>VLOOKUP(B1436,Insumos!$A$2:$C$204,3,FALSE)</f>
        <v>66.59</v>
      </c>
      <c r="I1436" s="116">
        <f t="shared" si="249"/>
        <v>66.59</v>
      </c>
      <c r="J1436" s="116">
        <f t="shared" si="250"/>
        <v>732.49</v>
      </c>
      <c r="K1436" s="116"/>
    </row>
    <row r="1437" spans="1:14" x14ac:dyDescent="0.2">
      <c r="A1437" s="252" t="s">
        <v>756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22</v>
      </c>
      <c r="G1437" s="116">
        <v>2</v>
      </c>
      <c r="H1437" s="120">
        <f>VLOOKUP(B1437,Insumos!$A$2:$C$204,3,FALSE)</f>
        <v>35.450000000000003</v>
      </c>
      <c r="I1437" s="116">
        <f t="shared" si="249"/>
        <v>70.900000000000006</v>
      </c>
      <c r="J1437" s="116">
        <f t="shared" si="250"/>
        <v>779.9</v>
      </c>
      <c r="K1437" s="116"/>
    </row>
    <row r="1438" spans="1:14" ht="15.75" x14ac:dyDescent="0.25">
      <c r="A1438" s="252" t="s">
        <v>756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2.2000000000000002</v>
      </c>
      <c r="G1438" s="116">
        <v>0.2</v>
      </c>
      <c r="H1438" s="120">
        <f>VLOOKUP(B1438,Insumos!$A$2:$C$204,3,FALSE)</f>
        <v>21.19</v>
      </c>
      <c r="I1438" s="116">
        <f>ROUND(H1438*G1438,2)</f>
        <v>4.24</v>
      </c>
      <c r="J1438" s="116">
        <f>ROUND(F1438*H1438,2)</f>
        <v>46.62</v>
      </c>
      <c r="K1438" s="116"/>
      <c r="N1438" s="139"/>
    </row>
    <row r="1439" spans="1:14" ht="25.5" x14ac:dyDescent="0.2">
      <c r="A1439" s="252" t="s">
        <v>756</v>
      </c>
      <c r="B1439" s="109" t="s">
        <v>639</v>
      </c>
      <c r="C1439" s="118" t="s">
        <v>509</v>
      </c>
      <c r="D1439" s="116" t="s">
        <v>32</v>
      </c>
      <c r="E1439" s="116"/>
      <c r="F1439" s="116">
        <f t="shared" si="251"/>
        <v>11</v>
      </c>
      <c r="G1439" s="116">
        <v>1</v>
      </c>
      <c r="H1439" s="120">
        <f>VLOOKUP(B1439,Insumos!$A$2:$C$204,3,FALSE)</f>
        <v>105.07</v>
      </c>
      <c r="I1439" s="116">
        <f t="shared" si="249"/>
        <v>105.07</v>
      </c>
      <c r="J1439" s="116">
        <f t="shared" si="250"/>
        <v>1155.77</v>
      </c>
      <c r="K1439" s="116"/>
    </row>
    <row r="1440" spans="1:14" x14ac:dyDescent="0.2">
      <c r="A1440" s="252" t="s">
        <v>756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33</v>
      </c>
      <c r="G1440" s="116">
        <v>3</v>
      </c>
      <c r="H1440" s="120">
        <f>VLOOKUP(B1440,Insumos!$A$2:$C$204,3,FALSE)</f>
        <v>14.34</v>
      </c>
      <c r="I1440" s="116">
        <f t="shared" si="249"/>
        <v>43.02</v>
      </c>
      <c r="J1440" s="116">
        <f t="shared" si="250"/>
        <v>473.22</v>
      </c>
      <c r="K1440" s="116"/>
    </row>
    <row r="1441" spans="1:12" x14ac:dyDescent="0.2">
      <c r="A1441" s="252" t="s">
        <v>756</v>
      </c>
      <c r="B1441" s="109" t="s">
        <v>640</v>
      </c>
      <c r="C1441" s="118" t="s">
        <v>509</v>
      </c>
      <c r="D1441" s="116" t="s">
        <v>32</v>
      </c>
      <c r="E1441" s="116"/>
      <c r="F1441" s="116">
        <f t="shared" si="251"/>
        <v>11</v>
      </c>
      <c r="G1441" s="116">
        <v>1</v>
      </c>
      <c r="H1441" s="120">
        <f>VLOOKUP(B1441,Insumos!$A$2:$C$204,3,FALSE)</f>
        <v>9.86</v>
      </c>
      <c r="I1441" s="116">
        <f t="shared" si="249"/>
        <v>9.86</v>
      </c>
      <c r="J1441" s="116">
        <f t="shared" si="250"/>
        <v>108.46</v>
      </c>
      <c r="K1441" s="116"/>
    </row>
    <row r="1442" spans="1:12" x14ac:dyDescent="0.2">
      <c r="A1442" s="252" t="s">
        <v>756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44</v>
      </c>
      <c r="G1442" s="116">
        <v>4</v>
      </c>
      <c r="H1442" s="120">
        <f>VLOOKUP(B1442,Insumos!$A$2:$C$204,3,FALSE)</f>
        <v>3.67</v>
      </c>
      <c r="I1442" s="116">
        <f t="shared" si="249"/>
        <v>14.68</v>
      </c>
      <c r="J1442" s="116">
        <f t="shared" si="250"/>
        <v>161.47999999999999</v>
      </c>
      <c r="K1442" s="116"/>
    </row>
    <row r="1443" spans="1:12" x14ac:dyDescent="0.2">
      <c r="A1443" s="252" t="s">
        <v>756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129.51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SUMIF('Lote-07_RDRA_34,5kV'!$B$10:$B$123,Composições!B1446,'Lote-07_RDRA_34,5kV'!$D$10:$D$123)</f>
        <v>631</v>
      </c>
      <c r="G1446" s="242"/>
      <c r="H1446" s="246"/>
      <c r="I1446" s="242">
        <f>SUM(I1447:I1456)</f>
        <v>333.17</v>
      </c>
      <c r="J1446" s="242">
        <f>SUM(J1447:J1456)</f>
        <v>210232.79</v>
      </c>
      <c r="K1446" s="242">
        <v>2.5</v>
      </c>
    </row>
    <row r="1447" spans="1:12" ht="25.5" x14ac:dyDescent="0.2">
      <c r="A1447" s="252" t="s">
        <v>756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1893</v>
      </c>
      <c r="G1447" s="116">
        <v>3</v>
      </c>
      <c r="H1447" s="120">
        <f>VLOOKUP(B1447,Insumos!$A$2:$C$204,3,FALSE)</f>
        <v>12.51</v>
      </c>
      <c r="I1447" s="116">
        <f t="shared" ref="I1447:I1456" si="252">H1447*G1447</f>
        <v>37.53</v>
      </c>
      <c r="J1447" s="116">
        <f t="shared" ref="J1447:J1456" si="253">F1447*H1447</f>
        <v>23681.43</v>
      </c>
      <c r="K1447" s="119"/>
      <c r="L1447" s="420"/>
    </row>
    <row r="1448" spans="1:12" ht="25.5" x14ac:dyDescent="0.2">
      <c r="A1448" s="252" t="s">
        <v>756</v>
      </c>
      <c r="B1448" s="109" t="s">
        <v>646</v>
      </c>
      <c r="C1448" s="115" t="s">
        <v>509</v>
      </c>
      <c r="D1448" s="92" t="s">
        <v>43</v>
      </c>
      <c r="E1448" s="92"/>
      <c r="F1448" s="116">
        <f t="shared" ref="F1448:F1456" si="254">$F$1446*G1448</f>
        <v>1262</v>
      </c>
      <c r="G1448" s="116">
        <v>2</v>
      </c>
      <c r="H1448" s="120">
        <f>VLOOKUP(B1448,Insumos!$A$2:$C$204,3,FALSE)</f>
        <v>13.25</v>
      </c>
      <c r="I1448" s="116">
        <f t="shared" si="252"/>
        <v>26.5</v>
      </c>
      <c r="J1448" s="116">
        <f t="shared" si="253"/>
        <v>16721.5</v>
      </c>
      <c r="K1448" s="119"/>
      <c r="L1448" s="420"/>
    </row>
    <row r="1449" spans="1:12" x14ac:dyDescent="0.2">
      <c r="A1449" s="252" t="s">
        <v>756</v>
      </c>
      <c r="B1449" s="109" t="s">
        <v>655</v>
      </c>
      <c r="C1449" s="118" t="s">
        <v>509</v>
      </c>
      <c r="D1449" s="116" t="s">
        <v>43</v>
      </c>
      <c r="E1449" s="116"/>
      <c r="F1449" s="116">
        <f t="shared" si="254"/>
        <v>1893</v>
      </c>
      <c r="G1449" s="116">
        <v>3</v>
      </c>
      <c r="H1449" s="120">
        <f>VLOOKUP(B1449,Insumos!$A$2:$C$204,3,FALSE)</f>
        <v>21.53</v>
      </c>
      <c r="I1449" s="116">
        <f t="shared" si="252"/>
        <v>64.59</v>
      </c>
      <c r="J1449" s="116">
        <f t="shared" si="253"/>
        <v>40756.29</v>
      </c>
      <c r="K1449" s="116"/>
      <c r="L1449" s="420"/>
    </row>
    <row r="1450" spans="1:12" ht="25.5" x14ac:dyDescent="0.2">
      <c r="A1450" s="252" t="s">
        <v>756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10096</v>
      </c>
      <c r="G1450" s="116">
        <v>16</v>
      </c>
      <c r="H1450" s="120">
        <f>VLOOKUP(B1450,Insumos!$A$2:$C$204,3,FALSE)</f>
        <v>5.42</v>
      </c>
      <c r="I1450" s="116">
        <f t="shared" si="252"/>
        <v>86.72</v>
      </c>
      <c r="J1450" s="116">
        <f t="shared" si="253"/>
        <v>54720.32</v>
      </c>
      <c r="K1450" s="116"/>
      <c r="L1450" s="420"/>
    </row>
    <row r="1451" spans="1:12" ht="25.5" x14ac:dyDescent="0.2">
      <c r="A1451" s="252" t="s">
        <v>756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12620</v>
      </c>
      <c r="G1451" s="116">
        <v>20</v>
      </c>
      <c r="H1451" s="120">
        <f>VLOOKUP(B1451,Insumos!$A$2:$C$204,3,FALSE)</f>
        <v>3.7</v>
      </c>
      <c r="I1451" s="116">
        <f t="shared" si="252"/>
        <v>74</v>
      </c>
      <c r="J1451" s="116">
        <f t="shared" si="253"/>
        <v>46694</v>
      </c>
      <c r="K1451" s="116"/>
      <c r="L1451" s="420"/>
    </row>
    <row r="1452" spans="1:12" x14ac:dyDescent="0.2">
      <c r="A1452" s="252" t="s">
        <v>756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1893</v>
      </c>
      <c r="G1452" s="116">
        <v>3</v>
      </c>
      <c r="H1452" s="120">
        <f>VLOOKUP(B1452,Insumos!$A$2:$C$204,3,FALSE)</f>
        <v>3.57</v>
      </c>
      <c r="I1452" s="116">
        <f t="shared" si="252"/>
        <v>10.71</v>
      </c>
      <c r="J1452" s="116">
        <f t="shared" si="253"/>
        <v>6758.01</v>
      </c>
      <c r="K1452" s="116"/>
      <c r="L1452" s="420"/>
    </row>
    <row r="1453" spans="1:12" ht="25.5" x14ac:dyDescent="0.2">
      <c r="A1453" s="252" t="s">
        <v>756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12620</v>
      </c>
      <c r="G1453" s="116">
        <v>20</v>
      </c>
      <c r="H1453" s="120">
        <f>VLOOKUP(B1453,Insumos!$A$2:$C$204,3,FALSE)</f>
        <v>0.38</v>
      </c>
      <c r="I1453" s="116">
        <f t="shared" si="252"/>
        <v>7.6</v>
      </c>
      <c r="J1453" s="116">
        <f t="shared" si="253"/>
        <v>4795.6000000000004</v>
      </c>
      <c r="K1453" s="116"/>
      <c r="L1453" s="420"/>
    </row>
    <row r="1454" spans="1:12" x14ac:dyDescent="0.2">
      <c r="A1454" s="252" t="s">
        <v>756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2524</v>
      </c>
      <c r="G1454" s="116">
        <v>4</v>
      </c>
      <c r="H1454" s="120">
        <f>VLOOKUP(B1454,Insumos!$A$2:$C$204,3,FALSE)</f>
        <v>5.31</v>
      </c>
      <c r="I1454" s="116">
        <f t="shared" si="252"/>
        <v>21.24</v>
      </c>
      <c r="J1454" s="116">
        <f t="shared" si="253"/>
        <v>13402.44</v>
      </c>
      <c r="K1454" s="116"/>
      <c r="L1454" s="420"/>
    </row>
    <row r="1455" spans="1:12" x14ac:dyDescent="0.2">
      <c r="A1455" s="252" t="s">
        <v>756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126.2</v>
      </c>
      <c r="G1455" s="116">
        <v>0.2</v>
      </c>
      <c r="H1455" s="120">
        <f>VLOOKUP(B1455,Insumos!$A$2:$C$204,3,FALSE)</f>
        <v>11.12</v>
      </c>
      <c r="I1455" s="116">
        <f>ROUND(H1455*G1455,2)</f>
        <v>2.2200000000000002</v>
      </c>
      <c r="J1455" s="116">
        <f>ROUND(F1455*H1455,2)</f>
        <v>1403.34</v>
      </c>
      <c r="K1455" s="116"/>
      <c r="L1455" s="420"/>
    </row>
    <row r="1456" spans="1:12" ht="25.5" x14ac:dyDescent="0.2">
      <c r="A1456" s="252" t="s">
        <v>756</v>
      </c>
      <c r="B1456" s="140" t="s">
        <v>576</v>
      </c>
      <c r="C1456" s="118"/>
      <c r="D1456" s="116" t="s">
        <v>32</v>
      </c>
      <c r="E1456" s="116"/>
      <c r="F1456" s="116">
        <f t="shared" si="254"/>
        <v>631</v>
      </c>
      <c r="G1456" s="116">
        <v>1</v>
      </c>
      <c r="H1456" s="120">
        <f>VLOOKUP(B1456,Insumos!$A$2:$C$204,3,FALSE)</f>
        <v>2.06</v>
      </c>
      <c r="I1456" s="116">
        <f t="shared" si="252"/>
        <v>2.06</v>
      </c>
      <c r="J1456" s="116">
        <f t="shared" si="253"/>
        <v>1299.8599999999999</v>
      </c>
      <c r="K1456" s="116"/>
      <c r="L1456" s="420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737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SUMIF('Lote-07_RDRA_34,5kV'!$B$10:$B$123,Composições!B1458,'Lote-07_RDRA_34,5kV'!$D$10:$D$123)</f>
        <v>0</v>
      </c>
      <c r="G1458" s="242"/>
      <c r="H1458" s="246"/>
      <c r="I1458" s="242">
        <f>SUM(I1459:I1468)</f>
        <v>333.17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756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12.51</v>
      </c>
      <c r="I1459" s="116">
        <f t="shared" ref="I1459:I1468" si="255">H1459*G1459</f>
        <v>37.53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756</v>
      </c>
      <c r="B1460" s="109" t="s">
        <v>646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13.25</v>
      </c>
      <c r="I1460" s="116">
        <f t="shared" si="255"/>
        <v>26.5</v>
      </c>
      <c r="J1460" s="116">
        <f t="shared" si="256"/>
        <v>0</v>
      </c>
      <c r="K1460" s="119"/>
    </row>
    <row r="1461" spans="1:11" x14ac:dyDescent="0.2">
      <c r="A1461" s="252" t="s">
        <v>756</v>
      </c>
      <c r="B1461" s="109" t="s">
        <v>655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21.53</v>
      </c>
      <c r="I1461" s="116">
        <f t="shared" si="255"/>
        <v>64.59</v>
      </c>
      <c r="J1461" s="116">
        <f t="shared" si="256"/>
        <v>0</v>
      </c>
      <c r="K1461" s="116"/>
    </row>
    <row r="1462" spans="1:11" ht="25.5" x14ac:dyDescent="0.2">
      <c r="A1462" s="252" t="s">
        <v>756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5.42</v>
      </c>
      <c r="I1462" s="116">
        <f t="shared" si="255"/>
        <v>86.72</v>
      </c>
      <c r="J1462" s="116">
        <f t="shared" si="256"/>
        <v>0</v>
      </c>
      <c r="K1462" s="116"/>
    </row>
    <row r="1463" spans="1:11" ht="25.5" x14ac:dyDescent="0.2">
      <c r="A1463" s="252" t="s">
        <v>756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3.7</v>
      </c>
      <c r="I1463" s="116">
        <f t="shared" si="255"/>
        <v>74</v>
      </c>
      <c r="J1463" s="116">
        <f t="shared" si="256"/>
        <v>0</v>
      </c>
      <c r="K1463" s="116"/>
    </row>
    <row r="1464" spans="1:11" x14ac:dyDescent="0.2">
      <c r="A1464" s="252" t="s">
        <v>756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3.57</v>
      </c>
      <c r="I1464" s="116">
        <f t="shared" si="255"/>
        <v>10.71</v>
      </c>
      <c r="J1464" s="116">
        <f t="shared" si="256"/>
        <v>0</v>
      </c>
      <c r="K1464" s="116"/>
    </row>
    <row r="1465" spans="1:11" ht="25.5" x14ac:dyDescent="0.2">
      <c r="A1465" s="252" t="s">
        <v>756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0.38</v>
      </c>
      <c r="I1465" s="116">
        <f t="shared" si="255"/>
        <v>7.6</v>
      </c>
      <c r="J1465" s="116">
        <f t="shared" si="256"/>
        <v>0</v>
      </c>
      <c r="K1465" s="116"/>
    </row>
    <row r="1466" spans="1:11" x14ac:dyDescent="0.2">
      <c r="A1466" s="252" t="s">
        <v>756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5.31</v>
      </c>
      <c r="I1466" s="116">
        <f t="shared" si="255"/>
        <v>21.24</v>
      </c>
      <c r="J1466" s="116">
        <f t="shared" si="256"/>
        <v>0</v>
      </c>
      <c r="K1466" s="116"/>
    </row>
    <row r="1467" spans="1:11" x14ac:dyDescent="0.2">
      <c r="A1467" s="252" t="s">
        <v>756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11.12</v>
      </c>
      <c r="I1467" s="116">
        <f t="shared" si="255"/>
        <v>2.2200000000000002</v>
      </c>
      <c r="J1467" s="116">
        <f t="shared" si="256"/>
        <v>0</v>
      </c>
      <c r="K1467" s="116"/>
    </row>
    <row r="1468" spans="1:11" ht="25.5" x14ac:dyDescent="0.2">
      <c r="A1468" s="252" t="s">
        <v>756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2.06</v>
      </c>
      <c r="I1468" s="116">
        <f t="shared" si="255"/>
        <v>2.06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SUMIF('Lote-07_RDRA_34,5kV'!$B$10:$B$123,Composições!B1470,'Lote-07_RDRA_34,5kV'!$D$10:$D$123)</f>
        <v>0</v>
      </c>
      <c r="G1470" s="242"/>
      <c r="H1470" s="246">
        <f>VLOOKUP(B1470,Insumos!$A$2:$C$205,3,FALSE)</f>
        <v>0.42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_xlfn.XLOOKUP(B1471,'Lote-07_RDRA_34,5kV'!$B$10:$B$165,'Lote-07_RDRA_34,5kV'!$A$10:$A$165,"",0,1)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_xlfn.XLOOKUP(B1474,'Lote-07_RDRA_34,5kV'!$B$10:$B$165,'Lote-07_RDRA_34,5kV'!$A$10:$A$165,"",0,1)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_xlfn.XLOOKUP(B1477,'Lote-07_RDRA_34,5kV'!$B$10:$B$165,'Lote-07_RDRA_34,5kV'!$A$10:$A$165,"",0,1)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_xlfn.XLOOKUP(B1480,'Lote-07_RDRA_34,5kV'!$B$10:$B$165,'Lote-07_RDRA_34,5kV'!$A$10:$A$165,"",0,1)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_xlfn.XLOOKUP(B1482,'Lote-07_RDRA_34,5kV'!$B$10:$B$165,'Lote-07_RDRA_34,5kV'!$A$10:$A$165,"",0,1)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7"/>
      <c r="G1483" s="121"/>
      <c r="H1483" s="121"/>
      <c r="I1483" s="121"/>
      <c r="J1483" s="121"/>
      <c r="K1483" s="121"/>
    </row>
    <row r="1484" spans="1:11" x14ac:dyDescent="0.2">
      <c r="A1484" s="317"/>
      <c r="G1484" s="121"/>
      <c r="H1484" s="121"/>
      <c r="I1484" s="121"/>
      <c r="J1484" s="121"/>
      <c r="K1484" s="121"/>
    </row>
    <row r="1485" spans="1:11" x14ac:dyDescent="0.2">
      <c r="A1485" s="317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7"/>
      <c r="G1486" s="121"/>
      <c r="H1486" s="121"/>
      <c r="I1486" s="121"/>
      <c r="J1486" s="121"/>
      <c r="K1486" s="121"/>
    </row>
    <row r="1487" spans="1:11" x14ac:dyDescent="0.2">
      <c r="A1487" s="317"/>
      <c r="G1487" s="121"/>
      <c r="H1487" s="121"/>
      <c r="I1487" s="121"/>
      <c r="J1487" s="121"/>
      <c r="K1487" s="121"/>
    </row>
    <row r="1488" spans="1:11" x14ac:dyDescent="0.2">
      <c r="A1488" s="317"/>
      <c r="G1488" s="121"/>
      <c r="H1488" s="121"/>
      <c r="I1488" s="121"/>
      <c r="J1488" s="121"/>
      <c r="K1488" s="121"/>
    </row>
    <row r="1489" spans="1:11" x14ac:dyDescent="0.2">
      <c r="A1489" s="317"/>
      <c r="G1489" s="121"/>
      <c r="H1489" s="121"/>
      <c r="I1489" s="121"/>
      <c r="J1489" s="121"/>
      <c r="K1489" s="121"/>
    </row>
    <row r="1490" spans="1:11" x14ac:dyDescent="0.2">
      <c r="A1490" s="317"/>
    </row>
    <row r="1494" spans="1:11" x14ac:dyDescent="0.2">
      <c r="A1494" s="317"/>
    </row>
  </sheetData>
  <sheetProtection sheet="1" objects="1" scenarios="1"/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7" fitToHeight="0" orientation="portrait" r:id="rId1"/>
  <headerFooter>
    <oddHeader>&amp;L&amp;G&amp;CBURANA SERVICE  
LOTE 04 -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B17" sqref="B17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2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7" t="s">
        <v>781</v>
      </c>
      <c r="C1" s="298"/>
      <c r="D1" s="431"/>
      <c r="E1" s="431"/>
      <c r="F1" s="431"/>
    </row>
    <row r="2" spans="1:10" x14ac:dyDescent="0.2">
      <c r="B2" s="299" t="s">
        <v>782</v>
      </c>
      <c r="C2" s="300"/>
      <c r="D2" s="301"/>
      <c r="E2" s="301"/>
      <c r="F2" s="301"/>
    </row>
    <row r="3" spans="1:10" x14ac:dyDescent="0.2">
      <c r="B3" s="299" t="s">
        <v>783</v>
      </c>
      <c r="C3" s="432"/>
      <c r="D3" s="431"/>
      <c r="E3" s="431"/>
      <c r="F3" s="431"/>
    </row>
    <row r="4" spans="1:10" x14ac:dyDescent="0.2">
      <c r="B4" s="299"/>
      <c r="C4" s="432"/>
      <c r="D4" s="431"/>
      <c r="E4" s="431"/>
      <c r="F4" s="431"/>
    </row>
    <row r="5" spans="1:10" x14ac:dyDescent="0.2">
      <c r="A5" s="439" t="s">
        <v>762</v>
      </c>
      <c r="B5" s="440" t="s">
        <v>695</v>
      </c>
      <c r="C5" s="440" t="s">
        <v>1</v>
      </c>
      <c r="D5" s="440" t="s">
        <v>696</v>
      </c>
      <c r="E5" s="440" t="s">
        <v>700</v>
      </c>
      <c r="F5" s="440" t="s">
        <v>697</v>
      </c>
    </row>
    <row r="6" spans="1:10" x14ac:dyDescent="0.2">
      <c r="A6" s="435">
        <v>400307</v>
      </c>
      <c r="B6" s="431" t="s">
        <v>291</v>
      </c>
      <c r="C6" s="432" t="s">
        <v>32</v>
      </c>
      <c r="D6" s="436">
        <f>SUMIF(Composições!$B$127:$B$1467,Tabela13[[#This Row],[DESCRIÇÃO ITEM]],Composições!$F$127:$F$1467)-SUMIF($I$6:$I$44,Tabela13[[#This Row],[DESCRIÇÃO ITEM]],$J$6:$J$44)</f>
        <v>20</v>
      </c>
      <c r="E6" s="436">
        <f>VLOOKUP(Tabela13[[#This Row],[DESCRIÇÃO ITEM]],Insumos!$A$2:$C$203,3,FALSE)</f>
        <v>19.86</v>
      </c>
      <c r="F6" s="436">
        <f>ROUND(Tabela13[[#This Row],[QNT]]*Tabela13[[#This Row],[VL UNI.]],2)</f>
        <v>397.2</v>
      </c>
      <c r="I6" s="101" t="s">
        <v>553</v>
      </c>
      <c r="J6" s="237">
        <f>SUMIF(Composições!$B$1397:$B$1456,'Relação Material'!I6,Composições!$F$1397:$F$1456)</f>
        <v>2530</v>
      </c>
    </row>
    <row r="7" spans="1:10" x14ac:dyDescent="0.2">
      <c r="A7" s="437">
        <v>400308</v>
      </c>
      <c r="B7" s="431" t="s">
        <v>290</v>
      </c>
      <c r="C7" s="432" t="s">
        <v>32</v>
      </c>
      <c r="D7" s="436">
        <f>SUMIF(Composições!$B$127:$B$1467,Tabela13[[#This Row],[DESCRIÇÃO ITEM]],Composições!$F$127:$F$1467)-SUMIF($I$6:$I$44,Tabela13[[#This Row],[DESCRIÇÃO ITEM]],$J$6:$J$44)</f>
        <v>1880</v>
      </c>
      <c r="E7" s="436">
        <f>VLOOKUP(Tabela13[[#This Row],[DESCRIÇÃO ITEM]],Insumos!$A$2:$C$203,3,FALSE)</f>
        <v>17.95</v>
      </c>
      <c r="F7" s="436">
        <f>ROUND(Tabela13[[#This Row],[QNT]]*Tabela13[[#This Row],[VL UNI.]],2)</f>
        <v>33746</v>
      </c>
      <c r="I7" s="101" t="s">
        <v>239</v>
      </c>
      <c r="J7" s="237">
        <f>SUMIF(Composições!$B$1397:$B$1456,'Relação Material'!I7,Composições!$F$1397:$F$1456)</f>
        <v>128.69999999999999</v>
      </c>
    </row>
    <row r="8" spans="1:10" hidden="1" x14ac:dyDescent="0.2">
      <c r="A8" s="435" t="s">
        <v>784</v>
      </c>
      <c r="B8" s="431" t="s">
        <v>553</v>
      </c>
      <c r="C8" s="432" t="s">
        <v>32</v>
      </c>
      <c r="D8" s="436">
        <f>SUMIF(Composições!$B$127:$B$1467,Tabela13[[#This Row],[DESCRIÇÃO ITEM]],Composições!$F$127:$F$1467)-SUMIF($I$6:$I$44,Tabela13[[#This Row],[DESCRIÇÃO ITEM]],$J$6:$J$44)</f>
        <v>0</v>
      </c>
      <c r="E8" s="436">
        <f>VLOOKUP(Tabela13[[#This Row],[DESCRIÇÃO ITEM]],Insumos!$A$2:$C$203,3,FALSE)</f>
        <v>7.37</v>
      </c>
      <c r="F8" s="436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1914</v>
      </c>
    </row>
    <row r="9" spans="1:10" hidden="1" x14ac:dyDescent="0.2">
      <c r="A9" s="437" t="s">
        <v>784</v>
      </c>
      <c r="B9" s="431" t="s">
        <v>552</v>
      </c>
      <c r="C9" s="432" t="s">
        <v>32</v>
      </c>
      <c r="D9" s="436">
        <f>SUMIF(Composições!$B$127:$B$1467,Tabela13[[#This Row],[DESCRIÇÃO ITEM]],Composições!$F$127:$F$1467)-SUMIF($I$6:$I$44,Tabela13[[#This Row],[DESCRIÇÃO ITEM]],$J$6:$J$44)</f>
        <v>0</v>
      </c>
      <c r="E9" s="436">
        <f>VLOOKUP(Tabela13[[#This Row],[DESCRIÇÃO ITEM]],Insumos!$A$2:$C$203,3,FALSE)</f>
        <v>5.94</v>
      </c>
      <c r="F9" s="436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1254</v>
      </c>
    </row>
    <row r="10" spans="1:10" x14ac:dyDescent="0.2">
      <c r="A10" s="435">
        <v>401521</v>
      </c>
      <c r="B10" s="431" t="s">
        <v>534</v>
      </c>
      <c r="C10" s="432" t="s">
        <v>32</v>
      </c>
      <c r="D10" s="436">
        <f>SUMIF(Composições!$B$127:$B$1467,Tabela13[[#This Row],[DESCRIÇÃO ITEM]],Composições!$F$127:$F$1467)-SUMIF($I$6:$I$44,Tabela13[[#This Row],[DESCRIÇÃO ITEM]],$J$6:$J$44)</f>
        <v>1158</v>
      </c>
      <c r="E10" s="436">
        <f>VLOOKUP(Tabela13[[#This Row],[DESCRIÇÃO ITEM]],Insumos!$A$2:$C$203,3,FALSE)</f>
        <v>15.36</v>
      </c>
      <c r="F10" s="436">
        <f>ROUND(Tabela13[[#This Row],[QNT]]*Tabela13[[#This Row],[VL UNI.]],2)</f>
        <v>17786.88</v>
      </c>
      <c r="I10" s="102" t="s">
        <v>275</v>
      </c>
      <c r="J10" s="237">
        <f>SUMIF(Composições!$B$1397:$B$1456,'Relação Material'!I10,Composições!$F$1397:$F$1456)</f>
        <v>11</v>
      </c>
    </row>
    <row r="11" spans="1:10" hidden="1" x14ac:dyDescent="0.2">
      <c r="A11" s="437" t="s">
        <v>784</v>
      </c>
      <c r="B11" s="431" t="s">
        <v>712</v>
      </c>
      <c r="C11" s="432" t="s">
        <v>32</v>
      </c>
      <c r="D11" s="436">
        <f>SUMIF(Composições!$B$127:$B$1467,Tabela13[[#This Row],[DESCRIÇÃO ITEM]],Composições!$F$127:$F$1467)-SUMIF($I$6:$I$44,Tabela13[[#This Row],[DESCRIÇÃO ITEM]],$J$6:$J$44)</f>
        <v>0</v>
      </c>
      <c r="E11" s="436">
        <f>VLOOKUP(Tabela13[[#This Row],[DESCRIÇÃO ITEM]],Insumos!$A$2:$C$203,3,FALSE)</f>
        <v>17.36</v>
      </c>
      <c r="F11" s="436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2508</v>
      </c>
    </row>
    <row r="12" spans="1:10" x14ac:dyDescent="0.2">
      <c r="A12" s="435">
        <v>401789</v>
      </c>
      <c r="B12" s="431" t="s">
        <v>713</v>
      </c>
      <c r="C12" s="432" t="s">
        <v>32</v>
      </c>
      <c r="D12" s="436">
        <f>SUMIF(Composições!$B$127:$B$1467,Tabela13[[#This Row],[DESCRIÇÃO ITEM]],Composições!$F$127:$F$1467)-SUMIF($I$6:$I$44,Tabela13[[#This Row],[DESCRIÇÃO ITEM]],$J$6:$J$44)</f>
        <v>279</v>
      </c>
      <c r="E12" s="436">
        <f>VLOOKUP(Tabela13[[#This Row],[DESCRIÇÃO ITEM]],Insumos!$A$2:$C$203,3,FALSE)</f>
        <v>33.369999999999997</v>
      </c>
      <c r="F12" s="436">
        <f>ROUND(Tabela13[[#This Row],[QNT]]*Tabela13[[#This Row],[VL UNI.]],2)</f>
        <v>9310.23</v>
      </c>
      <c r="I12" s="102" t="s">
        <v>38</v>
      </c>
      <c r="J12" s="237">
        <f>SUMIF(Composições!$B$1397:$B$1456,'Relação Material'!I12,Composições!$F$1397:$F$1456)</f>
        <v>11372</v>
      </c>
    </row>
    <row r="13" spans="1:10" hidden="1" x14ac:dyDescent="0.2">
      <c r="A13" s="437" t="s">
        <v>784</v>
      </c>
      <c r="B13" s="431" t="s">
        <v>110</v>
      </c>
      <c r="C13" s="432" t="s">
        <v>32</v>
      </c>
      <c r="D13" s="436">
        <f>SUMIF(Composições!$B$127:$B$1467,Tabela13[[#This Row],[DESCRIÇÃO ITEM]],Composições!$F$127:$F$1467)-SUMIF($I$6:$I$44,Tabela13[[#This Row],[DESCRIÇÃO ITEM]],$J$6:$J$44)</f>
        <v>0</v>
      </c>
      <c r="E13" s="436">
        <f>VLOOKUP(Tabela13[[#This Row],[DESCRIÇÃO ITEM]],Insumos!$A$2:$C$203,3,FALSE)</f>
        <v>8.18</v>
      </c>
      <c r="F13" s="436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627</v>
      </c>
    </row>
    <row r="14" spans="1:10" hidden="1" x14ac:dyDescent="0.2">
      <c r="A14" s="435" t="s">
        <v>784</v>
      </c>
      <c r="B14" s="431" t="s">
        <v>239</v>
      </c>
      <c r="C14" s="432" t="s">
        <v>30</v>
      </c>
      <c r="D14" s="436">
        <f>SUMIF(Composições!$B$127:$B$1467,Tabela13[[#This Row],[DESCRIÇÃO ITEM]],Composições!$F$127:$F$1467)-SUMIF($I$6:$I$44,Tabela13[[#This Row],[DESCRIÇÃO ITEM]],$J$6:$J$44)</f>
        <v>0</v>
      </c>
      <c r="E14" s="436">
        <f>VLOOKUP(Tabela13[[#This Row],[DESCRIÇÃO ITEM]],Insumos!$A$2:$C$203,3,FALSE)</f>
        <v>46.07</v>
      </c>
      <c r="F14" s="436">
        <f>ROUND(Tabela13[[#This Row],[QNT]]*Tabela13[[#This Row],[VL UNI.]],2)</f>
        <v>0</v>
      </c>
      <c r="I14" s="109" t="s">
        <v>647</v>
      </c>
      <c r="J14" s="237">
        <f>SUMIF(Composições!$B$1397:$B$1456,'Relação Material'!I14,Composições!$F$1397:$F$1456)</f>
        <v>1298</v>
      </c>
    </row>
    <row r="15" spans="1:10" x14ac:dyDescent="0.2">
      <c r="A15" s="437">
        <v>402224</v>
      </c>
      <c r="B15" s="431" t="s">
        <v>103</v>
      </c>
      <c r="C15" s="432" t="s">
        <v>32</v>
      </c>
      <c r="D15" s="436">
        <f>SUMIF(Composições!$B$127:$B$1467,Tabela13[[#This Row],[DESCRIÇÃO ITEM]],Composições!$F$127:$F$1467)-SUMIF($I$6:$I$44,Tabela13[[#This Row],[DESCRIÇÃO ITEM]],$J$6:$J$44)</f>
        <v>1459</v>
      </c>
      <c r="E15" s="436">
        <f>VLOOKUP(Tabela13[[#This Row],[DESCRIÇÃO ITEM]],Insumos!$A$2:$C$203,3,FALSE)</f>
        <v>36.47</v>
      </c>
      <c r="F15" s="436">
        <f>ROUND(Tabela13[[#This Row],[QNT]]*Tabela13[[#This Row],[VL UNI.]],2)</f>
        <v>53209.73</v>
      </c>
      <c r="I15" s="109" t="s">
        <v>752</v>
      </c>
      <c r="J15" s="237">
        <f>SUMIF(Composições!$B$1397:$B$1456,'Relação Material'!I15,Composições!$F$1397:$F$1456)</f>
        <v>627</v>
      </c>
    </row>
    <row r="16" spans="1:10" x14ac:dyDescent="0.2">
      <c r="A16" s="435">
        <v>401783</v>
      </c>
      <c r="B16" s="431" t="s">
        <v>725</v>
      </c>
      <c r="C16" s="432" t="s">
        <v>32</v>
      </c>
      <c r="D16" s="436">
        <f>SUMIF(Composições!$B$127:$B$1467,Tabela13[[#This Row],[DESCRIÇÃO ITEM]],Composições!$F$127:$F$1467)-SUMIF($I$6:$I$44,Tabela13[[#This Row],[DESCRIÇÃO ITEM]],$J$6:$J$44)</f>
        <v>456</v>
      </c>
      <c r="E16" s="436">
        <f>VLOOKUP(Tabela13[[#This Row],[DESCRIÇÃO ITEM]],Insumos!$A$2:$C$203,3,FALSE)</f>
        <v>72.95</v>
      </c>
      <c r="F16" s="436">
        <f>ROUND(Tabela13[[#This Row],[QNT]]*Tabela13[[#This Row],[VL UNI.]],2)</f>
        <v>33265.199999999997</v>
      </c>
      <c r="I16" s="90" t="s">
        <v>645</v>
      </c>
      <c r="J16" s="237">
        <f>SUMIF(Composições!$B$1397:$B$1456,'Relação Material'!I16,Composições!$F$1397:$F$1456)</f>
        <v>627</v>
      </c>
    </row>
    <row r="17" spans="1:10" x14ac:dyDescent="0.2">
      <c r="A17" s="437">
        <v>400827</v>
      </c>
      <c r="B17" s="431" t="s">
        <v>275</v>
      </c>
      <c r="C17" s="432" t="s">
        <v>32</v>
      </c>
      <c r="D17" s="436">
        <f>SUMIF(Composições!$B$127:$B$1467,Tabela13[[#This Row],[DESCRIÇÃO ITEM]],Composições!$F$127:$F$1467)-SUMIF($I$6:$I$44,Tabela13[[#This Row],[DESCRIÇÃO ITEM]],$J$6:$J$44)</f>
        <v>7699</v>
      </c>
      <c r="E17" s="436">
        <f>VLOOKUP(Tabela13[[#This Row],[DESCRIÇÃO ITEM]],Insumos!$A$2:$C$203,3,FALSE)</f>
        <v>3.33</v>
      </c>
      <c r="F17" s="436">
        <f>ROUND(Tabela13[[#This Row],[QNT]]*Tabela13[[#This Row],[VL UNI.]],2)</f>
        <v>25637.67</v>
      </c>
      <c r="I17" s="102" t="s">
        <v>652</v>
      </c>
      <c r="J17" s="237">
        <f>SUMIF(Composições!$B$1397:$B$1456,'Relação Material'!I17,Composições!$F$1397:$F$1456)</f>
        <v>1276</v>
      </c>
    </row>
    <row r="18" spans="1:10" hidden="1" x14ac:dyDescent="0.2">
      <c r="A18" s="435" t="s">
        <v>784</v>
      </c>
      <c r="B18" s="431" t="s">
        <v>459</v>
      </c>
      <c r="C18" s="432" t="s">
        <v>32</v>
      </c>
      <c r="D18" s="436">
        <f>SUMIF(Composições!$B$127:$B$1467,Tabela13[[#This Row],[DESCRIÇÃO ITEM]],Composições!$F$127:$F$1467)-SUMIF($I$6:$I$44,Tabela13[[#This Row],[DESCRIÇÃO ITEM]],$J$6:$J$44)</f>
        <v>0</v>
      </c>
      <c r="E18" s="436">
        <f>VLOOKUP(Tabela13[[#This Row],[DESCRIÇÃO ITEM]],Insumos!$A$2:$C$203,3,FALSE)</f>
        <v>1.51</v>
      </c>
      <c r="F18" s="436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1254</v>
      </c>
    </row>
    <row r="19" spans="1:10" hidden="1" x14ac:dyDescent="0.2">
      <c r="A19" s="437" t="s">
        <v>784</v>
      </c>
      <c r="B19" s="431" t="s">
        <v>450</v>
      </c>
      <c r="C19" s="432" t="s">
        <v>32</v>
      </c>
      <c r="D19" s="436">
        <f>SUMIF(Composições!$B$127:$B$1467,Tabela13[[#This Row],[DESCRIÇÃO ITEM]],Composições!$F$127:$F$1467)-SUMIF($I$6:$I$44,Tabela13[[#This Row],[DESCRIÇÃO ITEM]],$J$6:$J$44)</f>
        <v>0</v>
      </c>
      <c r="E19" s="436">
        <f>VLOOKUP(Tabela13[[#This Row],[DESCRIÇÃO ITEM]],Insumos!$A$2:$C$203,3,FALSE)</f>
        <v>1.1499999999999999</v>
      </c>
      <c r="F19" s="436">
        <f>ROUND(Tabela13[[#This Row],[QNT]]*Tabela13[[#This Row],[VL UNI.]],2)</f>
        <v>0</v>
      </c>
      <c r="I19" s="136" t="s">
        <v>638</v>
      </c>
      <c r="J19" s="237">
        <f>SUMIF(Composições!$B$1397:$B$1456,'Relação Material'!I19,Composições!$F$1397:$F$1456)</f>
        <v>627</v>
      </c>
    </row>
    <row r="20" spans="1:10" hidden="1" x14ac:dyDescent="0.2">
      <c r="A20" s="435" t="s">
        <v>784</v>
      </c>
      <c r="B20" s="431" t="s">
        <v>191</v>
      </c>
      <c r="C20" s="432" t="s">
        <v>32</v>
      </c>
      <c r="D20" s="436">
        <f>SUMIF(Composições!$B$127:$B$1467,Tabela13[[#This Row],[DESCRIÇÃO ITEM]],Composições!$F$127:$F$1467)-SUMIF($I$6:$I$44,Tabela13[[#This Row],[DESCRIÇÃO ITEM]],$J$6:$J$44)</f>
        <v>0</v>
      </c>
      <c r="E20" s="436">
        <f>VLOOKUP(Tabela13[[#This Row],[DESCRIÇÃO ITEM]],Insumos!$A$2:$C$203,3,FALSE)</f>
        <v>159.97</v>
      </c>
      <c r="F20" s="436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1254</v>
      </c>
    </row>
    <row r="21" spans="1:10" hidden="1" x14ac:dyDescent="0.2">
      <c r="A21" s="437" t="s">
        <v>784</v>
      </c>
      <c r="B21" s="431" t="s">
        <v>460</v>
      </c>
      <c r="C21" s="432" t="s">
        <v>32</v>
      </c>
      <c r="D21" s="436">
        <f>SUMIF(Composições!$B$127:$B$1467,Tabela13[[#This Row],[DESCRIÇÃO ITEM]],Composições!$F$127:$F$1467)-SUMIF($I$6:$I$44,Tabela13[[#This Row],[DESCRIÇÃO ITEM]],$J$6:$J$44)</f>
        <v>0</v>
      </c>
      <c r="E21" s="436">
        <f>VLOOKUP(Tabela13[[#This Row],[DESCRIÇÃO ITEM]],Insumos!$A$2:$C$203,3,FALSE)</f>
        <v>2.0299999999999998</v>
      </c>
      <c r="F21" s="436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127.6</v>
      </c>
    </row>
    <row r="22" spans="1:10" hidden="1" x14ac:dyDescent="0.2">
      <c r="A22" s="435" t="s">
        <v>784</v>
      </c>
      <c r="B22" s="431" t="s">
        <v>451</v>
      </c>
      <c r="C22" s="432" t="s">
        <v>32</v>
      </c>
      <c r="D22" s="436">
        <f>SUMIF(Composições!$B$127:$B$1467,Tabela13[[#This Row],[DESCRIÇÃO ITEM]],Composições!$F$127:$F$1467)-SUMIF($I$6:$I$44,Tabela13[[#This Row],[DESCRIÇÃO ITEM]],$J$6:$J$44)</f>
        <v>0</v>
      </c>
      <c r="E22" s="436">
        <f>VLOOKUP(Tabela13[[#This Row],[DESCRIÇÃO ITEM]],Insumos!$A$2:$C$203,3,FALSE)</f>
        <v>1.48</v>
      </c>
      <c r="F22" s="436">
        <f>ROUND(Tabela13[[#This Row],[QNT]]*Tabela13[[#This Row],[VL UNI.]],2)</f>
        <v>0</v>
      </c>
      <c r="I22" s="109" t="s">
        <v>639</v>
      </c>
      <c r="J22" s="237">
        <f>SUMIF(Composições!$B$1397:$B$1456,'Relação Material'!I22,Composições!$F$1397:$F$1456)</f>
        <v>638</v>
      </c>
    </row>
    <row r="23" spans="1:10" x14ac:dyDescent="0.2">
      <c r="A23" s="437">
        <v>401043</v>
      </c>
      <c r="B23" s="431" t="s">
        <v>785</v>
      </c>
      <c r="C23" s="432" t="s">
        <v>32</v>
      </c>
      <c r="D23" s="436">
        <f>SUMIF(Composições!$B$127:$B$1467,Tabela13[[#This Row],[DESCRIÇÃO ITEM]],Composições!$F$127:$F$1467)-SUMIF($I$6:$I$44,Tabela13[[#This Row],[DESCRIÇÃO ITEM]],$J$6:$J$44)</f>
        <v>1197.5</v>
      </c>
      <c r="E23" s="436">
        <f>VLOOKUP(Tabela13[[#This Row],[DESCRIÇÃO ITEM]],Insumos!$A$2:$C$203,3,FALSE)</f>
        <v>71.819999999999993</v>
      </c>
      <c r="F23" s="436">
        <f>ROUND(Tabela13[[#This Row],[QNT]]*Tabela13[[#This Row],[VL UNI.]],2)</f>
        <v>86004.45</v>
      </c>
      <c r="I23" s="109" t="s">
        <v>640</v>
      </c>
      <c r="J23" s="237">
        <f>SUMIF(Composições!$B$1397:$B$1456,'Relação Material'!I23,Composições!$F$1397:$F$1456)</f>
        <v>1892</v>
      </c>
    </row>
    <row r="24" spans="1:10" hidden="1" x14ac:dyDescent="0.2">
      <c r="A24" s="435" t="s">
        <v>784</v>
      </c>
      <c r="B24" s="431" t="s">
        <v>394</v>
      </c>
      <c r="C24" s="432" t="s">
        <v>30</v>
      </c>
      <c r="D24" s="436">
        <f>SUMIF(Composições!$B$127:$B$1467,Tabela13[[#This Row],[DESCRIÇÃO ITEM]],Composições!$F$127:$F$1467)-SUMIF($I$6:$I$44,Tabela13[[#This Row],[DESCRIÇÃO ITEM]],$J$6:$J$44)</f>
        <v>0</v>
      </c>
      <c r="E24" s="436">
        <f>VLOOKUP(Tabela13[[#This Row],[DESCRIÇÃO ITEM]],Insumos!$A$2:$C$203,3,FALSE)</f>
        <v>0</v>
      </c>
      <c r="F24" s="436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1254</v>
      </c>
    </row>
    <row r="25" spans="1:10" hidden="1" x14ac:dyDescent="0.2">
      <c r="A25" s="437">
        <v>401505</v>
      </c>
      <c r="B25" s="431" t="s">
        <v>542</v>
      </c>
      <c r="C25" s="432" t="s">
        <v>30</v>
      </c>
      <c r="D25" s="436">
        <f>SUMIF(Composições!$B$127:$B$1467,Tabela13[[#This Row],[DESCRIÇÃO ITEM]],Composições!$F$127:$F$1467)-SUMIF($I$6:$I$44,Tabela13[[#This Row],[DESCRIÇÃO ITEM]],$J$6:$J$44)</f>
        <v>0</v>
      </c>
      <c r="E25" s="436">
        <f>VLOOKUP(Tabela13[[#This Row],[DESCRIÇÃO ITEM]],Insumos!$A$2:$C$203,3,FALSE)</f>
        <v>23.38</v>
      </c>
      <c r="F25" s="436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5">
        <v>400813</v>
      </c>
      <c r="B26" s="431" t="s">
        <v>537</v>
      </c>
      <c r="C26" s="432" t="s">
        <v>35</v>
      </c>
      <c r="D26" s="436">
        <f>SUMIF(Composições!$B$127:$B$1467,Tabela13[[#This Row],[DESCRIÇÃO ITEM]],Composições!$F$127:$F$1467)-SUMIF($I$6:$I$44,Tabela13[[#This Row],[DESCRIÇÃO ITEM]],$J$6:$J$44)</f>
        <v>200</v>
      </c>
      <c r="E26" s="436">
        <f>VLOOKUP(Tabela13[[#This Row],[DESCRIÇÃO ITEM]],Insumos!$A$2:$C$203,3,FALSE)</f>
        <v>8.24</v>
      </c>
      <c r="F26" s="436">
        <f>ROUND(Tabela13[[#This Row],[QNT]]*Tabela13[[#This Row],[VL UNI.]],2)</f>
        <v>1648</v>
      </c>
      <c r="I26" s="101" t="s">
        <v>392</v>
      </c>
      <c r="J26" s="237">
        <f>SUMIF(Composições!$B$1397:$B$1456,'Relação Material'!I26,Composições!$F$1397:$F$1456)</f>
        <v>660</v>
      </c>
    </row>
    <row r="27" spans="1:10" hidden="1" x14ac:dyDescent="0.2">
      <c r="A27" s="437" t="s">
        <v>784</v>
      </c>
      <c r="B27" s="431" t="s">
        <v>42</v>
      </c>
      <c r="C27" s="432" t="s">
        <v>35</v>
      </c>
      <c r="D27" s="436">
        <f>SUMIF(Composições!$B$127:$B$1467,Tabela13[[#This Row],[DESCRIÇÃO ITEM]],Composições!$F$127:$F$1467)-SUMIF($I$6:$I$44,Tabela13[[#This Row],[DESCRIÇÃO ITEM]],$J$6:$J$44)</f>
        <v>0</v>
      </c>
      <c r="E27" s="436">
        <f>VLOOKUP(Tabela13[[#This Row],[DESCRIÇÃO ITEM]],Insumos!$A$2:$C$203,3,FALSE)</f>
        <v>3.7</v>
      </c>
      <c r="F27" s="436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5">
        <v>401941</v>
      </c>
      <c r="B28" s="431" t="s">
        <v>38</v>
      </c>
      <c r="C28" s="432" t="s">
        <v>35</v>
      </c>
      <c r="D28" s="436">
        <f>SUMIF(Composições!$B$127:$B$1467,Tabela13[[#This Row],[DESCRIÇÃO ITEM]],Composições!$F$127:$F$1467)-SUMIF($I$6:$I$44,Tabela13[[#This Row],[DESCRIÇÃO ITEM]],$J$6:$J$44)</f>
        <v>87</v>
      </c>
      <c r="E28" s="436">
        <f>VLOOKUP(Tabela13[[#This Row],[DESCRIÇÃO ITEM]],Insumos!$A$2:$C$203,3,FALSE)</f>
        <v>5.42</v>
      </c>
      <c r="F28" s="436">
        <f>ROUND(Tabela13[[#This Row],[QNT]]*Tabela13[[#This Row],[VL UNI.]],2)</f>
        <v>471.54</v>
      </c>
      <c r="I28" s="102" t="s">
        <v>459</v>
      </c>
      <c r="J28" s="237">
        <f>SUMIF(Composições!$B$1397:$B$1456,'Relação Material'!I28,Composições!$F$1397:$F$1456)</f>
        <v>33</v>
      </c>
    </row>
    <row r="29" spans="1:10" hidden="1" x14ac:dyDescent="0.2">
      <c r="A29" s="437" t="s">
        <v>784</v>
      </c>
      <c r="B29" s="431" t="s">
        <v>39</v>
      </c>
      <c r="C29" s="432" t="s">
        <v>32</v>
      </c>
      <c r="D29" s="436">
        <f>SUMIF(Composições!$B$127:$B$1467,Tabela13[[#This Row],[DESCRIÇÃO ITEM]],Composições!$F$127:$F$1467)-SUMIF($I$6:$I$44,Tabela13[[#This Row],[DESCRIÇÃO ITEM]],$J$6:$J$44)</f>
        <v>0</v>
      </c>
      <c r="E29" s="436">
        <f>VLOOKUP(Tabela13[[#This Row],[DESCRIÇÃO ITEM]],Insumos!$A$2:$C$203,3,FALSE)</f>
        <v>16.690000000000001</v>
      </c>
      <c r="F29" s="436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33</v>
      </c>
    </row>
    <row r="30" spans="1:10" hidden="1" x14ac:dyDescent="0.2">
      <c r="A30" s="435" t="s">
        <v>784</v>
      </c>
      <c r="B30" s="431" t="s">
        <v>294</v>
      </c>
      <c r="C30" s="432" t="s">
        <v>32</v>
      </c>
      <c r="D30" s="436">
        <f>SUMIF(Composições!$B$127:$B$1467,Tabela13[[#This Row],[DESCRIÇÃO ITEM]],Composições!$F$127:$F$1467)-SUMIF($I$6:$I$44,Tabela13[[#This Row],[DESCRIÇÃO ITEM]],$J$6:$J$44)</f>
        <v>0</v>
      </c>
      <c r="E30" s="436">
        <f>VLOOKUP(Tabela13[[#This Row],[DESCRIÇÃO ITEM]],Insumos!$A$2:$C$203,3,FALSE)</f>
        <v>176.61</v>
      </c>
      <c r="F30" s="436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11</v>
      </c>
    </row>
    <row r="31" spans="1:10" hidden="1" x14ac:dyDescent="0.2">
      <c r="A31" s="437" t="s">
        <v>784</v>
      </c>
      <c r="B31" s="431" t="s">
        <v>292</v>
      </c>
      <c r="C31" s="432" t="s">
        <v>32</v>
      </c>
      <c r="D31" s="436">
        <f>SUMIF(Composições!$B$127:$B$1467,Tabela13[[#This Row],[DESCRIÇÃO ITEM]],Composições!$F$127:$F$1467)-SUMIF($I$6:$I$44,Tabela13[[#This Row],[DESCRIÇÃO ITEM]],$J$6:$J$44)</f>
        <v>0</v>
      </c>
      <c r="E31" s="436">
        <f>VLOOKUP(Tabela13[[#This Row],[DESCRIÇÃO ITEM]],Insumos!$A$2:$C$203,3,FALSE)</f>
        <v>117.74</v>
      </c>
      <c r="F31" s="436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33</v>
      </c>
    </row>
    <row r="32" spans="1:10" hidden="1" x14ac:dyDescent="0.2">
      <c r="A32" s="435" t="s">
        <v>784</v>
      </c>
      <c r="B32" s="431" t="s">
        <v>189</v>
      </c>
      <c r="C32" s="432" t="s">
        <v>32</v>
      </c>
      <c r="D32" s="436">
        <f>SUMIF(Composições!$B$127:$B$1467,Tabela13[[#This Row],[DESCRIÇÃO ITEM]],Composições!$F$127:$F$1467)-SUMIF($I$6:$I$44,Tabela13[[#This Row],[DESCRIÇÃO ITEM]],$J$6:$J$44)</f>
        <v>0</v>
      </c>
      <c r="E32" s="436">
        <f>VLOOKUP(Tabela13[[#This Row],[DESCRIÇÃO ITEM]],Insumos!$A$2:$C$203,3,FALSE)</f>
        <v>159.65</v>
      </c>
      <c r="F32" s="436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11</v>
      </c>
    </row>
    <row r="33" spans="1:10" hidden="1" x14ac:dyDescent="0.2">
      <c r="A33" s="437" t="s">
        <v>784</v>
      </c>
      <c r="B33" s="431" t="s">
        <v>184</v>
      </c>
      <c r="C33" s="432" t="s">
        <v>32</v>
      </c>
      <c r="D33" s="436">
        <f>SUMIF(Composições!$B$127:$B$1467,Tabela13[[#This Row],[DESCRIÇÃO ITEM]],Composições!$F$127:$F$1467)-SUMIF($I$6:$I$44,Tabela13[[#This Row],[DESCRIÇÃO ITEM]],$J$6:$J$44)</f>
        <v>0</v>
      </c>
      <c r="E33" s="436">
        <f>VLOOKUP(Tabela13[[#This Row],[DESCRIÇÃO ITEM]],Insumos!$A$2:$C$203,3,FALSE)</f>
        <v>1864.39</v>
      </c>
      <c r="F33" s="436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22</v>
      </c>
    </row>
    <row r="34" spans="1:10" hidden="1" x14ac:dyDescent="0.2">
      <c r="A34" s="435" t="s">
        <v>784</v>
      </c>
      <c r="B34" s="431" t="s">
        <v>180</v>
      </c>
      <c r="C34" s="432" t="s">
        <v>32</v>
      </c>
      <c r="D34" s="436">
        <f>SUMIF(Composições!$B$127:$B$1467,Tabela13[[#This Row],[DESCRIÇÃO ITEM]],Composições!$F$127:$F$1467)-SUMIF($I$6:$I$44,Tabela13[[#This Row],[DESCRIÇÃO ITEM]],$J$6:$J$44)</f>
        <v>0</v>
      </c>
      <c r="E34" s="436">
        <f>VLOOKUP(Tabela13[[#This Row],[DESCRIÇÃO ITEM]],Insumos!$A$2:$C$203,3,FALSE)</f>
        <v>712.86</v>
      </c>
      <c r="F34" s="436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44</v>
      </c>
    </row>
    <row r="35" spans="1:10" hidden="1" x14ac:dyDescent="0.2">
      <c r="A35" s="437" t="s">
        <v>784</v>
      </c>
      <c r="B35" s="431" t="s">
        <v>182</v>
      </c>
      <c r="C35" s="432" t="s">
        <v>32</v>
      </c>
      <c r="D35" s="436">
        <f>SUMIF(Composições!$B$127:$B$1467,Tabela13[[#This Row],[DESCRIÇÃO ITEM]],Composições!$F$127:$F$1467)-SUMIF($I$6:$I$44,Tabela13[[#This Row],[DESCRIÇÃO ITEM]],$J$6:$J$44)</f>
        <v>0</v>
      </c>
      <c r="E35" s="436">
        <f>VLOOKUP(Tabela13[[#This Row],[DESCRIÇÃO ITEM]],Insumos!$A$2:$C$203,3,FALSE)</f>
        <v>987.04</v>
      </c>
      <c r="F35" s="436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5">
        <v>401857</v>
      </c>
      <c r="B36" s="431" t="s">
        <v>108</v>
      </c>
      <c r="C36" s="432" t="s">
        <v>32</v>
      </c>
      <c r="D36" s="436">
        <f>SUMIF(Composições!$B$127:$B$1467,Tabela13[[#This Row],[DESCRIÇÃO ITEM]],Composições!$F$127:$F$1467)-SUMIF($I$6:$I$44,Tabela13[[#This Row],[DESCRIÇÃO ITEM]],$J$6:$J$44)</f>
        <v>102</v>
      </c>
      <c r="E36" s="436">
        <f>VLOOKUP(Tabela13[[#This Row],[DESCRIÇÃO ITEM]],Insumos!$A$2:$C$203,3,FALSE)</f>
        <v>357.37</v>
      </c>
      <c r="F36" s="436">
        <f>ROUND(Tabela13[[#This Row],[QNT]]*Tabela13[[#This Row],[VL UNI.]],2)</f>
        <v>36451.74</v>
      </c>
      <c r="I36" s="102" t="s">
        <v>45</v>
      </c>
      <c r="J36" s="237">
        <f>SUMIF(Composições!$B$1397:$B$1456,'Relação Material'!I36,Composições!$F$1397:$F$1456)</f>
        <v>1893</v>
      </c>
    </row>
    <row r="37" spans="1:10" x14ac:dyDescent="0.2">
      <c r="A37" s="437">
        <v>402682</v>
      </c>
      <c r="B37" s="431" t="s">
        <v>715</v>
      </c>
      <c r="C37" s="432" t="s">
        <v>32</v>
      </c>
      <c r="D37" s="436">
        <f>SUMIF(Composições!$B$127:$B$1467,Tabela13[[#This Row],[DESCRIÇÃO ITEM]],Composições!$F$127:$F$1467)-SUMIF($I$6:$I$44,Tabela13[[#This Row],[DESCRIÇÃO ITEM]],$J$6:$J$44)</f>
        <v>64</v>
      </c>
      <c r="E37" s="436">
        <f>VLOOKUP(Tabela13[[#This Row],[DESCRIÇÃO ITEM]],Insumos!$A$2:$C$203,3,FALSE)</f>
        <v>877.7</v>
      </c>
      <c r="F37" s="436">
        <f>ROUND(Tabela13[[#This Row],[QNT]]*Tabela13[[#This Row],[VL UNI.]],2)</f>
        <v>56172.800000000003</v>
      </c>
      <c r="I37" s="109" t="s">
        <v>646</v>
      </c>
      <c r="J37" s="237">
        <f>SUMIF(Composições!$B$1397:$B$1456,'Relação Material'!I37,Composições!$F$1397:$F$1456)</f>
        <v>1262</v>
      </c>
    </row>
    <row r="38" spans="1:10" hidden="1" x14ac:dyDescent="0.2">
      <c r="A38" s="435" t="s">
        <v>784</v>
      </c>
      <c r="B38" s="431" t="s">
        <v>236</v>
      </c>
      <c r="C38" s="432" t="s">
        <v>32</v>
      </c>
      <c r="D38" s="436">
        <f>SUMIF(Composições!$B$127:$B$1467,Tabela13[[#This Row],[DESCRIÇÃO ITEM]],Composições!$F$127:$F$1467)-SUMIF($I$6:$I$44,Tabela13[[#This Row],[DESCRIÇÃO ITEM]],$J$6:$J$44)</f>
        <v>0</v>
      </c>
      <c r="E38" s="436">
        <f>VLOOKUP(Tabela13[[#This Row],[DESCRIÇÃO ITEM]],Insumos!$A$2:$C$203,3,FALSE)</f>
        <v>741.75</v>
      </c>
      <c r="F38" s="436">
        <f>ROUND(Tabela13[[#This Row],[QNT]]*Tabela13[[#This Row],[VL UNI.]],2)</f>
        <v>0</v>
      </c>
      <c r="I38" s="109" t="s">
        <v>655</v>
      </c>
      <c r="J38" s="237">
        <f>SUMIF(Composições!$B$1397:$B$1456,'Relação Material'!I38,Composições!$F$1397:$F$1456)</f>
        <v>1893</v>
      </c>
    </row>
    <row r="39" spans="1:10" hidden="1" x14ac:dyDescent="0.2">
      <c r="A39" s="437">
        <v>401557</v>
      </c>
      <c r="B39" s="431" t="s">
        <v>235</v>
      </c>
      <c r="C39" s="432" t="s">
        <v>32</v>
      </c>
      <c r="D39" s="436">
        <f>SUMIF(Composições!$B$127:$B$1467,Tabela13[[#This Row],[DESCRIÇÃO ITEM]],Composições!$F$127:$F$1467)-SUMIF($I$6:$I$44,Tabela13[[#This Row],[DESCRIÇÃO ITEM]],$J$6:$J$44)</f>
        <v>0</v>
      </c>
      <c r="E39" s="436">
        <f>VLOOKUP(Tabela13[[#This Row],[DESCRIÇÃO ITEM]],Insumos!$A$2:$C$203,3,FALSE)</f>
        <v>694.65</v>
      </c>
      <c r="F39" s="436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12620</v>
      </c>
    </row>
    <row r="40" spans="1:10" x14ac:dyDescent="0.2">
      <c r="A40" s="435">
        <v>402713</v>
      </c>
      <c r="B40" s="431" t="s">
        <v>716</v>
      </c>
      <c r="C40" s="432" t="s">
        <v>32</v>
      </c>
      <c r="D40" s="436">
        <f>SUMIF(Composições!$B$127:$B$1467,Tabela13[[#This Row],[DESCRIÇÃO ITEM]],Composições!$F$127:$F$1467)-SUMIF($I$6:$I$44,Tabela13[[#This Row],[DESCRIÇÃO ITEM]],$J$6:$J$44)</f>
        <v>24</v>
      </c>
      <c r="E40" s="436">
        <f>VLOOKUP(Tabela13[[#This Row],[DESCRIÇÃO ITEM]],Insumos!$A$2:$C$203,3,FALSE)</f>
        <v>765.29</v>
      </c>
      <c r="F40" s="436">
        <f>ROUND(Tabela13[[#This Row],[QNT]]*Tabela13[[#This Row],[VL UNI.]],2)</f>
        <v>18366.96</v>
      </c>
      <c r="I40" s="102" t="s">
        <v>44</v>
      </c>
      <c r="J40" s="237">
        <f>SUMIF(Composições!$B$1397:$B$1456,'Relação Material'!I40,Composições!$F$1397:$F$1456)</f>
        <v>1893</v>
      </c>
    </row>
    <row r="41" spans="1:10" hidden="1" x14ac:dyDescent="0.2">
      <c r="A41" s="437" t="s">
        <v>784</v>
      </c>
      <c r="B41" s="431" t="s">
        <v>299</v>
      </c>
      <c r="C41" s="432" t="s">
        <v>32</v>
      </c>
      <c r="D41" s="436">
        <f>SUMIF(Composições!$B$127:$B$1467,Tabela13[[#This Row],[DESCRIÇÃO ITEM]],Composições!$F$127:$F$1467)-SUMIF($I$6:$I$44,Tabela13[[#This Row],[DESCRIÇÃO ITEM]],$J$6:$J$44)</f>
        <v>0</v>
      </c>
      <c r="E41" s="436">
        <f>VLOOKUP(Tabela13[[#This Row],[DESCRIÇÃO ITEM]],Insumos!$A$2:$C$203,3,FALSE)</f>
        <v>812.39</v>
      </c>
      <c r="F41" s="436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12620</v>
      </c>
    </row>
    <row r="42" spans="1:10" hidden="1" x14ac:dyDescent="0.2">
      <c r="A42" s="435" t="s">
        <v>784</v>
      </c>
      <c r="B42" s="431" t="s">
        <v>324</v>
      </c>
      <c r="C42" s="432" t="s">
        <v>32</v>
      </c>
      <c r="D42" s="436">
        <f>SUMIF(Composições!$B$127:$B$1467,Tabela13[[#This Row],[DESCRIÇÃO ITEM]],Composições!$F$127:$F$1467)-SUMIF($I$6:$I$44,Tabela13[[#This Row],[DESCRIÇÃO ITEM]],$J$6:$J$44)</f>
        <v>0</v>
      </c>
      <c r="E42" s="436">
        <f>VLOOKUP(Tabela13[[#This Row],[DESCRIÇÃO ITEM]],Insumos!$A$2:$C$203,3,FALSE)</f>
        <v>0.38</v>
      </c>
      <c r="F42" s="436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2524</v>
      </c>
    </row>
    <row r="43" spans="1:10" hidden="1" x14ac:dyDescent="0.2">
      <c r="A43" s="437" t="s">
        <v>784</v>
      </c>
      <c r="B43" s="431" t="s">
        <v>551</v>
      </c>
      <c r="C43" s="432" t="s">
        <v>35</v>
      </c>
      <c r="D43" s="436">
        <f>SUMIF(Composições!$B$127:$B$1467,Tabela13[[#This Row],[DESCRIÇÃO ITEM]],Composições!$F$127:$F$1467)-SUMIF($I$6:$I$44,Tabela13[[#This Row],[DESCRIÇÃO ITEM]],$J$6:$J$44)</f>
        <v>0</v>
      </c>
      <c r="E43" s="436">
        <f>VLOOKUP(Tabela13[[#This Row],[DESCRIÇÃO ITEM]],Insumos!$A$2:$C$203,3,FALSE)</f>
        <v>0</v>
      </c>
      <c r="F43" s="436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126.2</v>
      </c>
    </row>
    <row r="44" spans="1:10" hidden="1" x14ac:dyDescent="0.2">
      <c r="A44" s="435" t="s">
        <v>784</v>
      </c>
      <c r="B44" s="431" t="s">
        <v>177</v>
      </c>
      <c r="C44" s="432" t="s">
        <v>32</v>
      </c>
      <c r="D44" s="436">
        <f>SUMIF(Composições!$B$127:$B$1467,Tabela13[[#This Row],[DESCRIÇÃO ITEM]],Composições!$F$127:$F$1467)-SUMIF($I$6:$I$44,Tabela13[[#This Row],[DESCRIÇÃO ITEM]],$J$6:$J$44)</f>
        <v>0</v>
      </c>
      <c r="E44" s="436">
        <f>VLOOKUP(Tabela13[[#This Row],[DESCRIÇÃO ITEM]],Insumos!$A$2:$C$203,3,FALSE)</f>
        <v>0</v>
      </c>
      <c r="F44" s="436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631</v>
      </c>
    </row>
    <row r="45" spans="1:10" x14ac:dyDescent="0.2">
      <c r="A45" s="437">
        <v>400768</v>
      </c>
      <c r="B45" s="431" t="s">
        <v>652</v>
      </c>
      <c r="C45" s="432" t="s">
        <v>32</v>
      </c>
      <c r="D45" s="436">
        <f>SUMIF(Composições!$B$127:$B$1467,Tabela13[[#This Row],[DESCRIÇÃO ITEM]],Composições!$F$127:$F$1467)-SUMIF($I$6:$I$44,Tabela13[[#This Row],[DESCRIÇÃO ITEM]],$J$6:$J$44)</f>
        <v>2786</v>
      </c>
      <c r="E45" s="436">
        <f>VLOOKUP(Tabela13[[#This Row],[DESCRIÇÃO ITEM]],Insumos!$A$2:$C$203,3,FALSE)</f>
        <v>13.7</v>
      </c>
      <c r="F45" s="436">
        <f>ROUND(Tabela13[[#This Row],[QNT]]*Tabela13[[#This Row],[VL UNI.]],2)</f>
        <v>38168.199999999997</v>
      </c>
    </row>
    <row r="46" spans="1:10" x14ac:dyDescent="0.2">
      <c r="A46" s="435">
        <v>400527</v>
      </c>
      <c r="B46" s="431" t="s">
        <v>536</v>
      </c>
      <c r="C46" s="432" t="s">
        <v>32</v>
      </c>
      <c r="D46" s="436">
        <f>SUMIF(Composições!$B$127:$B$1467,Tabela13[[#This Row],[DESCRIÇÃO ITEM]],Composições!$F$127:$F$1467)-SUMIF($I$6:$I$44,Tabela13[[#This Row],[DESCRIÇÃO ITEM]],$J$6:$J$44)</f>
        <v>297</v>
      </c>
      <c r="E46" s="436">
        <f>VLOOKUP(Tabela13[[#This Row],[DESCRIÇÃO ITEM]],Insumos!$A$2:$C$203,3,FALSE)</f>
        <v>15.07</v>
      </c>
      <c r="F46" s="436">
        <f>ROUND(Tabela13[[#This Row],[QNT]]*Tabela13[[#This Row],[VL UNI.]],2)</f>
        <v>4475.79</v>
      </c>
    </row>
    <row r="47" spans="1:10" x14ac:dyDescent="0.2">
      <c r="A47" s="437">
        <v>402715</v>
      </c>
      <c r="B47" s="431" t="s">
        <v>33</v>
      </c>
      <c r="C47" s="432" t="s">
        <v>32</v>
      </c>
      <c r="D47" s="436">
        <f>SUMIF(Composições!$B$127:$B$1467,Tabela13[[#This Row],[DESCRIÇÃO ITEM]],Composições!$F$127:$F$1467)-SUMIF($I$6:$I$44,Tabela13[[#This Row],[DESCRIÇÃO ITEM]],$J$6:$J$44)</f>
        <v>928</v>
      </c>
      <c r="E47" s="436">
        <f>VLOOKUP(Tabela13[[#This Row],[DESCRIÇÃO ITEM]],Insumos!$A$2:$C$203,3,FALSE)</f>
        <v>13.86</v>
      </c>
      <c r="F47" s="436">
        <f>ROUND(Tabela13[[#This Row],[QNT]]*Tabela13[[#This Row],[VL UNI.]],2)</f>
        <v>12862.08</v>
      </c>
    </row>
    <row r="48" spans="1:10" x14ac:dyDescent="0.2">
      <c r="A48" s="435">
        <v>400618</v>
      </c>
      <c r="B48" s="431" t="s">
        <v>637</v>
      </c>
      <c r="C48" s="432" t="s">
        <v>32</v>
      </c>
      <c r="D48" s="436">
        <f>SUMIF(Composições!$B$127:$B$1467,Tabela13[[#This Row],[DESCRIÇÃO ITEM]],Composições!$F$127:$F$1467)-SUMIF($I$6:$I$44,Tabela13[[#This Row],[DESCRIÇÃO ITEM]],$J$6:$J$44)</f>
        <v>166</v>
      </c>
      <c r="E48" s="436">
        <f>VLOOKUP(Tabela13[[#This Row],[DESCRIÇÃO ITEM]],Insumos!$A$2:$C$203,3,FALSE)</f>
        <v>42.04</v>
      </c>
      <c r="F48" s="436">
        <f>ROUND(Tabela13[[#This Row],[QNT]]*Tabela13[[#This Row],[VL UNI.]],2)</f>
        <v>6978.64</v>
      </c>
    </row>
    <row r="49" spans="1:9" x14ac:dyDescent="0.2">
      <c r="A49" s="438">
        <v>401759</v>
      </c>
      <c r="B49" s="431" t="s">
        <v>752</v>
      </c>
      <c r="C49" s="432" t="s">
        <v>32</v>
      </c>
      <c r="D49" s="436">
        <f>SUMIF(Composições!$B$127:$B$1467,Tabela13[[#This Row],[DESCRIÇÃO ITEM]],Composições!$F$127:$F$1467)-SUMIF($I$6:$I$44,Tabela13[[#This Row],[DESCRIÇÃO ITEM]],$J$6:$J$44)</f>
        <v>136</v>
      </c>
      <c r="E49" s="436">
        <f>VLOOKUP(Tabela13[[#This Row],[DESCRIÇÃO ITEM]],Insumos!$A$2:$C$203,3,FALSE)</f>
        <v>25.9</v>
      </c>
      <c r="F49" s="436">
        <f>ROUND(Tabela13[[#This Row],[QNT]]*Tabela13[[#This Row],[VL UNI.]],2)</f>
        <v>3522.4</v>
      </c>
      <c r="I49"/>
    </row>
    <row r="50" spans="1:9" hidden="1" x14ac:dyDescent="0.2">
      <c r="A50" s="435" t="s">
        <v>784</v>
      </c>
      <c r="B50" s="431" t="s">
        <v>647</v>
      </c>
      <c r="C50" s="432" t="s">
        <v>32</v>
      </c>
      <c r="D50" s="436">
        <f>SUMIF(Composições!$B$127:$B$1467,Tabela13[[#This Row],[DESCRIÇÃO ITEM]],Composições!$F$127:$F$1467)-SUMIF($I$6:$I$44,Tabela13[[#This Row],[DESCRIÇÃO ITEM]],$J$6:$J$44)</f>
        <v>0</v>
      </c>
      <c r="E50" s="436">
        <f>VLOOKUP(Tabela13[[#This Row],[DESCRIÇÃO ITEM]],Insumos!$A$2:$C$203,3,FALSE)</f>
        <v>25.87</v>
      </c>
      <c r="F50" s="436">
        <f>ROUND(Tabela13[[#This Row],[QNT]]*Tabela13[[#This Row],[VL UNI.]],2)</f>
        <v>0</v>
      </c>
      <c r="I50"/>
    </row>
    <row r="51" spans="1:9" x14ac:dyDescent="0.2">
      <c r="A51" s="437">
        <v>400508</v>
      </c>
      <c r="B51" s="431" t="s">
        <v>787</v>
      </c>
      <c r="C51" s="432" t="s">
        <v>30</v>
      </c>
      <c r="D51" s="436">
        <f>SUMIF(Composições!$B$127:$B$1467,Tabela13[[#This Row],[DESCRIÇÃO ITEM]],Composições!$F$127:$F$1467)-SUMIF($I$6:$I$44,Tabela13[[#This Row],[DESCRIÇÃO ITEM]],$J$6:$J$44)</f>
        <v>3069</v>
      </c>
      <c r="E51" s="436">
        <f>VLOOKUP(Tabela13[[#This Row],[DESCRIÇÃO ITEM]],Insumos!$A$2:$C$203,3,FALSE)</f>
        <v>157.35</v>
      </c>
      <c r="F51" s="436">
        <f>ROUND(Tabela13[[#This Row],[QNT]]*Tabela13[[#This Row],[VL UNI.]],2)</f>
        <v>482907.15</v>
      </c>
      <c r="I51"/>
    </row>
    <row r="52" spans="1:9" x14ac:dyDescent="0.2">
      <c r="A52" s="435">
        <v>400838</v>
      </c>
      <c r="B52" s="431" t="s">
        <v>788</v>
      </c>
      <c r="C52" s="432" t="s">
        <v>30</v>
      </c>
      <c r="D52" s="436">
        <f>SUMIF(Composições!$B$127:$B$1467,Tabela13[[#This Row],[DESCRIÇÃO ITEM]],Composições!$F$127:$F$1467)-SUMIF($I$6:$I$44,Tabela13[[#This Row],[DESCRIÇÃO ITEM]],$J$6:$J$44)</f>
        <v>324</v>
      </c>
      <c r="E52" s="436">
        <f>VLOOKUP(Tabela13[[#This Row],[DESCRIÇÃO ITEM]],Insumos!$A$2:$C$203,3,FALSE)</f>
        <v>102.38</v>
      </c>
      <c r="F52" s="436">
        <f>ROUND(Tabela13[[#This Row],[QNT]]*Tabela13[[#This Row],[VL UNI.]],2)</f>
        <v>33171.120000000003</v>
      </c>
      <c r="I52"/>
    </row>
    <row r="53" spans="1:9" x14ac:dyDescent="0.2">
      <c r="A53" s="437">
        <v>401484</v>
      </c>
      <c r="B53" s="431" t="s">
        <v>278</v>
      </c>
      <c r="C53" s="432" t="s">
        <v>32</v>
      </c>
      <c r="D53" s="436">
        <f>SUMIF(Composições!$B$127:$B$1467,Tabela13[[#This Row],[DESCRIÇÃO ITEM]],Composições!$F$127:$F$1467)-SUMIF($I$6:$I$44,Tabela13[[#This Row],[DESCRIÇÃO ITEM]],$J$6:$J$44)</f>
        <v>650</v>
      </c>
      <c r="E53" s="436">
        <f>VLOOKUP(Tabela13[[#This Row],[DESCRIÇÃO ITEM]],Insumos!$A$2:$C$203,3,FALSE)</f>
        <v>255.96</v>
      </c>
      <c r="F53" s="436">
        <f>ROUND(Tabela13[[#This Row],[QNT]]*Tabela13[[#This Row],[VL UNI.]],2)</f>
        <v>166374</v>
      </c>
      <c r="I53"/>
    </row>
    <row r="54" spans="1:9" hidden="1" x14ac:dyDescent="0.2">
      <c r="A54" s="435" t="s">
        <v>784</v>
      </c>
      <c r="B54" s="431" t="s">
        <v>112</v>
      </c>
      <c r="C54" s="432" t="s">
        <v>32</v>
      </c>
      <c r="D54" s="436">
        <f>SUMIF(Composições!$B$127:$B$1467,Tabela13[[#This Row],[DESCRIÇÃO ITEM]],Composições!$F$127:$F$1467)-SUMIF($I$6:$I$44,Tabela13[[#This Row],[DESCRIÇÃO ITEM]],$J$6:$J$44)</f>
        <v>0</v>
      </c>
      <c r="E54" s="436">
        <f>VLOOKUP(Tabela13[[#This Row],[DESCRIÇÃO ITEM]],Insumos!$A$2:$C$203,3,FALSE)</f>
        <v>87.74</v>
      </c>
      <c r="F54" s="436">
        <f>ROUND(Tabela13[[#This Row],[QNT]]*Tabela13[[#This Row],[VL UNI.]],2)</f>
        <v>0</v>
      </c>
      <c r="I54"/>
    </row>
    <row r="55" spans="1:9" hidden="1" x14ac:dyDescent="0.2">
      <c r="A55" s="437" t="s">
        <v>784</v>
      </c>
      <c r="B55" s="431" t="s">
        <v>754</v>
      </c>
      <c r="C55" s="432" t="s">
        <v>32</v>
      </c>
      <c r="D55" s="436">
        <f>SUMIF(Composições!$B$127:$B$1467,Tabela13[[#This Row],[DESCRIÇÃO ITEM]],Composições!$F$127:$F$1467)-SUMIF($I$6:$I$44,Tabela13[[#This Row],[DESCRIÇÃO ITEM]],$J$6:$J$44)</f>
        <v>0</v>
      </c>
      <c r="E55" s="436">
        <f>VLOOKUP(Tabela13[[#This Row],[DESCRIÇÃO ITEM]],Insumos!$A$2:$C$203,3,FALSE)</f>
        <v>31.79</v>
      </c>
      <c r="F55" s="436">
        <f>ROUND(Tabela13[[#This Row],[QNT]]*Tabela13[[#This Row],[VL UNI.]],2)</f>
        <v>0</v>
      </c>
      <c r="I55"/>
    </row>
    <row r="56" spans="1:9" hidden="1" x14ac:dyDescent="0.2">
      <c r="A56" s="435">
        <v>402258</v>
      </c>
      <c r="B56" s="431" t="s">
        <v>786</v>
      </c>
      <c r="C56" s="432" t="s">
        <v>32</v>
      </c>
      <c r="D56" s="436">
        <f>SUMIF(Composições!$B$127:$B$1467,Tabela13[[#This Row],[DESCRIÇÃO ITEM]],Composições!$F$127:$F$1467)-SUMIF($I$6:$I$44,Tabela13[[#This Row],[DESCRIÇÃO ITEM]],$J$6:$J$44)</f>
        <v>0</v>
      </c>
      <c r="E56" s="436">
        <f>VLOOKUP(Tabela13[[#This Row],[DESCRIÇÃO ITEM]],Insumos!$A$2:$C$203,3,FALSE)</f>
        <v>341.44</v>
      </c>
      <c r="F56" s="436">
        <f>ROUND(Tabela13[[#This Row],[QNT]]*Tabela13[[#This Row],[VL UNI.]],2)</f>
        <v>0</v>
      </c>
      <c r="I56"/>
    </row>
    <row r="57" spans="1:9" hidden="1" x14ac:dyDescent="0.2">
      <c r="A57" s="437" t="s">
        <v>784</v>
      </c>
      <c r="B57" s="431" t="s">
        <v>455</v>
      </c>
      <c r="C57" s="432" t="s">
        <v>32</v>
      </c>
      <c r="D57" s="436">
        <f>SUMIF(Composições!$B$127:$B$1467,Tabela13[[#This Row],[DESCRIÇÃO ITEM]],Composições!$F$127:$F$1467)-SUMIF($I$6:$I$44,Tabela13[[#This Row],[DESCRIÇÃO ITEM]],$J$6:$J$44)</f>
        <v>0</v>
      </c>
      <c r="E57" s="436">
        <f>VLOOKUP(Tabela13[[#This Row],[DESCRIÇÃO ITEM]],Insumos!$A$2:$C$203,3,FALSE)</f>
        <v>23.38</v>
      </c>
      <c r="F57" s="436">
        <f>ROUND(Tabela13[[#This Row],[QNT]]*Tabela13[[#This Row],[VL UNI.]],2)</f>
        <v>0</v>
      </c>
      <c r="I57"/>
    </row>
    <row r="58" spans="1:9" hidden="1" x14ac:dyDescent="0.2">
      <c r="A58" s="435" t="s">
        <v>784</v>
      </c>
      <c r="B58" s="431" t="s">
        <v>452</v>
      </c>
      <c r="C58" s="432" t="s">
        <v>32</v>
      </c>
      <c r="D58" s="436">
        <f>SUMIF(Composições!$B$127:$B$1467,Tabela13[[#This Row],[DESCRIÇÃO ITEM]],Composições!$F$127:$F$1467)-SUMIF($I$6:$I$44,Tabela13[[#This Row],[DESCRIÇÃO ITEM]],$J$6:$J$44)</f>
        <v>0</v>
      </c>
      <c r="E58" s="436">
        <f>VLOOKUP(Tabela13[[#This Row],[DESCRIÇÃO ITEM]],Insumos!$A$2:$C$203,3,FALSE)</f>
        <v>9.19</v>
      </c>
      <c r="F58" s="436">
        <f>ROUND(Tabela13[[#This Row],[QNT]]*Tabela13[[#This Row],[VL UNI.]],2)</f>
        <v>0</v>
      </c>
      <c r="I58"/>
    </row>
    <row r="59" spans="1:9" hidden="1" x14ac:dyDescent="0.2">
      <c r="A59" s="437" t="s">
        <v>784</v>
      </c>
      <c r="B59" s="431" t="s">
        <v>458</v>
      </c>
      <c r="C59" s="432" t="s">
        <v>32</v>
      </c>
      <c r="D59" s="436">
        <f>SUMIF(Composições!$B$127:$B$1467,Tabela13[[#This Row],[DESCRIÇÃO ITEM]],Composições!$F$127:$F$1467)-SUMIF($I$6:$I$44,Tabela13[[#This Row],[DESCRIÇÃO ITEM]],$J$6:$J$44)</f>
        <v>0</v>
      </c>
      <c r="E59" s="436">
        <f>VLOOKUP(Tabela13[[#This Row],[DESCRIÇÃO ITEM]],Insumos!$A$2:$C$203,3,FALSE)</f>
        <v>66.59</v>
      </c>
      <c r="F59" s="436">
        <f>ROUND(Tabela13[[#This Row],[QNT]]*Tabela13[[#This Row],[VL UNI.]],2)</f>
        <v>0</v>
      </c>
      <c r="I59"/>
    </row>
    <row r="60" spans="1:9" hidden="1" x14ac:dyDescent="0.2">
      <c r="A60" s="435" t="s">
        <v>784</v>
      </c>
      <c r="B60" s="431" t="s">
        <v>638</v>
      </c>
      <c r="C60" s="432" t="s">
        <v>32</v>
      </c>
      <c r="D60" s="436">
        <f>SUMIF(Composições!$B$127:$B$1467,Tabela13[[#This Row],[DESCRIÇÃO ITEM]],Composições!$F$127:$F$1467)-SUMIF($I$6:$I$44,Tabela13[[#This Row],[DESCRIÇÃO ITEM]],$J$6:$J$44)</f>
        <v>0</v>
      </c>
      <c r="E60" s="436">
        <f>VLOOKUP(Tabela13[[#This Row],[DESCRIÇÃO ITEM]],Insumos!$A$2:$C$203,3,FALSE)</f>
        <v>17.07</v>
      </c>
      <c r="F60" s="436">
        <f>ROUND(Tabela13[[#This Row],[QNT]]*Tabela13[[#This Row],[VL UNI.]],2)</f>
        <v>0</v>
      </c>
      <c r="I60"/>
    </row>
    <row r="61" spans="1:9" hidden="1" x14ac:dyDescent="0.2">
      <c r="A61" s="437" t="s">
        <v>784</v>
      </c>
      <c r="B61" s="431" t="s">
        <v>295</v>
      </c>
      <c r="C61" s="432" t="s">
        <v>32</v>
      </c>
      <c r="D61" s="436">
        <f>SUMIF(Composições!$B$127:$B$1467,Tabela13[[#This Row],[DESCRIÇÃO ITEM]],Composições!$F$127:$F$1467)-SUMIF($I$6:$I$44,Tabela13[[#This Row],[DESCRIÇÃO ITEM]],$J$6:$J$44)</f>
        <v>0</v>
      </c>
      <c r="E61" s="436">
        <f>VLOOKUP(Tabela13[[#This Row],[DESCRIÇÃO ITEM]],Insumos!$A$2:$C$203,3,FALSE)</f>
        <v>17.07</v>
      </c>
      <c r="F61" s="436">
        <f>ROUND(Tabela13[[#This Row],[QNT]]*Tabela13[[#This Row],[VL UNI.]],2)</f>
        <v>0</v>
      </c>
      <c r="I61"/>
    </row>
    <row r="62" spans="1:9" hidden="1" x14ac:dyDescent="0.2">
      <c r="A62" s="435" t="s">
        <v>784</v>
      </c>
      <c r="B62" s="431" t="s">
        <v>589</v>
      </c>
      <c r="C62" s="432" t="s">
        <v>32</v>
      </c>
      <c r="D62" s="436">
        <f>SUMIF(Composições!$B$127:$B$1467,Tabela13[[#This Row],[DESCRIÇÃO ITEM]],Composições!$F$127:$F$1467)-SUMIF($I$6:$I$44,Tabela13[[#This Row],[DESCRIÇÃO ITEM]],$J$6:$J$44)</f>
        <v>0</v>
      </c>
      <c r="E62" s="436">
        <f>VLOOKUP(Tabela13[[#This Row],[DESCRIÇÃO ITEM]],Insumos!$A$2:$C$203,3,FALSE)</f>
        <v>66.59</v>
      </c>
      <c r="F62" s="436">
        <f>ROUND(Tabela13[[#This Row],[QNT]]*Tabela13[[#This Row],[VL UNI.]],2)</f>
        <v>0</v>
      </c>
      <c r="I62"/>
    </row>
    <row r="63" spans="1:9" hidden="1" x14ac:dyDescent="0.2">
      <c r="A63" s="437" t="s">
        <v>784</v>
      </c>
      <c r="B63" s="431" t="s">
        <v>456</v>
      </c>
      <c r="C63" s="432" t="s">
        <v>32</v>
      </c>
      <c r="D63" s="436">
        <f>SUMIF(Composições!$B$127:$B$1467,Tabela13[[#This Row],[DESCRIÇÃO ITEM]],Composições!$F$127:$F$1467)-SUMIF($I$6:$I$44,Tabela13[[#This Row],[DESCRIÇÃO ITEM]],$J$6:$J$44)</f>
        <v>0</v>
      </c>
      <c r="E63" s="436">
        <f>VLOOKUP(Tabela13[[#This Row],[DESCRIÇÃO ITEM]],Insumos!$A$2:$C$203,3,FALSE)</f>
        <v>35.450000000000003</v>
      </c>
      <c r="F63" s="436">
        <f>ROUND(Tabela13[[#This Row],[QNT]]*Tabela13[[#This Row],[VL UNI.]],2)</f>
        <v>0</v>
      </c>
    </row>
    <row r="64" spans="1:9" hidden="1" x14ac:dyDescent="0.2">
      <c r="A64" s="435" t="s">
        <v>784</v>
      </c>
      <c r="B64" s="431" t="s">
        <v>454</v>
      </c>
      <c r="C64" s="432" t="s">
        <v>32</v>
      </c>
      <c r="D64" s="436">
        <f>SUMIF(Composições!$B$127:$B$1467,Tabela13[[#This Row],[DESCRIÇÃO ITEM]],Composições!$F$127:$F$1467)-SUMIF($I$6:$I$44,Tabela13[[#This Row],[DESCRIÇÃO ITEM]],$J$6:$J$44)</f>
        <v>0</v>
      </c>
      <c r="E64" s="436">
        <f>VLOOKUP(Tabela13[[#This Row],[DESCRIÇÃO ITEM]],Insumos!$A$2:$C$203,3,FALSE)</f>
        <v>25.03</v>
      </c>
      <c r="F64" s="436">
        <f>ROUND(Tabela13[[#This Row],[QNT]]*Tabela13[[#This Row],[VL UNI.]],2)</f>
        <v>0</v>
      </c>
    </row>
    <row r="65" spans="1:6" x14ac:dyDescent="0.2">
      <c r="A65" s="437">
        <v>400312</v>
      </c>
      <c r="B65" s="431" t="s">
        <v>641</v>
      </c>
      <c r="C65" s="432" t="s">
        <v>32</v>
      </c>
      <c r="D65" s="436">
        <f>SUMIF(Composições!$B$127:$B$1467,Tabela13[[#This Row],[DESCRIÇÃO ITEM]],Composições!$F$127:$F$1467)-SUMIF($I$6:$I$44,Tabela13[[#This Row],[DESCRIÇÃO ITEM]],$J$6:$J$44)</f>
        <v>115</v>
      </c>
      <c r="E65" s="436">
        <f>VLOOKUP(Tabela13[[#This Row],[DESCRIÇÃO ITEM]],Insumos!$A$2:$C$203,3,FALSE)</f>
        <v>11.54</v>
      </c>
      <c r="F65" s="436">
        <f>ROUND(Tabela13[[#This Row],[QNT]]*Tabela13[[#This Row],[VL UNI.]],2)</f>
        <v>1327.1</v>
      </c>
    </row>
    <row r="66" spans="1:6" x14ac:dyDescent="0.2">
      <c r="A66" s="435">
        <v>401049</v>
      </c>
      <c r="B66" s="431" t="s">
        <v>642</v>
      </c>
      <c r="C66" s="432" t="s">
        <v>32</v>
      </c>
      <c r="D66" s="436">
        <f>SUMIF(Composições!$B$127:$B$1467,Tabela13[[#This Row],[DESCRIÇÃO ITEM]],Composições!$F$127:$F$1467)-SUMIF($I$6:$I$44,Tabela13[[#This Row],[DESCRIÇÃO ITEM]],$J$6:$J$44)</f>
        <v>2</v>
      </c>
      <c r="E66" s="436">
        <f>VLOOKUP(Tabela13[[#This Row],[DESCRIÇÃO ITEM]],Insumos!$A$2:$C$203,3,FALSE)</f>
        <v>11.54</v>
      </c>
      <c r="F66" s="436">
        <f>ROUND(Tabela13[[#This Row],[QNT]]*Tabela13[[#This Row],[VL UNI.]],2)</f>
        <v>23.08</v>
      </c>
    </row>
    <row r="67" spans="1:6" x14ac:dyDescent="0.2">
      <c r="A67" s="437">
        <v>401784</v>
      </c>
      <c r="B67" s="431" t="s">
        <v>643</v>
      </c>
      <c r="C67" s="432" t="s">
        <v>32</v>
      </c>
      <c r="D67" s="436">
        <f>SUMIF(Composições!$B$127:$B$1467,Tabela13[[#This Row],[DESCRIÇÃO ITEM]],Composições!$F$127:$F$1467)-SUMIF($I$6:$I$44,Tabela13[[#This Row],[DESCRIÇÃO ITEM]],$J$6:$J$44)</f>
        <v>17</v>
      </c>
      <c r="E67" s="436">
        <f>VLOOKUP(Tabela13[[#This Row],[DESCRIÇÃO ITEM]],Insumos!$A$2:$C$203,3,FALSE)</f>
        <v>11.54</v>
      </c>
      <c r="F67" s="436">
        <f>ROUND(Tabela13[[#This Row],[QNT]]*Tabela13[[#This Row],[VL UNI.]],2)</f>
        <v>196.18</v>
      </c>
    </row>
    <row r="68" spans="1:6" x14ac:dyDescent="0.2">
      <c r="A68" s="435">
        <v>400329</v>
      </c>
      <c r="B68" s="431" t="s">
        <v>644</v>
      </c>
      <c r="C68" s="432" t="s">
        <v>32</v>
      </c>
      <c r="D68" s="436">
        <f>SUMIF(Composições!$B$127:$B$1467,Tabela13[[#This Row],[DESCRIÇÃO ITEM]],Composições!$F$127:$F$1467)-SUMIF($I$6:$I$44,Tabela13[[#This Row],[DESCRIÇÃO ITEM]],$J$6:$J$44)</f>
        <v>32</v>
      </c>
      <c r="E68" s="436">
        <f>VLOOKUP(Tabela13[[#This Row],[DESCRIÇÃO ITEM]],Insumos!$A$2:$C$203,3,FALSE)</f>
        <v>11.54</v>
      </c>
      <c r="F68" s="436">
        <f>ROUND(Tabela13[[#This Row],[QNT]]*Tabela13[[#This Row],[VL UNI.]],2)</f>
        <v>369.28</v>
      </c>
    </row>
    <row r="69" spans="1:6" hidden="1" x14ac:dyDescent="0.2">
      <c r="A69" s="437">
        <v>402118</v>
      </c>
      <c r="B69" s="431" t="s">
        <v>274</v>
      </c>
      <c r="C69" s="432" t="s">
        <v>32</v>
      </c>
      <c r="D69" s="436">
        <f>SUMIF(Composições!$B$127:$B$1467,Tabela13[[#This Row],[DESCRIÇÃO ITEM]],Composições!$F$127:$F$1467)-SUMIF($I$6:$I$44,Tabela13[[#This Row],[DESCRIÇÃO ITEM]],$J$6:$J$44)</f>
        <v>0</v>
      </c>
      <c r="E69" s="436">
        <f>VLOOKUP(Tabela13[[#This Row],[DESCRIÇÃO ITEM]],Insumos!$A$2:$C$203,3,FALSE)</f>
        <v>64.5</v>
      </c>
      <c r="F69" s="436">
        <f>ROUND(Tabela13[[#This Row],[QNT]]*Tabela13[[#This Row],[VL UNI.]],2)</f>
        <v>0</v>
      </c>
    </row>
    <row r="70" spans="1:6" x14ac:dyDescent="0.2">
      <c r="A70" s="435" t="s">
        <v>796</v>
      </c>
      <c r="B70" s="431" t="s">
        <v>283</v>
      </c>
      <c r="C70" s="432" t="s">
        <v>32</v>
      </c>
      <c r="D70" s="436">
        <f>SUMIF(Composições!$B$127:$B$1467,Tabela13[[#This Row],[DESCRIÇÃO ITEM]],Composições!$F$127:$F$1467)-SUMIF($I$6:$I$44,Tabela13[[#This Row],[DESCRIÇÃO ITEM]],$J$6:$J$44)</f>
        <v>34</v>
      </c>
      <c r="E70" s="436">
        <f>VLOOKUP(Tabela13[[#This Row],[DESCRIÇÃO ITEM]],Insumos!$A$2:$C$203,3,FALSE)</f>
        <v>23.38</v>
      </c>
      <c r="F70" s="436">
        <f>ROUND(Tabela13[[#This Row],[QNT]]*Tabela13[[#This Row],[VL UNI.]],2)</f>
        <v>794.92</v>
      </c>
    </row>
    <row r="71" spans="1:6" hidden="1" x14ac:dyDescent="0.2">
      <c r="A71" s="437" t="s">
        <v>784</v>
      </c>
      <c r="B71" s="431" t="s">
        <v>591</v>
      </c>
      <c r="C71" s="432" t="s">
        <v>32</v>
      </c>
      <c r="D71" s="436">
        <f>SUMIF(Composições!$B$127:$B$1467,Tabela13[[#This Row],[DESCRIÇÃO ITEM]],Composições!$F$127:$F$1467)-SUMIF($I$6:$I$44,Tabela13[[#This Row],[DESCRIÇÃO ITEM]],$J$6:$J$44)</f>
        <v>0</v>
      </c>
      <c r="E71" s="436">
        <f>VLOOKUP(Tabela13[[#This Row],[DESCRIÇÃO ITEM]],Insumos!$A$2:$C$203,3,FALSE)</f>
        <v>11.12</v>
      </c>
      <c r="F71" s="436">
        <f>ROUND(Tabela13[[#This Row],[QNT]]*Tabela13[[#This Row],[VL UNI.]],2)</f>
        <v>0</v>
      </c>
    </row>
    <row r="72" spans="1:6" hidden="1" x14ac:dyDescent="0.2">
      <c r="A72" s="435" t="s">
        <v>784</v>
      </c>
      <c r="B72" s="431" t="s">
        <v>590</v>
      </c>
      <c r="C72" s="432" t="s">
        <v>32</v>
      </c>
      <c r="D72" s="436">
        <f>SUMIF(Composições!$B$127:$B$1467,Tabela13[[#This Row],[DESCRIÇÃO ITEM]],Composições!$F$127:$F$1467)-SUMIF($I$6:$I$44,Tabela13[[#This Row],[DESCRIÇÃO ITEM]],$J$6:$J$44)</f>
        <v>0</v>
      </c>
      <c r="E72" s="436">
        <f>VLOOKUP(Tabela13[[#This Row],[DESCRIÇÃO ITEM]],Insumos!$A$2:$C$203,3,FALSE)</f>
        <v>21.19</v>
      </c>
      <c r="F72" s="436">
        <f>ROUND(Tabela13[[#This Row],[QNT]]*Tabela13[[#This Row],[VL UNI.]],2)</f>
        <v>0</v>
      </c>
    </row>
    <row r="73" spans="1:6" x14ac:dyDescent="0.2">
      <c r="A73" s="437">
        <v>400609</v>
      </c>
      <c r="B73" s="431" t="s">
        <v>281</v>
      </c>
      <c r="C73" s="432" t="s">
        <v>32</v>
      </c>
      <c r="D73" s="436">
        <f>SUMIF(Composições!$B$127:$B$1467,Tabela13[[#This Row],[DESCRIÇÃO ITEM]],Composições!$F$127:$F$1467)-SUMIF($I$6:$I$44,Tabela13[[#This Row],[DESCRIÇÃO ITEM]],$J$6:$J$44)</f>
        <v>580</v>
      </c>
      <c r="E73" s="436">
        <f>VLOOKUP(Tabela13[[#This Row],[DESCRIÇÃO ITEM]],Insumos!$A$2:$C$203,3,FALSE)</f>
        <v>24.72</v>
      </c>
      <c r="F73" s="436">
        <f>ROUND(Tabela13[[#This Row],[QNT]]*Tabela13[[#This Row],[VL UNI.]],2)</f>
        <v>14337.6</v>
      </c>
    </row>
    <row r="74" spans="1:6" x14ac:dyDescent="0.2">
      <c r="A74" s="435">
        <v>400142</v>
      </c>
      <c r="B74" s="431" t="s">
        <v>34</v>
      </c>
      <c r="C74" s="432" t="s">
        <v>32</v>
      </c>
      <c r="D74" s="436">
        <f>SUMIF(Composições!$B$127:$B$1467,Tabela13[[#This Row],[DESCRIÇÃO ITEM]],Composições!$F$127:$F$1467)-SUMIF($I$6:$I$44,Tabela13[[#This Row],[DESCRIÇÃO ITEM]],$J$6:$J$44)</f>
        <v>166</v>
      </c>
      <c r="E74" s="436">
        <f>VLOOKUP(Tabela13[[#This Row],[DESCRIÇÃO ITEM]],Insumos!$A$2:$C$203,3,FALSE)</f>
        <v>59.75</v>
      </c>
      <c r="F74" s="436">
        <f>ROUND(Tabela13[[#This Row],[QNT]]*Tabela13[[#This Row],[VL UNI.]],2)</f>
        <v>9918.5</v>
      </c>
    </row>
    <row r="75" spans="1:6" hidden="1" x14ac:dyDescent="0.2">
      <c r="A75" s="437" t="s">
        <v>784</v>
      </c>
      <c r="B75" s="431" t="s">
        <v>386</v>
      </c>
      <c r="C75" s="432" t="s">
        <v>32</v>
      </c>
      <c r="D75" s="436">
        <f>SUMIF(Composições!$B$127:$B$1467,Tabela13[[#This Row],[DESCRIÇÃO ITEM]],Composições!$F$127:$F$1467)-SUMIF($I$6:$I$44,Tabela13[[#This Row],[DESCRIÇÃO ITEM]],$J$6:$J$44)</f>
        <v>0</v>
      </c>
      <c r="E75" s="436">
        <f>VLOOKUP(Tabela13[[#This Row],[DESCRIÇÃO ITEM]],Insumos!$A$2:$C$203,3,FALSE)</f>
        <v>5.31</v>
      </c>
      <c r="F75" s="436">
        <f>ROUND(Tabela13[[#This Row],[QNT]]*Tabela13[[#This Row],[VL UNI.]],2)</f>
        <v>0</v>
      </c>
    </row>
    <row r="76" spans="1:6" x14ac:dyDescent="0.2">
      <c r="A76" s="435">
        <v>400528</v>
      </c>
      <c r="B76" s="431" t="s">
        <v>645</v>
      </c>
      <c r="C76" s="432" t="s">
        <v>32</v>
      </c>
      <c r="D76" s="436">
        <f>SUMIF(Composições!$B$127:$B$1467,Tabela13[[#This Row],[DESCRIÇÃO ITEM]],Composições!$F$127:$F$1467)-SUMIF($I$6:$I$44,Tabela13[[#This Row],[DESCRIÇÃO ITEM]],$J$6:$J$44)</f>
        <v>3173</v>
      </c>
      <c r="E76" s="436">
        <f>VLOOKUP(Tabela13[[#This Row],[DESCRIÇÃO ITEM]],Insumos!$A$2:$C$203,3,FALSE)</f>
        <v>15.99</v>
      </c>
      <c r="F76" s="436">
        <f>ROUND(Tabela13[[#This Row],[QNT]]*Tabela13[[#This Row],[VL UNI.]],2)</f>
        <v>50736.27</v>
      </c>
    </row>
    <row r="77" spans="1:6" x14ac:dyDescent="0.2">
      <c r="A77" s="437">
        <v>400889</v>
      </c>
      <c r="B77" s="431" t="s">
        <v>653</v>
      </c>
      <c r="C77" s="432" t="s">
        <v>32</v>
      </c>
      <c r="D77" s="436">
        <f>SUMIF(Composições!$B$127:$B$1467,Tabela13[[#This Row],[DESCRIÇÃO ITEM]],Composições!$F$127:$F$1467)-SUMIF($I$6:$I$44,Tabela13[[#This Row],[DESCRIÇÃO ITEM]],$J$6:$J$44)</f>
        <v>455</v>
      </c>
      <c r="E77" s="436">
        <f>VLOOKUP(Tabela13[[#This Row],[DESCRIÇÃO ITEM]],Insumos!$A$2:$C$203,3,FALSE)</f>
        <v>140</v>
      </c>
      <c r="F77" s="436">
        <f>ROUND(Tabela13[[#This Row],[QNT]]*Tabela13[[#This Row],[VL UNI.]],2)</f>
        <v>63700</v>
      </c>
    </row>
    <row r="78" spans="1:6" hidden="1" x14ac:dyDescent="0.2">
      <c r="A78" s="435" t="s">
        <v>784</v>
      </c>
      <c r="B78" s="431" t="s">
        <v>238</v>
      </c>
      <c r="C78" s="432" t="s">
        <v>32</v>
      </c>
      <c r="D78" s="436">
        <f>SUMIF(Composições!$B$127:$B$1467,Tabela13[[#This Row],[DESCRIÇÃO ITEM]],Composições!$F$127:$F$1467)-SUMIF($I$6:$I$44,Tabela13[[#This Row],[DESCRIÇÃO ITEM]],$J$6:$J$44)</f>
        <v>0</v>
      </c>
      <c r="E78" s="436">
        <f>VLOOKUP(Tabela13[[#This Row],[DESCRIÇÃO ITEM]],Insumos!$A$2:$C$203,3,FALSE)</f>
        <v>3.4</v>
      </c>
      <c r="F78" s="436">
        <f>ROUND(Tabela13[[#This Row],[QNT]]*Tabela13[[#This Row],[VL UNI.]],2)</f>
        <v>0</v>
      </c>
    </row>
    <row r="79" spans="1:6" hidden="1" x14ac:dyDescent="0.2">
      <c r="A79" s="437" t="s">
        <v>784</v>
      </c>
      <c r="B79" s="431" t="s">
        <v>390</v>
      </c>
      <c r="C79" s="432" t="s">
        <v>32</v>
      </c>
      <c r="D79" s="436">
        <f>SUMIF(Composições!$B$127:$B$1467,Tabela13[[#This Row],[DESCRIÇÃO ITEM]],Composições!$F$127:$F$1467)-SUMIF($I$6:$I$44,Tabela13[[#This Row],[DESCRIÇÃO ITEM]],$J$6:$J$44)</f>
        <v>0</v>
      </c>
      <c r="E79" s="436">
        <f>VLOOKUP(Tabela13[[#This Row],[DESCRIÇÃO ITEM]],Insumos!$A$2:$C$203,3,FALSE)</f>
        <v>22.16</v>
      </c>
      <c r="F79" s="436">
        <f>ROUND(Tabela13[[#This Row],[QNT]]*Tabela13[[#This Row],[VL UNI.]],2)</f>
        <v>0</v>
      </c>
    </row>
    <row r="80" spans="1:6" x14ac:dyDescent="0.2">
      <c r="A80" s="435">
        <v>401237</v>
      </c>
      <c r="B80" s="431" t="s">
        <v>639</v>
      </c>
      <c r="C80" s="432" t="s">
        <v>32</v>
      </c>
      <c r="D80" s="436">
        <f>SUMIF(Composições!$B$127:$B$1467,Tabela13[[#This Row],[DESCRIÇÃO ITEM]],Composições!$F$127:$F$1467)-SUMIF($I$6:$I$44,Tabela13[[#This Row],[DESCRIÇÃO ITEM]],$J$6:$J$44)</f>
        <v>1393</v>
      </c>
      <c r="E80" s="436">
        <f>VLOOKUP(Tabela13[[#This Row],[DESCRIÇÃO ITEM]],Insumos!$A$2:$C$203,3,FALSE)</f>
        <v>105.07</v>
      </c>
      <c r="F80" s="436">
        <f>ROUND(Tabela13[[#This Row],[QNT]]*Tabela13[[#This Row],[VL UNI.]],2)</f>
        <v>146362.51</v>
      </c>
    </row>
    <row r="81" spans="1:6" hidden="1" x14ac:dyDescent="0.2">
      <c r="A81" s="437" t="s">
        <v>784</v>
      </c>
      <c r="B81" s="431" t="s">
        <v>45</v>
      </c>
      <c r="C81" s="432" t="s">
        <v>32</v>
      </c>
      <c r="D81" s="436">
        <f>SUMIF(Composições!$B$127:$B$1467,Tabela13[[#This Row],[DESCRIÇÃO ITEM]],Composições!$F$127:$F$1467)-SUMIF($I$6:$I$44,Tabela13[[#This Row],[DESCRIÇÃO ITEM]],$J$6:$J$44)</f>
        <v>0</v>
      </c>
      <c r="E81" s="436">
        <f>VLOOKUP(Tabela13[[#This Row],[DESCRIÇÃO ITEM]],Insumos!$A$2:$C$203,3,FALSE)</f>
        <v>12.51</v>
      </c>
      <c r="F81" s="436">
        <f>ROUND(Tabela13[[#This Row],[QNT]]*Tabela13[[#This Row],[VL UNI.]],2)</f>
        <v>0</v>
      </c>
    </row>
    <row r="82" spans="1:6" x14ac:dyDescent="0.2">
      <c r="A82" s="435">
        <v>400111</v>
      </c>
      <c r="B82" s="431" t="s">
        <v>286</v>
      </c>
      <c r="C82" s="432" t="s">
        <v>32</v>
      </c>
      <c r="D82" s="436">
        <f>SUMIF(Composições!$B$127:$B$1467,Tabela13[[#This Row],[DESCRIÇÃO ITEM]],Composições!$F$127:$F$1467)-SUMIF($I$6:$I$44,Tabela13[[#This Row],[DESCRIÇÃO ITEM]],$J$6:$J$44)</f>
        <v>475</v>
      </c>
      <c r="E82" s="436">
        <f>VLOOKUP(Tabela13[[#This Row],[DESCRIÇÃO ITEM]],Insumos!$A$2:$C$203,3,FALSE)</f>
        <v>34.549999999999997</v>
      </c>
      <c r="F82" s="436">
        <f>ROUND(Tabela13[[#This Row],[QNT]]*Tabela13[[#This Row],[VL UNI.]],2)</f>
        <v>16411.25</v>
      </c>
    </row>
    <row r="83" spans="1:6" hidden="1" x14ac:dyDescent="0.2">
      <c r="A83" s="437">
        <v>400129</v>
      </c>
      <c r="B83" s="431" t="s">
        <v>351</v>
      </c>
      <c r="C83" s="432" t="s">
        <v>32</v>
      </c>
      <c r="D83" s="436">
        <f>SUMIF(Composições!$B$127:$B$1467,Tabela13[[#This Row],[DESCRIÇÃO ITEM]],Composições!$F$127:$F$1467)-SUMIF($I$6:$I$44,Tabela13[[#This Row],[DESCRIÇÃO ITEM]],$J$6:$J$44)</f>
        <v>0</v>
      </c>
      <c r="E83" s="436">
        <f>VLOOKUP(Tabela13[[#This Row],[DESCRIÇÃO ITEM]],Insumos!$A$2:$C$203,3,FALSE)</f>
        <v>90</v>
      </c>
      <c r="F83" s="436">
        <f>ROUND(Tabela13[[#This Row],[QNT]]*Tabela13[[#This Row],[VL UNI.]],2)</f>
        <v>0</v>
      </c>
    </row>
    <row r="84" spans="1:6" x14ac:dyDescent="0.2">
      <c r="A84" s="435">
        <v>401659</v>
      </c>
      <c r="B84" s="431" t="s">
        <v>709</v>
      </c>
      <c r="C84" s="432" t="s">
        <v>32</v>
      </c>
      <c r="D84" s="436">
        <f>SUMIF(Composições!$B$127:$B$1467,Tabela13[[#This Row],[DESCRIÇÃO ITEM]],Composições!$F$127:$F$1467)-SUMIF($I$6:$I$44,Tabela13[[#This Row],[DESCRIÇÃO ITEM]],$J$6:$J$44)</f>
        <v>580</v>
      </c>
      <c r="E84" s="436">
        <f>VLOOKUP(Tabela13[[#This Row],[DESCRIÇÃO ITEM]],Insumos!$A$2:$C$203,3,FALSE)</f>
        <v>178.45</v>
      </c>
      <c r="F84" s="436">
        <f>ROUND(Tabela13[[#This Row],[QNT]]*Tabela13[[#This Row],[VL UNI.]],2)</f>
        <v>103501</v>
      </c>
    </row>
    <row r="85" spans="1:6" hidden="1" x14ac:dyDescent="0.2">
      <c r="A85" s="437">
        <v>400136</v>
      </c>
      <c r="B85" s="431" t="s">
        <v>277</v>
      </c>
      <c r="C85" s="432" t="s">
        <v>32</v>
      </c>
      <c r="D85" s="436">
        <f>SUMIF(Composições!$B$127:$B$1467,Tabela13[[#This Row],[DESCRIÇÃO ITEM]],Composições!$F$127:$F$1467)-SUMIF($I$6:$I$44,Tabela13[[#This Row],[DESCRIÇÃO ITEM]],$J$6:$J$44)</f>
        <v>0</v>
      </c>
      <c r="E85" s="436">
        <f>VLOOKUP(Tabela13[[#This Row],[DESCRIÇÃO ITEM]],Insumos!$A$2:$C$203,3,FALSE)</f>
        <v>33.85</v>
      </c>
      <c r="F85" s="436">
        <f>ROUND(Tabela13[[#This Row],[QNT]]*Tabela13[[#This Row],[VL UNI.]],2)</f>
        <v>0</v>
      </c>
    </row>
    <row r="86" spans="1:6" hidden="1" x14ac:dyDescent="0.2">
      <c r="A86" s="435" t="s">
        <v>784</v>
      </c>
      <c r="B86" s="431" t="s">
        <v>287</v>
      </c>
      <c r="C86" s="432" t="s">
        <v>32</v>
      </c>
      <c r="D86" s="436">
        <f>SUMIF(Composições!$B$127:$B$1467,Tabela13[[#This Row],[DESCRIÇÃO ITEM]],Composições!$F$127:$F$1467)-SUMIF($I$6:$I$44,Tabela13[[#This Row],[DESCRIÇÃO ITEM]],$J$6:$J$44)</f>
        <v>0</v>
      </c>
      <c r="E86" s="436">
        <f>VLOOKUP(Tabela13[[#This Row],[DESCRIÇÃO ITEM]],Insumos!$A$2:$C$203,3,FALSE)</f>
        <v>14.81</v>
      </c>
      <c r="F86" s="436">
        <f>ROUND(Tabela13[[#This Row],[QNT]]*Tabela13[[#This Row],[VL UNI.]],2)</f>
        <v>0</v>
      </c>
    </row>
    <row r="87" spans="1:6" x14ac:dyDescent="0.2">
      <c r="A87" s="437">
        <v>405175</v>
      </c>
      <c r="B87" s="431" t="s">
        <v>705</v>
      </c>
      <c r="C87" s="432" t="s">
        <v>32</v>
      </c>
      <c r="D87" s="436">
        <f>SUMIF(Composições!$B$127:$B$1467,Tabela13[[#This Row],[DESCRIÇÃO ITEM]],Composições!$F$127:$F$1467)-SUMIF($I$6:$I$44,Tabela13[[#This Row],[DESCRIÇÃO ITEM]],$J$6:$J$44)</f>
        <v>2567</v>
      </c>
      <c r="E87" s="436">
        <f>VLOOKUP(Tabela13[[#This Row],[DESCRIÇÃO ITEM]],Insumos!$A$2:$C$203,3,FALSE)</f>
        <v>174.02</v>
      </c>
      <c r="F87" s="436">
        <f>ROUND(Tabela13[[#This Row],[QNT]]*Tabela13[[#This Row],[VL UNI.]],2)</f>
        <v>446709.34</v>
      </c>
    </row>
    <row r="88" spans="1:6" hidden="1" x14ac:dyDescent="0.2">
      <c r="A88" s="435" t="s">
        <v>784</v>
      </c>
      <c r="B88" s="431" t="s">
        <v>234</v>
      </c>
      <c r="C88" s="432" t="s">
        <v>32</v>
      </c>
      <c r="D88" s="436">
        <f>SUMIF(Composições!$B$127:$B$1467,Tabela13[[#This Row],[DESCRIÇÃO ITEM]],Composições!$F$127:$F$1467)-SUMIF($I$6:$I$44,Tabela13[[#This Row],[DESCRIÇÃO ITEM]],$J$6:$J$44)</f>
        <v>0</v>
      </c>
      <c r="E88" s="436">
        <f>VLOOKUP(Tabela13[[#This Row],[DESCRIÇÃO ITEM]],Insumos!$A$2:$C$203,3,FALSE)</f>
        <v>70.47</v>
      </c>
      <c r="F88" s="436">
        <f>ROUND(Tabela13[[#This Row],[QNT]]*Tabela13[[#This Row],[VL UNI.]],2)</f>
        <v>0</v>
      </c>
    </row>
    <row r="89" spans="1:6" x14ac:dyDescent="0.2">
      <c r="A89" s="437">
        <v>400140</v>
      </c>
      <c r="B89" s="431" t="s">
        <v>650</v>
      </c>
      <c r="C89" s="432" t="s">
        <v>32</v>
      </c>
      <c r="D89" s="436">
        <f>SUMIF(Composições!$B$127:$B$1467,Tabela13[[#This Row],[DESCRIÇÃO ITEM]],Composições!$F$127:$F$1467)-SUMIF($I$6:$I$44,Tabela13[[#This Row],[DESCRIÇÃO ITEM]],$J$6:$J$44)</f>
        <v>1915</v>
      </c>
      <c r="E89" s="436">
        <f>VLOOKUP(Tabela13[[#This Row],[DESCRIÇÃO ITEM]],Insumos!$A$2:$C$203,3,FALSE)</f>
        <v>9.86</v>
      </c>
      <c r="F89" s="436">
        <f>ROUND(Tabela13[[#This Row],[QNT]]*Tabela13[[#This Row],[VL UNI.]],2)</f>
        <v>18881.900000000001</v>
      </c>
    </row>
    <row r="90" spans="1:6" x14ac:dyDescent="0.2">
      <c r="A90" s="435">
        <v>401597</v>
      </c>
      <c r="B90" s="431" t="s">
        <v>533</v>
      </c>
      <c r="C90" s="432" t="s">
        <v>32</v>
      </c>
      <c r="D90" s="436">
        <f>SUMIF(Composições!$B$127:$B$1467,Tabela13[[#This Row],[DESCRIÇÃO ITEM]],Composições!$F$127:$F$1467)-SUMIF($I$6:$I$44,Tabela13[[#This Row],[DESCRIÇÃO ITEM]],$J$6:$J$44)</f>
        <v>376</v>
      </c>
      <c r="E90" s="436">
        <f>VLOOKUP(Tabela13[[#This Row],[DESCRIÇÃO ITEM]],Insumos!$A$2:$C$203,3,FALSE)</f>
        <v>7.65</v>
      </c>
      <c r="F90" s="436">
        <f>ROUND(Tabela13[[#This Row],[QNT]]*Tabela13[[#This Row],[VL UNI.]],2)</f>
        <v>2876.4</v>
      </c>
    </row>
    <row r="91" spans="1:6" hidden="1" x14ac:dyDescent="0.2">
      <c r="A91" s="437" t="s">
        <v>784</v>
      </c>
      <c r="B91" s="431" t="s">
        <v>710</v>
      </c>
      <c r="C91" s="432" t="s">
        <v>32</v>
      </c>
      <c r="D91" s="436">
        <f>SUMIF(Composições!$B$127:$B$1467,Tabela13[[#This Row],[DESCRIÇÃO ITEM]],Composições!$F$127:$F$1467)-SUMIF($I$6:$I$44,Tabela13[[#This Row],[DESCRIÇÃO ITEM]],$J$6:$J$44)</f>
        <v>0</v>
      </c>
      <c r="E91" s="436">
        <f>VLOOKUP(Tabela13[[#This Row],[DESCRIÇÃO ITEM]],Insumos!$A$2:$C$203,3,FALSE)</f>
        <v>14.35</v>
      </c>
      <c r="F91" s="436">
        <f>ROUND(Tabela13[[#This Row],[QNT]]*Tabela13[[#This Row],[VL UNI.]],2)</f>
        <v>0</v>
      </c>
    </row>
    <row r="92" spans="1:6" x14ac:dyDescent="0.2">
      <c r="A92" s="435">
        <v>401283</v>
      </c>
      <c r="B92" s="431" t="s">
        <v>711</v>
      </c>
      <c r="C92" s="432" t="s">
        <v>32</v>
      </c>
      <c r="D92" s="436">
        <f>SUMIF(Composições!$B$127:$B$1467,Tabela13[[#This Row],[DESCRIÇÃO ITEM]],Composições!$F$127:$F$1467)-SUMIF($I$6:$I$44,Tabela13[[#This Row],[DESCRIÇÃO ITEM]],$J$6:$J$44)</f>
        <v>783</v>
      </c>
      <c r="E92" s="436">
        <f>VLOOKUP(Tabela13[[#This Row],[DESCRIÇÃO ITEM]],Insumos!$A$2:$C$203,3,FALSE)</f>
        <v>26.55</v>
      </c>
      <c r="F92" s="436">
        <f>ROUND(Tabela13[[#This Row],[QNT]]*Tabela13[[#This Row],[VL UNI.]],2)</f>
        <v>20788.650000000001</v>
      </c>
    </row>
    <row r="93" spans="1:6" x14ac:dyDescent="0.2">
      <c r="A93" s="437">
        <v>400878</v>
      </c>
      <c r="B93" s="431" t="s">
        <v>751</v>
      </c>
      <c r="C93" s="432" t="s">
        <v>32</v>
      </c>
      <c r="D93" s="436">
        <f>SUMIF(Composições!$B$127:$B$1467,Tabela13[[#This Row],[DESCRIÇÃO ITEM]],Composições!$F$127:$F$1467)-SUMIF($I$6:$I$44,Tabela13[[#This Row],[DESCRIÇÃO ITEM]],$J$6:$J$44)</f>
        <v>924</v>
      </c>
      <c r="E93" s="436">
        <f>VLOOKUP(Tabela13[[#This Row],[DESCRIÇÃO ITEM]],Insumos!$A$2:$C$203,3,FALSE)</f>
        <v>11.55</v>
      </c>
      <c r="F93" s="436">
        <f>ROUND(Tabela13[[#This Row],[QNT]]*Tabela13[[#This Row],[VL UNI.]],2)</f>
        <v>10672.2</v>
      </c>
    </row>
    <row r="94" spans="1:6" x14ac:dyDescent="0.2">
      <c r="A94" s="435">
        <v>401090</v>
      </c>
      <c r="B94" s="431" t="s">
        <v>535</v>
      </c>
      <c r="C94" s="432" t="s">
        <v>32</v>
      </c>
      <c r="D94" s="436">
        <f>SUMIF(Composições!$B$127:$B$1467,Tabela13[[#This Row],[DESCRIÇÃO ITEM]],Composições!$F$127:$F$1467)-SUMIF($I$6:$I$44,Tabela13[[#This Row],[DESCRIÇÃO ITEM]],$J$6:$J$44)</f>
        <v>206</v>
      </c>
      <c r="E94" s="436">
        <f>VLOOKUP(Tabela13[[#This Row],[DESCRIÇÃO ITEM]],Insumos!$A$2:$C$203,3,FALSE)</f>
        <v>10.34</v>
      </c>
      <c r="F94" s="436">
        <f>ROUND(Tabela13[[#This Row],[QNT]]*Tabela13[[#This Row],[VL UNI.]],2)</f>
        <v>2130.04</v>
      </c>
    </row>
    <row r="95" spans="1:6" hidden="1" x14ac:dyDescent="0.2">
      <c r="A95" s="437" t="s">
        <v>784</v>
      </c>
      <c r="B95" s="431" t="s">
        <v>706</v>
      </c>
      <c r="C95" s="432" t="s">
        <v>32</v>
      </c>
      <c r="D95" s="436">
        <f>SUMIF(Composições!$B$127:$B$1467,Tabela13[[#This Row],[DESCRIÇÃO ITEM]],Composições!$F$127:$F$1467)-SUMIF($I$6:$I$44,Tabela13[[#This Row],[DESCRIÇÃO ITEM]],$J$6:$J$44)</f>
        <v>0</v>
      </c>
      <c r="E95" s="436">
        <f>VLOOKUP(Tabela13[[#This Row],[DESCRIÇÃO ITEM]],Insumos!$A$2:$C$203,3,FALSE)</f>
        <v>20.36</v>
      </c>
      <c r="F95" s="436">
        <f>ROUND(Tabela13[[#This Row],[QNT]]*Tabela13[[#This Row],[VL UNI.]],2)</f>
        <v>0</v>
      </c>
    </row>
    <row r="96" spans="1:6" x14ac:dyDescent="0.2">
      <c r="A96" s="435">
        <v>401105</v>
      </c>
      <c r="B96" s="431" t="s">
        <v>707</v>
      </c>
      <c r="C96" s="432" t="s">
        <v>32</v>
      </c>
      <c r="D96" s="436">
        <f>SUMIF(Composições!$B$127:$B$1467,Tabela13[[#This Row],[DESCRIÇÃO ITEM]],Composições!$F$127:$F$1467)-SUMIF($I$6:$I$44,Tabela13[[#This Row],[DESCRIÇÃO ITEM]],$J$6:$J$44)</f>
        <v>498</v>
      </c>
      <c r="E96" s="436">
        <f>VLOOKUP(Tabela13[[#This Row],[DESCRIÇÃO ITEM]],Insumos!$A$2:$C$203,3,FALSE)</f>
        <v>25.37</v>
      </c>
      <c r="F96" s="436">
        <f>ROUND(Tabela13[[#This Row],[QNT]]*Tabela13[[#This Row],[VL UNI.]],2)</f>
        <v>12634.26</v>
      </c>
    </row>
    <row r="97" spans="1:6" hidden="1" x14ac:dyDescent="0.2">
      <c r="A97" s="437" t="s">
        <v>784</v>
      </c>
      <c r="B97" s="431" t="s">
        <v>655</v>
      </c>
      <c r="C97" s="432" t="s">
        <v>32</v>
      </c>
      <c r="D97" s="436">
        <f>SUMIF(Composições!$B$127:$B$1467,Tabela13[[#This Row],[DESCRIÇÃO ITEM]],Composições!$F$127:$F$1467)-SUMIF($I$6:$I$44,Tabela13[[#This Row],[DESCRIÇÃO ITEM]],$J$6:$J$44)</f>
        <v>0</v>
      </c>
      <c r="E97" s="436">
        <f>VLOOKUP(Tabela13[[#This Row],[DESCRIÇÃO ITEM]],Insumos!$A$2:$C$203,3,FALSE)</f>
        <v>21.53</v>
      </c>
      <c r="F97" s="436">
        <f>ROUND(Tabela13[[#This Row],[QNT]]*Tabela13[[#This Row],[VL UNI.]],2)</f>
        <v>0</v>
      </c>
    </row>
    <row r="98" spans="1:6" hidden="1" x14ac:dyDescent="0.2">
      <c r="A98" s="435" t="s">
        <v>784</v>
      </c>
      <c r="B98" s="431" t="s">
        <v>391</v>
      </c>
      <c r="C98" s="432" t="s">
        <v>32</v>
      </c>
      <c r="D98" s="436">
        <f>SUMIF(Composições!$B$127:$B$1467,Tabela13[[#This Row],[DESCRIÇÃO ITEM]],Composições!$F$127:$F$1467)-SUMIF($I$6:$I$44,Tabela13[[#This Row],[DESCRIÇÃO ITEM]],$J$6:$J$44)</f>
        <v>0</v>
      </c>
      <c r="E98" s="436">
        <f>VLOOKUP(Tabela13[[#This Row],[DESCRIÇÃO ITEM]],Insumos!$A$2:$C$203,3,FALSE)</f>
        <v>3.67</v>
      </c>
      <c r="F98" s="436">
        <f>ROUND(Tabela13[[#This Row],[QNT]]*Tabela13[[#This Row],[VL UNI.]],2)</f>
        <v>0</v>
      </c>
    </row>
    <row r="99" spans="1:6" hidden="1" x14ac:dyDescent="0.2">
      <c r="A99" s="437" t="s">
        <v>784</v>
      </c>
      <c r="B99" s="431" t="s">
        <v>293</v>
      </c>
      <c r="C99" s="432" t="s">
        <v>32</v>
      </c>
      <c r="D99" s="436">
        <f>SUMIF(Composições!$B$127:$B$1467,Tabela13[[#This Row],[DESCRIÇÃO ITEM]],Composições!$F$127:$F$1467)-SUMIF($I$6:$I$44,Tabela13[[#This Row],[DESCRIÇÃO ITEM]],$J$6:$J$44)</f>
        <v>0</v>
      </c>
      <c r="E99" s="436">
        <f>VLOOKUP(Tabela13[[#This Row],[DESCRIÇÃO ITEM]],Insumos!$A$2:$C$203,3,FALSE)</f>
        <v>2.66</v>
      </c>
      <c r="F99" s="436">
        <f>ROUND(Tabela13[[#This Row],[QNT]]*Tabela13[[#This Row],[VL UNI.]],2)</f>
        <v>0</v>
      </c>
    </row>
    <row r="100" spans="1:6" x14ac:dyDescent="0.2">
      <c r="A100" s="435">
        <v>400157</v>
      </c>
      <c r="B100" s="431" t="s">
        <v>48</v>
      </c>
      <c r="C100" s="432" t="s">
        <v>32</v>
      </c>
      <c r="D100" s="436">
        <f>SUMIF(Composições!$B$127:$B$1467,Tabela13[[#This Row],[DESCRIÇÃO ITEM]],Composições!$F$127:$F$1467)-SUMIF($I$6:$I$44,Tabela13[[#This Row],[DESCRIÇÃO ITEM]],$J$6:$J$44)</f>
        <v>580</v>
      </c>
      <c r="E100" s="436">
        <f>VLOOKUP(Tabela13[[#This Row],[DESCRIÇÃO ITEM]],Insumos!$A$2:$C$203,3,FALSE)</f>
        <v>39.39</v>
      </c>
      <c r="F100" s="436">
        <f>ROUND(Tabela13[[#This Row],[QNT]]*Tabela13[[#This Row],[VL UNI.]],2)</f>
        <v>22846.2</v>
      </c>
    </row>
    <row r="101" spans="1:6" hidden="1" x14ac:dyDescent="0.2">
      <c r="A101" s="437" t="s">
        <v>784</v>
      </c>
      <c r="B101" s="431" t="s">
        <v>185</v>
      </c>
      <c r="C101" s="432" t="s">
        <v>32</v>
      </c>
      <c r="D101" s="436">
        <f>SUMIF(Composições!$B$127:$B$1467,Tabela13[[#This Row],[DESCRIÇÃO ITEM]],Composições!$F$127:$F$1467)-SUMIF($I$6:$I$44,Tabela13[[#This Row],[DESCRIÇÃO ITEM]],$J$6:$J$44)</f>
        <v>0</v>
      </c>
      <c r="E101" s="436">
        <f>VLOOKUP(Tabela13[[#This Row],[DESCRIÇÃO ITEM]],Insumos!$A$2:$C$203,3,FALSE)</f>
        <v>76.53</v>
      </c>
      <c r="F101" s="436">
        <f>ROUND(Tabela13[[#This Row],[QNT]]*Tabela13[[#This Row],[VL UNI.]],2)</f>
        <v>0</v>
      </c>
    </row>
    <row r="102" spans="1:6" hidden="1" x14ac:dyDescent="0.2">
      <c r="A102" s="435" t="s">
        <v>784</v>
      </c>
      <c r="B102" s="431" t="s">
        <v>104</v>
      </c>
      <c r="C102" s="432" t="s">
        <v>32</v>
      </c>
      <c r="D102" s="436">
        <f>SUMIF(Composições!$B$127:$B$1467,Tabela13[[#This Row],[DESCRIÇÃO ITEM]],Composições!$F$127:$F$1467)-SUMIF($I$6:$I$44,Tabela13[[#This Row],[DESCRIÇÃO ITEM]],$J$6:$J$44)</f>
        <v>0</v>
      </c>
      <c r="E102" s="436">
        <f>VLOOKUP(Tabela13[[#This Row],[DESCRIÇÃO ITEM]],Insumos!$A$2:$C$203,3,FALSE)</f>
        <v>12.37</v>
      </c>
      <c r="F102" s="436">
        <f>ROUND(Tabela13[[#This Row],[QNT]]*Tabela13[[#This Row],[VL UNI.]],2)</f>
        <v>0</v>
      </c>
    </row>
    <row r="103" spans="1:6" hidden="1" x14ac:dyDescent="0.2">
      <c r="A103" s="437" t="s">
        <v>784</v>
      </c>
      <c r="B103" s="431" t="s">
        <v>573</v>
      </c>
      <c r="C103" s="432" t="s">
        <v>32</v>
      </c>
      <c r="D103" s="436">
        <f>SUMIF(Composições!$B$127:$B$1467,Tabela13[[#This Row],[DESCRIÇÃO ITEM]],Composições!$F$127:$F$1467)-SUMIF($I$6:$I$44,Tabela13[[#This Row],[DESCRIÇÃO ITEM]],$J$6:$J$44)</f>
        <v>0</v>
      </c>
      <c r="E103" s="436">
        <f>VLOOKUP(Tabela13[[#This Row],[DESCRIÇÃO ITEM]],Insumos!$A$2:$C$203,3,FALSE)</f>
        <v>129.51</v>
      </c>
      <c r="F103" s="436">
        <f>ROUND(Tabela13[[#This Row],[QNT]]*Tabela13[[#This Row],[VL UNI.]],2)</f>
        <v>0</v>
      </c>
    </row>
    <row r="104" spans="1:6" hidden="1" x14ac:dyDescent="0.2">
      <c r="A104" s="435" t="s">
        <v>784</v>
      </c>
      <c r="B104" s="431" t="s">
        <v>569</v>
      </c>
      <c r="C104" s="432" t="s">
        <v>32</v>
      </c>
      <c r="D104" s="436">
        <f>SUMIF(Composições!$B$127:$B$1467,Tabela13[[#This Row],[DESCRIÇÃO ITEM]],Composições!$F$127:$F$1467)-SUMIF($I$6:$I$44,Tabela13[[#This Row],[DESCRIÇÃO ITEM]],$J$6:$J$44)</f>
        <v>0</v>
      </c>
      <c r="E104" s="436">
        <f>VLOOKUP(Tabela13[[#This Row],[DESCRIÇÃO ITEM]],Insumos!$A$2:$C$203,3,FALSE)</f>
        <v>91.83</v>
      </c>
      <c r="F104" s="436">
        <f>ROUND(Tabela13[[#This Row],[QNT]]*Tabela13[[#This Row],[VL UNI.]],2)</f>
        <v>0</v>
      </c>
    </row>
    <row r="105" spans="1:6" x14ac:dyDescent="0.2">
      <c r="A105" s="437">
        <v>401235</v>
      </c>
      <c r="B105" s="431" t="s">
        <v>282</v>
      </c>
      <c r="C105" s="432" t="s">
        <v>32</v>
      </c>
      <c r="D105" s="436">
        <f>SUMIF(Composições!$B$127:$B$1467,Tabela13[[#This Row],[DESCRIÇÃO ITEM]],Composições!$F$127:$F$1467)-SUMIF($I$6:$I$44,Tabela13[[#This Row],[DESCRIÇÃO ITEM]],$J$6:$J$44)</f>
        <v>162</v>
      </c>
      <c r="E105" s="436">
        <f>VLOOKUP(Tabela13[[#This Row],[DESCRIÇÃO ITEM]],Insumos!$A$2:$C$203,3,FALSE)</f>
        <v>26.38</v>
      </c>
      <c r="F105" s="436">
        <f>ROUND(Tabela13[[#This Row],[QNT]]*Tabela13[[#This Row],[VL UNI.]],2)</f>
        <v>4273.5600000000004</v>
      </c>
    </row>
    <row r="106" spans="1:6" hidden="1" x14ac:dyDescent="0.2">
      <c r="A106" s="435" t="s">
        <v>784</v>
      </c>
      <c r="B106" s="431" t="s">
        <v>188</v>
      </c>
      <c r="C106" s="432" t="s">
        <v>32</v>
      </c>
      <c r="D106" s="436">
        <f>SUMIF(Composições!$B$127:$B$1467,Tabela13[[#This Row],[DESCRIÇÃO ITEM]],Composições!$F$127:$F$1467)-SUMIF($I$6:$I$44,Tabela13[[#This Row],[DESCRIÇÃO ITEM]],$J$6:$J$44)</f>
        <v>0</v>
      </c>
      <c r="E106" s="436">
        <f>VLOOKUP(Tabela13[[#This Row],[DESCRIÇÃO ITEM]],Insumos!$A$2:$C$203,3,FALSE)</f>
        <v>40.58</v>
      </c>
      <c r="F106" s="436">
        <f>ROUND(Tabela13[[#This Row],[QNT]]*Tabela13[[#This Row],[VL UNI.]],2)</f>
        <v>0</v>
      </c>
    </row>
    <row r="107" spans="1:6" hidden="1" x14ac:dyDescent="0.2">
      <c r="A107" s="437" t="s">
        <v>784</v>
      </c>
      <c r="B107" s="431" t="s">
        <v>186</v>
      </c>
      <c r="C107" s="432" t="s">
        <v>32</v>
      </c>
      <c r="D107" s="436">
        <f>SUMIF(Composições!$B$127:$B$1467,Tabela13[[#This Row],[DESCRIÇÃO ITEM]],Composições!$F$127:$F$1467)-SUMIF($I$6:$I$44,Tabela13[[#This Row],[DESCRIÇÃO ITEM]],$J$6:$J$44)</f>
        <v>0</v>
      </c>
      <c r="E107" s="436">
        <f>VLOOKUP(Tabela13[[#This Row],[DESCRIÇÃO ITEM]],Insumos!$A$2:$C$203,3,FALSE)</f>
        <v>15.31</v>
      </c>
      <c r="F107" s="436">
        <f>ROUND(Tabela13[[#This Row],[QNT]]*Tabela13[[#This Row],[VL UNI.]],2)</f>
        <v>0</v>
      </c>
    </row>
    <row r="108" spans="1:6" hidden="1" x14ac:dyDescent="0.2">
      <c r="A108" s="435" t="s">
        <v>784</v>
      </c>
      <c r="B108" s="431" t="s">
        <v>392</v>
      </c>
      <c r="C108" s="432" t="s">
        <v>32</v>
      </c>
      <c r="D108" s="436">
        <f>SUMIF(Composições!$B$127:$B$1467,Tabela13[[#This Row],[DESCRIÇÃO ITEM]],Composições!$F$127:$F$1467)-SUMIF($I$6:$I$44,Tabela13[[#This Row],[DESCRIÇÃO ITEM]],$J$6:$J$44)</f>
        <v>0</v>
      </c>
      <c r="E108" s="436">
        <f>VLOOKUP(Tabela13[[#This Row],[DESCRIÇÃO ITEM]],Insumos!$A$2:$C$203,3,FALSE)</f>
        <v>14.34</v>
      </c>
      <c r="F108" s="436">
        <f>ROUND(Tabela13[[#This Row],[QNT]]*Tabela13[[#This Row],[VL UNI.]],2)</f>
        <v>0</v>
      </c>
    </row>
    <row r="109" spans="1:6" x14ac:dyDescent="0.2">
      <c r="A109" s="437">
        <v>402222</v>
      </c>
      <c r="B109" s="431" t="s">
        <v>276</v>
      </c>
      <c r="C109" s="432" t="s">
        <v>32</v>
      </c>
      <c r="D109" s="436">
        <f>SUMIF(Composições!$B$127:$B$1467,Tabela13[[#This Row],[DESCRIÇÃO ITEM]],Composições!$F$127:$F$1467)-SUMIF($I$6:$I$44,Tabela13[[#This Row],[DESCRIÇÃO ITEM]],$J$6:$J$44)</f>
        <v>4772</v>
      </c>
      <c r="E109" s="436">
        <f>VLOOKUP(Tabela13[[#This Row],[DESCRIÇÃO ITEM]],Insumos!$A$2:$C$203,3,FALSE)</f>
        <v>25.34</v>
      </c>
      <c r="F109" s="436">
        <f>ROUND(Tabela13[[#This Row],[QNT]]*Tabela13[[#This Row],[VL UNI.]],2)</f>
        <v>120922.48</v>
      </c>
    </row>
    <row r="110" spans="1:6" hidden="1" x14ac:dyDescent="0.2">
      <c r="A110" s="435" t="s">
        <v>784</v>
      </c>
      <c r="B110" s="431" t="s">
        <v>393</v>
      </c>
      <c r="C110" s="432" t="s">
        <v>32</v>
      </c>
      <c r="D110" s="436">
        <f>SUMIF(Composições!$B$127:$B$1467,Tabela13[[#This Row],[DESCRIÇÃO ITEM]],Composições!$F$127:$F$1467)-SUMIF($I$6:$I$44,Tabela13[[#This Row],[DESCRIÇÃO ITEM]],$J$6:$J$44)</f>
        <v>0</v>
      </c>
      <c r="E110" s="436">
        <f>VLOOKUP(Tabela13[[#This Row],[DESCRIÇÃO ITEM]],Insumos!$A$2:$C$203,3,FALSE)</f>
        <v>27.16</v>
      </c>
      <c r="F110" s="436">
        <f>ROUND(Tabela13[[#This Row],[QNT]]*Tabela13[[#This Row],[VL UNI.]],2)</f>
        <v>0</v>
      </c>
    </row>
    <row r="111" spans="1:6" x14ac:dyDescent="0.2">
      <c r="A111" s="437">
        <v>401239</v>
      </c>
      <c r="B111" s="431" t="s">
        <v>279</v>
      </c>
      <c r="C111" s="432" t="s">
        <v>32</v>
      </c>
      <c r="D111" s="436">
        <f>SUMIF(Composições!$B$127:$B$1467,Tabela13[[#This Row],[DESCRIÇÃO ITEM]],Composições!$F$127:$F$1467)-SUMIF($I$6:$I$44,Tabela13[[#This Row],[DESCRIÇÃO ITEM]],$J$6:$J$44)</f>
        <v>757</v>
      </c>
      <c r="E111" s="436">
        <f>VLOOKUP(Tabela13[[#This Row],[DESCRIÇÃO ITEM]],Insumos!$A$2:$C$203,3,FALSE)</f>
        <v>52.33</v>
      </c>
      <c r="F111" s="436">
        <f>ROUND(Tabela13[[#This Row],[QNT]]*Tabela13[[#This Row],[VL UNI.]],2)</f>
        <v>39613.81</v>
      </c>
    </row>
    <row r="112" spans="1:6" hidden="1" x14ac:dyDescent="0.2">
      <c r="A112" s="435" t="s">
        <v>784</v>
      </c>
      <c r="B112" s="431" t="s">
        <v>106</v>
      </c>
      <c r="C112" s="432" t="s">
        <v>32</v>
      </c>
      <c r="D112" s="436">
        <f>SUMIF(Composições!$B$127:$B$1467,Tabela13[[#This Row],[DESCRIÇÃO ITEM]],Composições!$F$127:$F$1467)-SUMIF($I$6:$I$44,Tabela13[[#This Row],[DESCRIÇÃO ITEM]],$J$6:$J$44)</f>
        <v>0</v>
      </c>
      <c r="E112" s="436">
        <f>VLOOKUP(Tabela13[[#This Row],[DESCRIÇÃO ITEM]],Insumos!$A$2:$C$203,3,FALSE)</f>
        <v>6.36</v>
      </c>
      <c r="F112" s="436">
        <f>ROUND(Tabela13[[#This Row],[QNT]]*Tabela13[[#This Row],[VL UNI.]],2)</f>
        <v>0</v>
      </c>
    </row>
    <row r="113" spans="1:6" hidden="1" x14ac:dyDescent="0.2">
      <c r="A113" s="437" t="s">
        <v>784</v>
      </c>
      <c r="B113" s="431" t="s">
        <v>105</v>
      </c>
      <c r="C113" s="432" t="s">
        <v>32</v>
      </c>
      <c r="D113" s="436">
        <f>SUMIF(Composições!$B$127:$B$1467,Tabela13[[#This Row],[DESCRIÇÃO ITEM]],Composições!$F$127:$F$1467)-SUMIF($I$6:$I$44,Tabela13[[#This Row],[DESCRIÇÃO ITEM]],$J$6:$J$44)</f>
        <v>0</v>
      </c>
      <c r="E113" s="436">
        <f>VLOOKUP(Tabela13[[#This Row],[DESCRIÇÃO ITEM]],Insumos!$A$2:$C$203,3,FALSE)</f>
        <v>1.72</v>
      </c>
      <c r="F113" s="436">
        <f>ROUND(Tabela13[[#This Row],[QNT]]*Tabela13[[#This Row],[VL UNI.]],2)</f>
        <v>0</v>
      </c>
    </row>
    <row r="114" spans="1:6" x14ac:dyDescent="0.2">
      <c r="A114" s="435">
        <v>400886</v>
      </c>
      <c r="B114" s="431" t="s">
        <v>398</v>
      </c>
      <c r="C114" s="432" t="s">
        <v>32</v>
      </c>
      <c r="D114" s="436">
        <f>SUMIF(Composições!$B$127:$B$1467,Tabela13[[#This Row],[DESCRIÇÃO ITEM]],Composições!$F$127:$F$1467)-SUMIF($I$6:$I$44,Tabela13[[#This Row],[DESCRIÇÃO ITEM]],$J$6:$J$44)</f>
        <v>743</v>
      </c>
      <c r="E114" s="436">
        <f>VLOOKUP(Tabela13[[#This Row],[DESCRIÇÃO ITEM]],Insumos!$A$2:$C$203,3,FALSE)</f>
        <v>36.72</v>
      </c>
      <c r="F114" s="436">
        <f>ROUND(Tabela13[[#This Row],[QNT]]*Tabela13[[#This Row],[VL UNI.]],2)</f>
        <v>27282.959999999999</v>
      </c>
    </row>
    <row r="115" spans="1:6" x14ac:dyDescent="0.2">
      <c r="A115" s="437">
        <v>402160</v>
      </c>
      <c r="B115" s="431" t="s">
        <v>397</v>
      </c>
      <c r="C115" s="432" t="s">
        <v>32</v>
      </c>
      <c r="D115" s="436">
        <f>SUMIF(Composições!$B$127:$B$1467,Tabela13[[#This Row],[DESCRIÇÃO ITEM]],Composições!$F$127:$F$1467)-SUMIF($I$6:$I$44,Tabela13[[#This Row],[DESCRIÇÃO ITEM]],$J$6:$J$44)</f>
        <v>184</v>
      </c>
      <c r="E115" s="436">
        <f>VLOOKUP(Tabela13[[#This Row],[DESCRIÇÃO ITEM]],Insumos!$A$2:$C$203,3,FALSE)</f>
        <v>52.33</v>
      </c>
      <c r="F115" s="436">
        <f>ROUND(Tabela13[[#This Row],[QNT]]*Tabela13[[#This Row],[VL UNI.]],2)</f>
        <v>9628.7199999999993</v>
      </c>
    </row>
    <row r="116" spans="1:6" hidden="1" x14ac:dyDescent="0.2">
      <c r="A116" s="435" t="s">
        <v>784</v>
      </c>
      <c r="B116" s="431" t="s">
        <v>313</v>
      </c>
      <c r="C116" s="432" t="s">
        <v>32</v>
      </c>
      <c r="D116" s="436">
        <f>SUMIF(Composições!$B$127:$B$1467,Tabela13[[#This Row],[DESCRIÇÃO ITEM]],Composições!$F$127:$F$1467)-SUMIF($I$6:$I$44,Tabela13[[#This Row],[DESCRIÇÃO ITEM]],$J$6:$J$44)</f>
        <v>0</v>
      </c>
      <c r="E116" s="436">
        <f>VLOOKUP(Tabela13[[#This Row],[DESCRIÇÃO ITEM]],Insumos!$A$2:$C$203,3,FALSE)</f>
        <v>52.33</v>
      </c>
      <c r="F116" s="436">
        <f>ROUND(Tabela13[[#This Row],[QNT]]*Tabela13[[#This Row],[VL UNI.]],2)</f>
        <v>0</v>
      </c>
    </row>
    <row r="117" spans="1:6" x14ac:dyDescent="0.2">
      <c r="A117" s="437">
        <v>400973</v>
      </c>
      <c r="B117" s="431" t="s">
        <v>113</v>
      </c>
      <c r="C117" s="432" t="s">
        <v>32</v>
      </c>
      <c r="D117" s="436">
        <f>SUMIF(Composições!$B$127:$B$1467,Tabela13[[#This Row],[DESCRIÇÃO ITEM]],Composições!$F$127:$F$1467)-SUMIF($I$6:$I$44,Tabela13[[#This Row],[DESCRIÇÃO ITEM]],$J$6:$J$44)</f>
        <v>131</v>
      </c>
      <c r="E117" s="436">
        <f>VLOOKUP(Tabela13[[#This Row],[DESCRIÇÃO ITEM]],Insumos!$A$2:$C$203,3,FALSE)</f>
        <v>267.02</v>
      </c>
      <c r="F117" s="436">
        <f>ROUND(Tabela13[[#This Row],[QNT]]*Tabela13[[#This Row],[VL UNI.]],2)</f>
        <v>34979.620000000003</v>
      </c>
    </row>
    <row r="118" spans="1:6" x14ac:dyDescent="0.2">
      <c r="A118" s="435">
        <v>400965</v>
      </c>
      <c r="B118" s="431" t="s">
        <v>717</v>
      </c>
      <c r="C118" s="432" t="s">
        <v>32</v>
      </c>
      <c r="D118" s="436">
        <f>SUMIF(Composições!$B$127:$B$1467,Tabela13[[#This Row],[DESCRIÇÃO ITEM]],Composições!$F$127:$F$1467)-SUMIF($I$6:$I$44,Tabela13[[#This Row],[DESCRIÇÃO ITEM]],$J$6:$J$44)</f>
        <v>90</v>
      </c>
      <c r="E118" s="436">
        <f>VLOOKUP(Tabela13[[#This Row],[DESCRIÇÃO ITEM]],Insumos!$A$2:$C$203,3,FALSE)</f>
        <v>819.12</v>
      </c>
      <c r="F118" s="436">
        <f>ROUND(Tabela13[[#This Row],[QNT]]*Tabela13[[#This Row],[VL UNI.]],2)</f>
        <v>73720.800000000003</v>
      </c>
    </row>
    <row r="119" spans="1:6" hidden="1" x14ac:dyDescent="0.2">
      <c r="A119" s="437" t="s">
        <v>784</v>
      </c>
      <c r="B119" s="431" t="s">
        <v>190</v>
      </c>
      <c r="C119" s="432" t="s">
        <v>32</v>
      </c>
      <c r="D119" s="436">
        <f>SUMIF(Composições!$B$127:$B$1467,Tabela13[[#This Row],[DESCRIÇÃO ITEM]],Composições!$F$127:$F$1467)-SUMIF($I$6:$I$44,Tabela13[[#This Row],[DESCRIÇÃO ITEM]],$J$6:$J$44)</f>
        <v>0</v>
      </c>
      <c r="E119" s="436">
        <f>VLOOKUP(Tabela13[[#This Row],[DESCRIÇÃO ITEM]],Insumos!$A$2:$C$203,3,FALSE)</f>
        <v>396.11</v>
      </c>
      <c r="F119" s="436">
        <f>ROUND(Tabela13[[#This Row],[QNT]]*Tabela13[[#This Row],[VL UNI.]],2)</f>
        <v>0</v>
      </c>
    </row>
    <row r="120" spans="1:6" hidden="1" x14ac:dyDescent="0.2">
      <c r="A120" s="435" t="s">
        <v>784</v>
      </c>
      <c r="B120" s="431" t="s">
        <v>233</v>
      </c>
      <c r="C120" s="432" t="s">
        <v>32</v>
      </c>
      <c r="D120" s="436">
        <f>SUMIF(Composições!$B$127:$B$1467,Tabela13[[#This Row],[DESCRIÇÃO ITEM]],Composições!$F$127:$F$1467)-SUMIF($I$6:$I$44,Tabela13[[#This Row],[DESCRIÇÃO ITEM]],$J$6:$J$44)</f>
        <v>0</v>
      </c>
      <c r="E120" s="436">
        <f>VLOOKUP(Tabela13[[#This Row],[DESCRIÇÃO ITEM]],Insumos!$A$2:$C$203,3,FALSE)</f>
        <v>6.81</v>
      </c>
      <c r="F120" s="436">
        <f>ROUND(Tabela13[[#This Row],[QNT]]*Tabela13[[#This Row],[VL UNI.]],2)</f>
        <v>0</v>
      </c>
    </row>
    <row r="121" spans="1:6" hidden="1" x14ac:dyDescent="0.2">
      <c r="A121" s="437">
        <v>401686</v>
      </c>
      <c r="B121" s="431" t="s">
        <v>790</v>
      </c>
      <c r="C121" s="432" t="s">
        <v>32</v>
      </c>
      <c r="D121" s="436">
        <f>SUMIF(Composições!$B$127:$B$1467,Tabela13[[#This Row],[DESCRIÇÃO ITEM]],Composições!$F$127:$F$1467)-SUMIF($I$6:$I$44,Tabela13[[#This Row],[DESCRIÇÃO ITEM]],$J$6:$J$44)</f>
        <v>0</v>
      </c>
      <c r="E121" s="436">
        <f>VLOOKUP(Tabela13[[#This Row],[DESCRIÇÃO ITEM]],Insumos!$A$2:$C$203,3,FALSE)</f>
        <v>68.13</v>
      </c>
      <c r="F121" s="436">
        <f>ROUND(Tabela13[[#This Row],[QNT]]*Tabela13[[#This Row],[VL UNI.]],2)</f>
        <v>0</v>
      </c>
    </row>
    <row r="122" spans="1:6" x14ac:dyDescent="0.2">
      <c r="A122" s="435">
        <v>401756</v>
      </c>
      <c r="B122" s="431" t="s">
        <v>703</v>
      </c>
      <c r="C122" s="432" t="s">
        <v>32</v>
      </c>
      <c r="D122" s="436">
        <f>SUMIF(Composições!$B$127:$B$1467,Tabela13[[#This Row],[DESCRIÇÃO ITEM]],Composições!$F$127:$F$1467)-SUMIF($I$6:$I$44,Tabela13[[#This Row],[DESCRIÇÃO ITEM]],$J$6:$J$44)</f>
        <v>1381</v>
      </c>
      <c r="E122" s="436">
        <f>VLOOKUP(Tabela13[[#This Row],[DESCRIÇÃO ITEM]],Insumos!$A$2:$C$203,3,FALSE)</f>
        <v>114.24</v>
      </c>
      <c r="F122" s="436">
        <f>ROUND(Tabela13[[#This Row],[QNT]]*Tabela13[[#This Row],[VL UNI.]],2)</f>
        <v>157765.44</v>
      </c>
    </row>
    <row r="123" spans="1:6" hidden="1" x14ac:dyDescent="0.2">
      <c r="A123" s="437">
        <v>402475</v>
      </c>
      <c r="B123" s="431" t="s">
        <v>107</v>
      </c>
      <c r="C123" s="432" t="s">
        <v>32</v>
      </c>
      <c r="D123" s="436">
        <f>SUMIF(Composições!$B$127:$B$1467,Tabela13[[#This Row],[DESCRIÇÃO ITEM]],Composições!$F$127:$F$1467)-SUMIF($I$6:$I$44,Tabela13[[#This Row],[DESCRIÇÃO ITEM]],$J$6:$J$44)</f>
        <v>0</v>
      </c>
      <c r="E123" s="436">
        <f>VLOOKUP(Tabela13[[#This Row],[DESCRIÇÃO ITEM]],Insumos!$A$2:$C$203,3,FALSE)</f>
        <v>40.39</v>
      </c>
      <c r="F123" s="436">
        <f>ROUND(Tabela13[[#This Row],[QNT]]*Tabela13[[#This Row],[VL UNI.]],2)</f>
        <v>0</v>
      </c>
    </row>
    <row r="124" spans="1:6" x14ac:dyDescent="0.2">
      <c r="A124" s="435">
        <v>402962</v>
      </c>
      <c r="B124" s="431" t="s">
        <v>702</v>
      </c>
      <c r="C124" s="432" t="s">
        <v>32</v>
      </c>
      <c r="D124" s="436">
        <f>SUMIF(Composições!$B$127:$B$1467,Tabela13[[#This Row],[DESCRIÇÃO ITEM]],Composições!$F$127:$F$1467)-SUMIF($I$6:$I$44,Tabela13[[#This Row],[DESCRIÇÃO ITEM]],$J$6:$J$44)</f>
        <v>1186</v>
      </c>
      <c r="E124" s="436">
        <f>VLOOKUP(Tabela13[[#This Row],[DESCRIÇÃO ITEM]],Insumos!$A$2:$C$203,3,FALSE)</f>
        <v>101.43</v>
      </c>
      <c r="F124" s="436">
        <f>ROUND(Tabela13[[#This Row],[QNT]]*Tabela13[[#This Row],[VL UNI.]],2)</f>
        <v>120295.98</v>
      </c>
    </row>
    <row r="125" spans="1:6" x14ac:dyDescent="0.2">
      <c r="A125" s="437">
        <v>402537</v>
      </c>
      <c r="B125" s="431" t="s">
        <v>654</v>
      </c>
      <c r="C125" s="432" t="s">
        <v>32</v>
      </c>
      <c r="D125" s="436">
        <f>SUMIF(Composições!$B$127:$B$1467,Tabela13[[#This Row],[DESCRIÇÃO ITEM]],Composições!$F$127:$F$1467)-SUMIF($I$6:$I$44,Tabela13[[#This Row],[DESCRIÇÃO ITEM]],$J$6:$J$44)</f>
        <v>455</v>
      </c>
      <c r="E125" s="436">
        <f>VLOOKUP(Tabela13[[#This Row],[DESCRIÇÃO ITEM]],Insumos!$A$2:$C$203,3,FALSE)</f>
        <v>88.3</v>
      </c>
      <c r="F125" s="436">
        <f>ROUND(Tabela13[[#This Row],[QNT]]*Tabela13[[#This Row],[VL UNI.]],2)</f>
        <v>40176.5</v>
      </c>
    </row>
    <row r="126" spans="1:6" x14ac:dyDescent="0.2">
      <c r="A126" s="435">
        <v>400974</v>
      </c>
      <c r="B126" s="431" t="s">
        <v>280</v>
      </c>
      <c r="C126" s="432" t="s">
        <v>32</v>
      </c>
      <c r="D126" s="436">
        <f>SUMIF(Composições!$B$127:$B$1467,Tabela13[[#This Row],[DESCRIÇÃO ITEM]],Composições!$F$127:$F$1467)-SUMIF($I$6:$I$44,Tabela13[[#This Row],[DESCRIÇÃO ITEM]],$J$6:$J$44)</f>
        <v>864</v>
      </c>
      <c r="E126" s="436">
        <f>VLOOKUP(Tabela13[[#This Row],[DESCRIÇÃO ITEM]],Insumos!$A$2:$C$203,3,FALSE)</f>
        <v>3.33</v>
      </c>
      <c r="F126" s="436">
        <f>ROUND(Tabela13[[#This Row],[QNT]]*Tabela13[[#This Row],[VL UNI.]],2)</f>
        <v>2877.12</v>
      </c>
    </row>
    <row r="127" spans="1:6" hidden="1" x14ac:dyDescent="0.2">
      <c r="A127" s="437" t="s">
        <v>784</v>
      </c>
      <c r="B127" s="431" t="s">
        <v>565</v>
      </c>
      <c r="C127" s="432" t="s">
        <v>32</v>
      </c>
      <c r="D127" s="436">
        <f>SUMIF(Composições!$B$127:$B$1467,Tabela13[[#This Row],[DESCRIÇÃO ITEM]],Composições!$F$127:$F$1467)-SUMIF($I$6:$I$44,Tabela13[[#This Row],[DESCRIÇÃO ITEM]],$J$6:$J$44)</f>
        <v>0</v>
      </c>
      <c r="E127" s="436">
        <f>VLOOKUP(Tabela13[[#This Row],[DESCRIÇÃO ITEM]],Insumos!$A$2:$C$203,3,FALSE)</f>
        <v>0</v>
      </c>
      <c r="F127" s="436">
        <f>ROUND(Tabela13[[#This Row],[QNT]]*Tabela13[[#This Row],[VL UNI.]],2)</f>
        <v>0</v>
      </c>
    </row>
    <row r="128" spans="1:6" hidden="1" x14ac:dyDescent="0.2">
      <c r="A128" s="435" t="s">
        <v>784</v>
      </c>
      <c r="B128" s="431" t="s">
        <v>506</v>
      </c>
      <c r="C128" s="432" t="s">
        <v>32</v>
      </c>
      <c r="D128" s="436">
        <f>SUMIF(Composições!$B$127:$B$1467,Tabela13[[#This Row],[DESCRIÇÃO ITEM]],Composições!$F$127:$F$1467)-SUMIF($I$6:$I$44,Tabela13[[#This Row],[DESCRIÇÃO ITEM]],$J$6:$J$44)</f>
        <v>0</v>
      </c>
      <c r="E128" s="436">
        <f>VLOOKUP(Tabela13[[#This Row],[DESCRIÇÃO ITEM]],Insumos!$A$2:$C$203,3,FALSE)</f>
        <v>0</v>
      </c>
      <c r="F128" s="436">
        <f>ROUND(Tabela13[[#This Row],[QNT]]*Tabela13[[#This Row],[VL UNI.]],2)</f>
        <v>0</v>
      </c>
    </row>
    <row r="129" spans="1:6" hidden="1" x14ac:dyDescent="0.2">
      <c r="A129" s="437" t="s">
        <v>784</v>
      </c>
      <c r="B129" s="431" t="s">
        <v>256</v>
      </c>
      <c r="C129" s="432" t="s">
        <v>32</v>
      </c>
      <c r="D129" s="436">
        <f>SUMIF(Composições!$B$127:$B$1467,Tabela13[[#This Row],[DESCRIÇÃO ITEM]],Composições!$F$127:$F$1467)-SUMIF($I$6:$I$44,Tabela13[[#This Row],[DESCRIÇÃO ITEM]],$J$6:$J$44)</f>
        <v>0</v>
      </c>
      <c r="E129" s="436">
        <f>VLOOKUP(Tabela13[[#This Row],[DESCRIÇÃO ITEM]],Insumos!$A$2:$C$203,3,FALSE)</f>
        <v>0</v>
      </c>
      <c r="F129" s="436">
        <f>ROUND(Tabela13[[#This Row],[QNT]]*Tabela13[[#This Row],[VL UNI.]],2)</f>
        <v>0</v>
      </c>
    </row>
    <row r="130" spans="1:6" hidden="1" x14ac:dyDescent="0.2">
      <c r="A130" s="435" t="s">
        <v>784</v>
      </c>
      <c r="B130" s="431" t="s">
        <v>503</v>
      </c>
      <c r="C130" s="432" t="s">
        <v>32</v>
      </c>
      <c r="D130" s="436">
        <f>SUMIF(Composições!$B$127:$B$1467,Tabela13[[#This Row],[DESCRIÇÃO ITEM]],Composições!$F$127:$F$1467)-SUMIF($I$6:$I$44,Tabela13[[#This Row],[DESCRIÇÃO ITEM]],$J$6:$J$44)</f>
        <v>0</v>
      </c>
      <c r="E130" s="436">
        <f>VLOOKUP(Tabela13[[#This Row],[DESCRIÇÃO ITEM]],Insumos!$A$2:$C$203,3,FALSE)</f>
        <v>0</v>
      </c>
      <c r="F130" s="436">
        <f>ROUND(Tabela13[[#This Row],[QNT]]*Tabela13[[#This Row],[VL UNI.]],2)</f>
        <v>0</v>
      </c>
    </row>
    <row r="131" spans="1:6" hidden="1" x14ac:dyDescent="0.2">
      <c r="A131" s="437" t="s">
        <v>784</v>
      </c>
      <c r="B131" s="431" t="s">
        <v>254</v>
      </c>
      <c r="C131" s="432" t="s">
        <v>32</v>
      </c>
      <c r="D131" s="436">
        <f>SUMIF(Composições!$B$127:$B$1467,Tabela13[[#This Row],[DESCRIÇÃO ITEM]],Composições!$F$127:$F$1467)-SUMIF($I$6:$I$44,Tabela13[[#This Row],[DESCRIÇÃO ITEM]],$J$6:$J$44)</f>
        <v>0</v>
      </c>
      <c r="E131" s="436">
        <f>VLOOKUP(Tabela13[[#This Row],[DESCRIÇÃO ITEM]],Insumos!$A$2:$C$203,3,FALSE)</f>
        <v>0</v>
      </c>
      <c r="F131" s="436">
        <f>ROUND(Tabela13[[#This Row],[QNT]]*Tabela13[[#This Row],[VL UNI.]],2)</f>
        <v>0</v>
      </c>
    </row>
    <row r="132" spans="1:6" hidden="1" x14ac:dyDescent="0.2">
      <c r="A132" s="435" t="s">
        <v>784</v>
      </c>
      <c r="B132" s="431" t="s">
        <v>179</v>
      </c>
      <c r="C132" s="432" t="s">
        <v>32</v>
      </c>
      <c r="D132" s="436">
        <f>SUMIF(Composições!$B$127:$B$1467,Tabela13[[#This Row],[DESCRIÇÃO ITEM]],Composições!$F$127:$F$1467)-SUMIF($I$6:$I$44,Tabela13[[#This Row],[DESCRIÇÃO ITEM]],$J$6:$J$44)</f>
        <v>0</v>
      </c>
      <c r="E132" s="436">
        <f>VLOOKUP(Tabela13[[#This Row],[DESCRIÇÃO ITEM]],Insumos!$A$2:$C$203,3,FALSE)</f>
        <v>0</v>
      </c>
      <c r="F132" s="436">
        <f>ROUND(Tabela13[[#This Row],[QNT]]*Tabela13[[#This Row],[VL UNI.]],2)</f>
        <v>0</v>
      </c>
    </row>
    <row r="133" spans="1:6" x14ac:dyDescent="0.2">
      <c r="A133" s="435" t="s">
        <v>797</v>
      </c>
      <c r="B133" s="453" t="s">
        <v>791</v>
      </c>
      <c r="C133" s="432" t="s">
        <v>32</v>
      </c>
      <c r="D133" s="436">
        <f>SUMIF(Composições!$B$127:$B$1467,Tabela13[[#This Row],[DESCRIÇÃO ITEM]],Composições!$F$127:$F$1467)-SUMIF($I$6:$I$44,Tabela13[[#This Row],[DESCRIÇÃO ITEM]],$J$6:$J$44)</f>
        <v>950</v>
      </c>
      <c r="E133" s="436">
        <f>VLOOKUP(Tabela13[[#This Row],[DESCRIÇÃO ITEM]],Insumos!$A$2:$C$203,3,FALSE)</f>
        <v>10.119999999999999</v>
      </c>
      <c r="F133" s="436">
        <f>ROUND(Tabela13[[#This Row],[QNT]]*Tabela13[[#This Row],[VL UNI.]],2)</f>
        <v>9614</v>
      </c>
    </row>
    <row r="134" spans="1:6" hidden="1" x14ac:dyDescent="0.2">
      <c r="A134" s="437">
        <v>401370</v>
      </c>
      <c r="B134" s="431" t="s">
        <v>36</v>
      </c>
      <c r="C134" s="432" t="s">
        <v>32</v>
      </c>
      <c r="D134" s="436">
        <f>SUMIF(Composições!$B$127:$B$1467,Tabela13[[#This Row],[DESCRIÇÃO ITEM]],Composições!$F$127:$F$1467)-SUMIF($I$6:$I$44,Tabela13[[#This Row],[DESCRIÇÃO ITEM]],$J$6:$J$44)</f>
        <v>0</v>
      </c>
      <c r="E134" s="436">
        <f>VLOOKUP(Tabela13[[#This Row],[DESCRIÇÃO ITEM]],Insumos!$A$2:$C$203,3,FALSE)</f>
        <v>16.350000000000001</v>
      </c>
      <c r="F134" s="436">
        <f>ROUND(Tabela13[[#This Row],[QNT]]*Tabela13[[#This Row],[VL UNI.]],2)</f>
        <v>0</v>
      </c>
    </row>
    <row r="135" spans="1:6" hidden="1" x14ac:dyDescent="0.2">
      <c r="A135" s="435" t="s">
        <v>784</v>
      </c>
      <c r="B135" s="431" t="s">
        <v>44</v>
      </c>
      <c r="C135" s="432" t="s">
        <v>32</v>
      </c>
      <c r="D135" s="436">
        <f>SUMIF(Composições!$B$127:$B$1467,Tabela13[[#This Row],[DESCRIÇÃO ITEM]],Composições!$F$127:$F$1467)-SUMIF($I$6:$I$44,Tabela13[[#This Row],[DESCRIÇÃO ITEM]],$J$6:$J$44)</f>
        <v>0</v>
      </c>
      <c r="E135" s="436">
        <f>VLOOKUP(Tabela13[[#This Row],[DESCRIÇÃO ITEM]],Insumos!$A$2:$C$203,3,FALSE)</f>
        <v>3.57</v>
      </c>
      <c r="F135" s="436">
        <f>ROUND(Tabela13[[#This Row],[QNT]]*Tabela13[[#This Row],[VL UNI.]],2)</f>
        <v>0</v>
      </c>
    </row>
    <row r="136" spans="1:6" hidden="1" x14ac:dyDescent="0.2">
      <c r="A136" s="437" t="s">
        <v>784</v>
      </c>
      <c r="B136" s="431" t="s">
        <v>187</v>
      </c>
      <c r="C136" s="432" t="s">
        <v>32</v>
      </c>
      <c r="D136" s="436">
        <f>SUMIF(Composições!$B$127:$B$1467,Tabela13[[#This Row],[DESCRIÇÃO ITEM]],Composições!$F$127:$F$1467)-SUMIF($I$6:$I$44,Tabela13[[#This Row],[DESCRIÇÃO ITEM]],$J$6:$J$44)</f>
        <v>0</v>
      </c>
      <c r="E136" s="436">
        <f>VLOOKUP(Tabela13[[#This Row],[DESCRIÇÃO ITEM]],Insumos!$A$2:$C$203,3,FALSE)</f>
        <v>24.5</v>
      </c>
      <c r="F136" s="436">
        <f>ROUND(Tabela13[[#This Row],[QNT]]*Tabela13[[#This Row],[VL UNI.]],2)</f>
        <v>0</v>
      </c>
    </row>
    <row r="137" spans="1:6" x14ac:dyDescent="0.2">
      <c r="A137" s="435">
        <v>402875</v>
      </c>
      <c r="B137" s="431" t="s">
        <v>649</v>
      </c>
      <c r="C137" s="432" t="s">
        <v>32</v>
      </c>
      <c r="D137" s="436">
        <f>SUMIF(Composições!$B$127:$B$1467,Tabela13[[#This Row],[DESCRIÇÃO ITEM]],Composições!$F$127:$F$1467)-SUMIF($I$6:$I$44,Tabela13[[#This Row],[DESCRIÇÃO ITEM]],$J$6:$J$44)</f>
        <v>211</v>
      </c>
      <c r="E137" s="436">
        <f>VLOOKUP(Tabela13[[#This Row],[DESCRIÇÃO ITEM]],Insumos!$A$2:$C$203,3,FALSE)</f>
        <v>113.83</v>
      </c>
      <c r="F137" s="436">
        <f>ROUND(Tabela13[[#This Row],[QNT]]*Tabela13[[#This Row],[VL UNI.]],2)</f>
        <v>24018.13</v>
      </c>
    </row>
    <row r="138" spans="1:6" hidden="1" x14ac:dyDescent="0.2">
      <c r="A138" s="437" t="s">
        <v>784</v>
      </c>
      <c r="B138" s="431" t="s">
        <v>576</v>
      </c>
      <c r="C138" s="432"/>
      <c r="D138" s="436">
        <f>SUMIF(Composições!$B$127:$B$1467,Tabela13[[#This Row],[DESCRIÇÃO ITEM]],Composições!$F$127:$F$1467)-SUMIF($I$6:$I$44,Tabela13[[#This Row],[DESCRIÇÃO ITEM]],$J$6:$J$44)</f>
        <v>0</v>
      </c>
      <c r="E138" s="436">
        <f>VLOOKUP(Tabela13[[#This Row],[DESCRIÇÃO ITEM]],Insumos!$A$2:$C$203,3,FALSE)</f>
        <v>2.06</v>
      </c>
      <c r="F138" s="436">
        <f>ROUND(Tabela13[[#This Row],[QNT]]*Tabela13[[#This Row],[VL UNI.]],2)</f>
        <v>0</v>
      </c>
    </row>
    <row r="139" spans="1:6" hidden="1" x14ac:dyDescent="0.2">
      <c r="A139" s="435" t="s">
        <v>784</v>
      </c>
      <c r="B139" s="431" t="s">
        <v>240</v>
      </c>
      <c r="C139" s="432" t="s">
        <v>32</v>
      </c>
      <c r="D139" s="436">
        <f>SUMIF(Composições!$B$127:$B$1467,Tabela13[[#This Row],[DESCRIÇÃO ITEM]],Composições!$F$127:$F$1467)-SUMIF($I$6:$I$44,Tabela13[[#This Row],[DESCRIÇÃO ITEM]],$J$6:$J$44)</f>
        <v>0</v>
      </c>
      <c r="E139" s="436">
        <f>VLOOKUP(Tabela13[[#This Row],[DESCRIÇÃO ITEM]],Insumos!$A$2:$C$203,3,FALSE)</f>
        <v>1.72</v>
      </c>
      <c r="F139" s="436">
        <f>ROUND(Tabela13[[#This Row],[QNT]]*Tabela13[[#This Row],[VL UNI.]],2)</f>
        <v>0</v>
      </c>
    </row>
    <row r="140" spans="1:6" hidden="1" x14ac:dyDescent="0.2">
      <c r="A140" s="437" t="s">
        <v>784</v>
      </c>
      <c r="B140" s="431" t="s">
        <v>396</v>
      </c>
      <c r="C140" s="432" t="s">
        <v>32</v>
      </c>
      <c r="D140" s="436">
        <f>SUMIF(Composições!$B$127:$B$1467,Tabela13[[#This Row],[DESCRIÇÃO ITEM]],Composições!$F$127:$F$1467)-SUMIF($I$6:$I$44,Tabela13[[#This Row],[DESCRIÇÃO ITEM]],$J$6:$J$44)</f>
        <v>0</v>
      </c>
      <c r="E140" s="436">
        <f>VLOOKUP(Tabela13[[#This Row],[DESCRIÇÃO ITEM]],Insumos!$A$2:$C$203,3,FALSE)</f>
        <v>216.96</v>
      </c>
      <c r="F140" s="436">
        <f>ROUND(Tabela13[[#This Row],[QNT]]*Tabela13[[#This Row],[VL UNI.]],2)</f>
        <v>0</v>
      </c>
    </row>
    <row r="141" spans="1:6" hidden="1" x14ac:dyDescent="0.2">
      <c r="A141" s="435" t="s">
        <v>784</v>
      </c>
      <c r="B141" s="431" t="s">
        <v>646</v>
      </c>
      <c r="C141" s="432" t="s">
        <v>32</v>
      </c>
      <c r="D141" s="436">
        <f>SUMIF(Composições!$B$127:$B$1467,Tabela13[[#This Row],[DESCRIÇÃO ITEM]],Composições!$F$127:$F$1467)-SUMIF($I$6:$I$44,Tabela13[[#This Row],[DESCRIÇÃO ITEM]],$J$6:$J$44)</f>
        <v>0</v>
      </c>
      <c r="E141" s="436">
        <f>VLOOKUP(Tabela13[[#This Row],[DESCRIÇÃO ITEM]],Insumos!$A$2:$C$203,3,FALSE)</f>
        <v>13.25</v>
      </c>
      <c r="F141" s="436">
        <f>ROUND(Tabela13[[#This Row],[QNT]]*Tabela13[[#This Row],[VL UNI.]],2)</f>
        <v>0</v>
      </c>
    </row>
    <row r="142" spans="1:6" x14ac:dyDescent="0.2">
      <c r="A142" s="437">
        <v>403310</v>
      </c>
      <c r="B142" s="431" t="s">
        <v>175</v>
      </c>
      <c r="C142" s="432" t="s">
        <v>761</v>
      </c>
      <c r="D142" s="436">
        <f>SUMIF(Composições!$B$127:$B$1467,Tabela13[[#This Row],[DESCRIÇÃO ITEM]],Composições!$F$127:$F$1467)-SUMIF($I$6:$I$44,Tabela13[[#This Row],[DESCRIÇÃO ITEM]],$J$6:$J$44)</f>
        <v>627</v>
      </c>
      <c r="E142" s="436">
        <f>VLOOKUP(Tabela13[[#This Row],[DESCRIÇÃO ITEM]],Insumos!$A$2:$C$203,3,FALSE)</f>
        <v>649.99</v>
      </c>
      <c r="F142" s="436">
        <f>Tabela13[[#This Row],[QNT]]*Tabela13[[#This Row],[VL UNI.]]</f>
        <v>407543.73</v>
      </c>
    </row>
    <row r="143" spans="1:6" x14ac:dyDescent="0.2">
      <c r="A143" s="435">
        <v>403064</v>
      </c>
      <c r="B143" s="431" t="s">
        <v>176</v>
      </c>
      <c r="C143" s="432" t="s">
        <v>761</v>
      </c>
      <c r="D143" s="436">
        <f>SUMIF(Composições!$B$127:$B$1467,Tabela13[[#This Row],[DESCRIÇÃO ITEM]],Composições!$F$127:$F$1467)-SUMIF($I$6:$I$44,Tabela13[[#This Row],[DESCRIÇÃO ITEM]],$J$6:$J$44)</f>
        <v>11</v>
      </c>
      <c r="E143" s="436">
        <f>VLOOKUP(Tabela13[[#This Row],[DESCRIÇÃO ITEM]],Insumos!$A$2:$C$203,3,FALSE)</f>
        <v>854.76</v>
      </c>
      <c r="F143" s="436">
        <f>Tabela13[[#This Row],[QNT]]*Tabela13[[#This Row],[VL UNI.]]</f>
        <v>9402.36</v>
      </c>
    </row>
    <row r="144" spans="1:6" x14ac:dyDescent="0.2">
      <c r="A144" s="437">
        <v>404086</v>
      </c>
      <c r="B144" s="431" t="s">
        <v>575</v>
      </c>
      <c r="C144" s="432" t="s">
        <v>761</v>
      </c>
      <c r="D144" s="436">
        <f>SUMIF(Composições!$B$127:$B$1467,Tabela13[[#This Row],[DESCRIÇÃO ITEM]],Composições!$F$127:$F$1467)-SUMIF($I$6:$I$44,Tabela13[[#This Row],[DESCRIÇÃO ITEM]],$J$6:$J$44)</f>
        <v>631</v>
      </c>
      <c r="E144" s="436">
        <f>VLOOKUP(Tabela13[[#This Row],[DESCRIÇÃO ITEM]],Insumos!$A$2:$C$203,3,FALSE)</f>
        <v>333.17</v>
      </c>
      <c r="F144" s="436">
        <f>Tabela13[[#This Row],[QNT]]*Tabela13[[#This Row],[VL UNI.]]</f>
        <v>210230.27</v>
      </c>
    </row>
    <row r="145" spans="1:6" x14ac:dyDescent="0.2">
      <c r="A145" s="441"/>
      <c r="B145" s="442" t="s">
        <v>697</v>
      </c>
      <c r="C145" s="443"/>
      <c r="D145" s="444"/>
      <c r="E145" s="444"/>
      <c r="F145" s="445">
        <f>IF(SUBTOTAL(109,Tabela13[VALOR TOTAL])&lt;=0.02,0,SUBTOTAL(109,Tabela13[VALOR TOTAL])+0.01)</f>
        <v>3358489.95</v>
      </c>
    </row>
    <row r="147" spans="1:6" x14ac:dyDescent="0.2">
      <c r="F147" s="433"/>
    </row>
    <row r="149" spans="1:6" x14ac:dyDescent="0.2">
      <c r="F149" s="434"/>
    </row>
  </sheetData>
  <sheetProtection sheet="1" objects="1" scenarios="1"/>
  <phoneticPr fontId="66" type="noConversion"/>
  <conditionalFormatting sqref="B93">
    <cfRule type="duplicateValues" dxfId="15" priority="10"/>
  </conditionalFormatting>
  <conditionalFormatting sqref="B49">
    <cfRule type="duplicateValues" dxfId="14" priority="9"/>
  </conditionalFormatting>
  <conditionalFormatting sqref="I6:I44">
    <cfRule type="duplicateValues" dxfId="13" priority="154"/>
  </conditionalFormatting>
  <conditionalFormatting sqref="B6:B48 B50:B92 B94:B132 B134:B144">
    <cfRule type="duplicateValues" dxfId="12" priority="155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Lote-07_RDRA_34,5kV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'Lote-07_RDRA_34,5kV'!Area_de_impressao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Josilene Ribeiro Marques</cp:lastModifiedBy>
  <cp:lastPrinted>2023-01-10T13:16:05Z</cp:lastPrinted>
  <dcterms:created xsi:type="dcterms:W3CDTF">2004-05-04T14:55:10Z</dcterms:created>
  <dcterms:modified xsi:type="dcterms:W3CDTF">2023-01-27T12:23:00Z</dcterms:modified>
</cp:coreProperties>
</file>